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"/>
    </mc:Choice>
  </mc:AlternateContent>
  <xr:revisionPtr revIDLastSave="111" documentId="13_ncr:1_{3A9BFA5B-813D-4922-ABDA-DB30F62FC811}" xr6:coauthVersionLast="47" xr6:coauthVersionMax="47" xr10:uidLastSave="{59A65592-18BA-49B5-97BC-157129C6F9A5}"/>
  <bookViews>
    <workbookView xWindow="-120" yWindow="-120" windowWidth="29040" windowHeight="15720" xr2:uid="{00000000-000D-0000-FFFF-FFFF00000000}"/>
  </bookViews>
  <sheets>
    <sheet name="Granulometría" sheetId="56" r:id="rId1"/>
    <sheet name="LIMITES" sheetId="156" r:id="rId2"/>
    <sheet name="Clasificación" sheetId="55" r:id="rId3"/>
    <sheet name="Proctor " sheetId="85" r:id="rId4"/>
    <sheet name="GRAV ESP RET 3-4&quot; (2)" sheetId="155" r:id="rId5"/>
    <sheet name="Mat Org-1" sheetId="154" r:id="rId6"/>
    <sheet name="densidad cono y arena" sheetId="117" r:id="rId7"/>
    <sheet name="CUADRO RESUMEN DE RESULTADOS" sheetId="2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B" localSheetId="5">#N/A</definedName>
    <definedName name="\B">#N/A</definedName>
    <definedName name="\C" localSheetId="5">#N/A</definedName>
    <definedName name="\C">#N/A</definedName>
    <definedName name="\D" localSheetId="5">#N/A</definedName>
    <definedName name="\D">#N/A</definedName>
    <definedName name="\E" localSheetId="5">#N/A</definedName>
    <definedName name="\E">#N/A</definedName>
    <definedName name="A">#N/A</definedName>
    <definedName name="AAAAAAAAAAAAAAAAAAA">#N/A</definedName>
    <definedName name="_xlnm.Print_Area" localSheetId="2">Clasificación!$A$2:$AF$57</definedName>
    <definedName name="_xlnm.Print_Area" localSheetId="6">'densidad cono y arena'!$B$2:$AO$55</definedName>
    <definedName name="_xlnm.Print_Area" localSheetId="0">Granulometría!$A$2:$AF$55</definedName>
    <definedName name="_xlnm.Print_Area" localSheetId="4">'GRAV ESP RET 3-4" (2)'!$B$2:$J$42</definedName>
    <definedName name="_xlnm.Print_Area" localSheetId="1">LIMITES!$H$2:$AS$54</definedName>
    <definedName name="_xlnm.Print_Area" localSheetId="5">'Mat Org-1'!$B$1:$I$37</definedName>
    <definedName name="_xlnm.Print_Area" localSheetId="3">'Proctor '!$A$2:$AE$56</definedName>
    <definedName name="_xlnm.Criteria" localSheetId="4">#REF!</definedName>
    <definedName name="_xlnm.Criteria" localSheetId="1">#REF!</definedName>
    <definedName name="_xlnm.Criteria">#REF!</definedName>
    <definedName name="DASD">#N/A</definedName>
    <definedName name="FACT">[1]FACTOR!$B$5:$C$56</definedName>
    <definedName name="factores">'[2]Espesor-Factor'!$B$5:$C$56</definedName>
    <definedName name="hoja3">#N/A</definedName>
    <definedName name="LIMITE">#N/A</definedName>
    <definedName name="Print_Area" localSheetId="1">LIMITES!$H$2:$AS$56</definedName>
    <definedName name="Tiempo__s" localSheetId="4">#REF!</definedName>
    <definedName name="Tiempo__s" localSheetId="1">#REF!</definedName>
    <definedName name="Tiempo__s">#REF!</definedName>
    <definedName name="_xlnm.Print_Titles" localSheetId="2">Clasificación!$3:$4</definedName>
    <definedName name="_xlnm.Print_Titles" localSheetId="0">Granulometría!$3:$4</definedName>
    <definedName name="_xlnm.Print_Titles" localSheetId="3">'Proctor '!$3:$4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55" l="1"/>
  <c r="AJ13" i="156"/>
  <c r="B40" i="155"/>
  <c r="C12" i="155"/>
  <c r="X29" i="85"/>
  <c r="V8" i="85"/>
  <c r="AA13" i="55"/>
  <c r="X13" i="55"/>
  <c r="I52" i="156"/>
  <c r="O11" i="156"/>
  <c r="H9" i="22" l="1"/>
  <c r="G9" i="22"/>
  <c r="AK45" i="117" l="1"/>
  <c r="Y45" i="117"/>
  <c r="H11" i="117"/>
  <c r="X33" i="85"/>
  <c r="N7" i="156"/>
  <c r="N9" i="156"/>
  <c r="AK12" i="156"/>
  <c r="AA53" i="156"/>
  <c r="I53" i="156"/>
  <c r="AA52" i="156"/>
  <c r="AA25" i="156"/>
  <c r="C5" i="156" s="1"/>
  <c r="X25" i="156"/>
  <c r="C4" i="156" s="1"/>
  <c r="AJ24" i="156"/>
  <c r="AG24" i="156"/>
  <c r="AA24" i="156"/>
  <c r="X24" i="156"/>
  <c r="U24" i="156"/>
  <c r="AJ22" i="156"/>
  <c r="AG22" i="156"/>
  <c r="AA22" i="156"/>
  <c r="X22" i="156"/>
  <c r="U22" i="156"/>
  <c r="AK11" i="156"/>
  <c r="E8" i="156"/>
  <c r="BB6" i="156"/>
  <c r="A5" i="156"/>
  <c r="B5" i="156" s="1"/>
  <c r="D4" i="156"/>
  <c r="B4" i="156"/>
  <c r="A4" i="156"/>
  <c r="A3" i="156"/>
  <c r="D3" i="156" s="1"/>
  <c r="B3" i="156" l="1"/>
  <c r="D5" i="156"/>
  <c r="AJ25" i="156"/>
  <c r="AG25" i="156"/>
  <c r="U25" i="156"/>
  <c r="C3" i="156" s="1"/>
  <c r="C7" i="156"/>
  <c r="C8" i="156"/>
  <c r="C9" i="156"/>
  <c r="Z47" i="156" l="1"/>
  <c r="L31" i="55" s="1"/>
  <c r="E4" i="156"/>
  <c r="F8" i="156"/>
  <c r="E5" i="156"/>
  <c r="E3" i="156"/>
  <c r="E15" i="156" l="1"/>
  <c r="E16" i="156" s="1"/>
  <c r="E12" i="156"/>
  <c r="Z46" i="156" s="1"/>
  <c r="Z48" i="156" l="1"/>
  <c r="V31" i="55" s="1"/>
  <c r="AI40" i="55" s="1"/>
  <c r="B31" i="55"/>
  <c r="AI39" i="55" s="1"/>
  <c r="B35" i="154"/>
  <c r="AB36" i="85" l="1"/>
  <c r="F41" i="155"/>
  <c r="F40" i="155"/>
  <c r="H22" i="155"/>
  <c r="H26" i="155" s="1"/>
  <c r="G22" i="155"/>
  <c r="G26" i="155" s="1"/>
  <c r="H21" i="155"/>
  <c r="H24" i="155" s="1"/>
  <c r="G21" i="155"/>
  <c r="G24" i="155" s="1"/>
  <c r="O20" i="155"/>
  <c r="H20" i="155"/>
  <c r="H25" i="155" s="1"/>
  <c r="G20" i="155"/>
  <c r="G25" i="155" s="1"/>
  <c r="I25" i="155" l="1"/>
  <c r="G32" i="155" s="1"/>
  <c r="H23" i="155"/>
  <c r="I24" i="155"/>
  <c r="G31" i="155" s="1"/>
  <c r="AI42" i="85" s="1"/>
  <c r="I26" i="155"/>
  <c r="G33" i="155" s="1"/>
  <c r="G23" i="155"/>
  <c r="I23" i="155" s="1"/>
  <c r="G30" i="155" s="1"/>
  <c r="L26" i="155"/>
  <c r="L24" i="155"/>
  <c r="L25" i="155"/>
  <c r="AA25" i="85" l="1"/>
  <c r="AA23" i="85"/>
  <c r="AA26" i="85" s="1"/>
  <c r="AD17" i="85"/>
  <c r="AD18" i="85" s="1"/>
  <c r="AC17" i="85"/>
  <c r="AC18" i="85" s="1"/>
  <c r="AD15" i="85"/>
  <c r="AC15" i="85"/>
  <c r="AB15" i="85"/>
  <c r="AB17" i="85" s="1"/>
  <c r="AB18" i="85" s="1"/>
  <c r="A54" i="85"/>
  <c r="BA60" i="56"/>
  <c r="BE60" i="56" s="1"/>
  <c r="BF60" i="56" s="1"/>
  <c r="BA58" i="56"/>
  <c r="BE58" i="56" s="1"/>
  <c r="BF58" i="56" s="1"/>
  <c r="BA56" i="56"/>
  <c r="BE56" i="56" s="1"/>
  <c r="BF56" i="56" s="1"/>
  <c r="A54" i="56"/>
  <c r="AI45" i="85" l="1"/>
  <c r="X31" i="85"/>
  <c r="AI41" i="85" s="1"/>
  <c r="S12" i="85" l="1"/>
  <c r="I2" i="85"/>
  <c r="AI59" i="56" l="1"/>
  <c r="AC15" i="55" s="1"/>
  <c r="AI58" i="56"/>
  <c r="AC17" i="55" s="1"/>
  <c r="T35" i="154" l="1"/>
  <c r="F25" i="154"/>
  <c r="F26" i="154" s="1"/>
  <c r="F27" i="154" s="1"/>
  <c r="E25" i="154"/>
  <c r="E26" i="154" s="1"/>
  <c r="E27" i="154" s="1"/>
  <c r="D29" i="154" s="1"/>
  <c r="F17" i="154"/>
  <c r="E17" i="154"/>
  <c r="F16" i="154"/>
  <c r="E16" i="154"/>
  <c r="F18" i="154" l="1"/>
  <c r="E18" i="154"/>
  <c r="AC7" i="55" l="1"/>
  <c r="AC7" i="85" s="1"/>
  <c r="I5" i="154" s="1"/>
  <c r="E10" i="154" s="1"/>
  <c r="F10" i="154" s="1"/>
  <c r="AC6" i="55"/>
  <c r="AC6" i="85" s="1"/>
  <c r="A7" i="55"/>
  <c r="A7" i="85" s="1"/>
  <c r="C5" i="154" s="1"/>
  <c r="I29" i="22" l="1"/>
  <c r="E9" i="22" l="1"/>
  <c r="D9" i="22" l="1"/>
  <c r="F9" i="22"/>
  <c r="L6" i="85" l="1"/>
  <c r="F5" i="154" s="1"/>
  <c r="AA15" i="85" l="1"/>
  <c r="AD13" i="55"/>
  <c r="E5" i="85" l="1"/>
  <c r="C4" i="154" l="1"/>
  <c r="C10" i="155"/>
  <c r="AH32" i="85" l="1"/>
  <c r="H6" i="154" l="1"/>
  <c r="AD13" i="117" s="1"/>
  <c r="E4" i="85"/>
  <c r="C3" i="154" l="1"/>
  <c r="C8" i="155"/>
  <c r="C13" i="22"/>
  <c r="R55" i="85"/>
  <c r="F36" i="154" s="1"/>
  <c r="R54" i="85"/>
  <c r="F35" i="154" s="1"/>
  <c r="A55" i="85"/>
  <c r="Q56" i="55"/>
  <c r="V54" i="117" s="1"/>
  <c r="Q55" i="55"/>
  <c r="V53" i="117" s="1"/>
  <c r="A56" i="55"/>
  <c r="B54" i="117" s="1"/>
  <c r="A55" i="55"/>
  <c r="B53" i="117" s="1"/>
  <c r="O15" i="85" l="1"/>
  <c r="O17" i="85" s="1"/>
  <c r="P15" i="85"/>
  <c r="P17" i="85" s="1"/>
  <c r="P18" i="85" s="1"/>
  <c r="Q15" i="85"/>
  <c r="Q17" i="85" s="1"/>
  <c r="Q18" i="85" s="1"/>
  <c r="R15" i="85"/>
  <c r="R17" i="85" s="1"/>
  <c r="R18" i="85" s="1"/>
  <c r="S15" i="85"/>
  <c r="T15" i="85"/>
  <c r="T17" i="85" s="1"/>
  <c r="T18" i="85" s="1"/>
  <c r="U15" i="85"/>
  <c r="U17" i="85" s="1"/>
  <c r="U18" i="85" s="1"/>
  <c r="V15" i="85"/>
  <c r="V17" i="85" s="1"/>
  <c r="V18" i="85" s="1"/>
  <c r="X15" i="85"/>
  <c r="X17" i="85" s="1"/>
  <c r="X18" i="85" s="1"/>
  <c r="Y15" i="85"/>
  <c r="Y17" i="85" s="1"/>
  <c r="Y18" i="85" s="1"/>
  <c r="Z15" i="85"/>
  <c r="Z17" i="85" s="1"/>
  <c r="Z18" i="85" s="1"/>
  <c r="O23" i="85"/>
  <c r="O26" i="85" s="1"/>
  <c r="S23" i="85"/>
  <c r="W23" i="85"/>
  <c r="O25" i="85"/>
  <c r="S25" i="85"/>
  <c r="W25" i="85"/>
  <c r="W12" i="85"/>
  <c r="AA12" i="85" s="1"/>
  <c r="W15" i="85"/>
  <c r="O18" i="85" l="1"/>
  <c r="S26" i="85"/>
  <c r="W26" i="85"/>
  <c r="E5" i="55" l="1"/>
  <c r="E4" i="55" l="1"/>
  <c r="O21" i="117" l="1"/>
  <c r="G9" i="117" l="1"/>
  <c r="G7" i="117"/>
  <c r="I197" i="22" l="1"/>
  <c r="I191" i="22"/>
  <c r="I185" i="22"/>
  <c r="I179" i="22"/>
  <c r="I173" i="22"/>
  <c r="I167" i="22"/>
  <c r="I161" i="22"/>
  <c r="I155" i="22"/>
  <c r="I149" i="22"/>
  <c r="I143" i="22"/>
  <c r="I137" i="22"/>
  <c r="I131" i="22"/>
  <c r="I125" i="22"/>
  <c r="I119" i="22"/>
  <c r="I113" i="22"/>
  <c r="I107" i="22"/>
  <c r="I101" i="22"/>
  <c r="I95" i="22"/>
  <c r="I89" i="22"/>
  <c r="I83" i="22"/>
  <c r="I77" i="22"/>
  <c r="I47" i="22"/>
  <c r="I41" i="22"/>
  <c r="I35" i="22"/>
  <c r="I59" i="22" l="1"/>
  <c r="I53" i="22"/>
  <c r="G119" i="22" l="1"/>
  <c r="I71" i="22"/>
  <c r="I65" i="22"/>
  <c r="G113" i="22"/>
  <c r="G191" i="22"/>
  <c r="G89" i="22"/>
  <c r="G107" i="22"/>
  <c r="G83" i="22"/>
  <c r="G95" i="22"/>
  <c r="G197" i="22"/>
  <c r="G155" i="22"/>
  <c r="G101" i="22"/>
  <c r="G125" i="22"/>
  <c r="G167" i="22"/>
  <c r="G131" i="22"/>
  <c r="G137" i="22"/>
  <c r="G185" i="22"/>
  <c r="G173" i="22"/>
  <c r="G143" i="22" l="1"/>
  <c r="F119" i="22"/>
  <c r="G161" i="22"/>
  <c r="F179" i="22"/>
  <c r="G179" i="22"/>
  <c r="F125" i="22"/>
  <c r="F101" i="22"/>
  <c r="F77" i="22"/>
  <c r="F167" i="22"/>
  <c r="F191" i="22"/>
  <c r="F137" i="22"/>
  <c r="F113" i="22"/>
  <c r="F83" i="22"/>
  <c r="F89" i="22"/>
  <c r="G149" i="22"/>
  <c r="F197" i="22"/>
  <c r="F95" i="22"/>
  <c r="F185" i="22"/>
  <c r="G77" i="22"/>
  <c r="F173" i="22"/>
  <c r="F155" i="22"/>
  <c r="F161" i="22"/>
  <c r="F149" i="22"/>
  <c r="F131" i="22"/>
  <c r="F143" i="22" l="1"/>
  <c r="F107" i="22"/>
  <c r="BA41" i="117"/>
  <c r="O40" i="117"/>
  <c r="O38" i="117"/>
  <c r="AW29" i="117"/>
  <c r="AX30" i="117" s="1"/>
  <c r="AT26" i="117"/>
  <c r="AU27" i="117" s="1"/>
  <c r="O24" i="117"/>
  <c r="O25" i="117" s="1"/>
  <c r="O27" i="117" s="1"/>
  <c r="O29" i="117" s="1"/>
  <c r="AR23" i="117"/>
  <c r="AS24" i="117" s="1"/>
  <c r="O41" i="117" l="1"/>
  <c r="G29" i="22" s="1"/>
  <c r="G71" i="22"/>
  <c r="O30" i="117" l="1"/>
  <c r="O31" i="117" s="1"/>
  <c r="G59" i="22"/>
  <c r="G65" i="22"/>
  <c r="F71" i="22"/>
  <c r="F53" i="22" l="1"/>
  <c r="G53" i="22"/>
  <c r="F29" i="22"/>
  <c r="F47" i="22"/>
  <c r="G47" i="22"/>
  <c r="F65" i="22"/>
  <c r="F59" i="22"/>
  <c r="E24" i="56" l="1"/>
  <c r="AC19" i="56"/>
  <c r="AC18" i="56"/>
  <c r="AC21" i="56" l="1"/>
  <c r="Z10" i="56" s="1"/>
  <c r="Z11" i="56" s="1"/>
  <c r="J22" i="56" s="1"/>
  <c r="G41" i="22"/>
  <c r="G35" i="22"/>
  <c r="J15" i="56" l="1"/>
  <c r="J18" i="56"/>
  <c r="J21" i="56"/>
  <c r="J20" i="56"/>
  <c r="J30" i="56"/>
  <c r="J29" i="56"/>
  <c r="J19" i="56"/>
  <c r="J14" i="56"/>
  <c r="O14" i="56" s="1"/>
  <c r="T14" i="56" s="1"/>
  <c r="J17" i="56"/>
  <c r="J16" i="56"/>
  <c r="J28" i="56"/>
  <c r="F35" i="22"/>
  <c r="F41" i="22"/>
  <c r="AA48" i="85"/>
  <c r="AA47" i="85"/>
  <c r="AI33" i="85"/>
  <c r="AH33" i="85"/>
  <c r="AI31" i="85"/>
  <c r="O15" i="56" l="1"/>
  <c r="O16" i="56" s="1"/>
  <c r="O17" i="56" s="1"/>
  <c r="T17" i="56" s="1"/>
  <c r="AA17" i="85"/>
  <c r="AA18" i="85" s="1"/>
  <c r="S17" i="85"/>
  <c r="S18" i="85" s="1"/>
  <c r="T15" i="56" l="1"/>
  <c r="O18" i="56"/>
  <c r="T18" i="56" s="1"/>
  <c r="T16" i="56"/>
  <c r="W17" i="85"/>
  <c r="W18" i="85" s="1"/>
  <c r="O19" i="56" l="1"/>
  <c r="O20" i="56" s="1"/>
  <c r="T20" i="56" s="1"/>
  <c r="T19" i="56" l="1"/>
  <c r="AI43" i="85"/>
  <c r="O21" i="56"/>
  <c r="T21" i="56" s="1"/>
  <c r="AI44" i="85" l="1"/>
  <c r="AI48" i="85" s="1"/>
  <c r="O22" i="56"/>
  <c r="AB29" i="56" s="1"/>
  <c r="E29" i="22" l="1"/>
  <c r="AI47" i="85"/>
  <c r="O28" i="56"/>
  <c r="O29" i="56" s="1"/>
  <c r="T22" i="56"/>
  <c r="L6" i="55"/>
  <c r="D29" i="22" l="1"/>
  <c r="T28" i="56"/>
  <c r="T29" i="56"/>
  <c r="O30" i="56"/>
  <c r="T30" i="56" s="1"/>
  <c r="H29" i="22" l="1"/>
  <c r="AB31" i="56"/>
  <c r="AB30" i="56"/>
  <c r="G209" i="22" l="1"/>
  <c r="F209" i="22"/>
  <c r="E35" i="22"/>
  <c r="D41" i="22" l="1"/>
  <c r="D35" i="22"/>
  <c r="D47" i="22" l="1"/>
  <c r="H35" i="22"/>
  <c r="N28" i="22" s="1"/>
  <c r="D53" i="22"/>
  <c r="H41" i="22"/>
  <c r="D65" i="22" l="1"/>
  <c r="H53" i="22"/>
  <c r="D59" i="22"/>
  <c r="H47" i="22"/>
  <c r="D71" i="22" l="1"/>
  <c r="H59" i="22"/>
  <c r="D77" i="22"/>
  <c r="H65" i="22"/>
  <c r="V8" i="55"/>
  <c r="D89" i="22" l="1"/>
  <c r="H77" i="22"/>
  <c r="D83" i="22"/>
  <c r="H71" i="22"/>
  <c r="D95" i="22" l="1"/>
  <c r="H83" i="22"/>
  <c r="D101" i="22"/>
  <c r="H89" i="22"/>
  <c r="D113" i="22" l="1"/>
  <c r="H101" i="22"/>
  <c r="D107" i="22"/>
  <c r="H107" i="22" s="1"/>
  <c r="H95" i="22"/>
  <c r="D119" i="22" l="1"/>
  <c r="D125" i="22"/>
  <c r="H113" i="22"/>
  <c r="D137" i="22" l="1"/>
  <c r="H125" i="22"/>
  <c r="D131" i="22"/>
  <c r="H119" i="22"/>
  <c r="D143" i="22" l="1"/>
  <c r="H131" i="22"/>
  <c r="D149" i="22"/>
  <c r="H137" i="22"/>
  <c r="D161" i="22" l="1"/>
  <c r="H149" i="22"/>
  <c r="D155" i="22"/>
  <c r="H143" i="22"/>
  <c r="H161" i="22" l="1"/>
  <c r="D173" i="22"/>
  <c r="D167" i="22"/>
  <c r="H155" i="22"/>
  <c r="D215" i="22"/>
  <c r="D227" i="22" s="1"/>
  <c r="D239" i="22" s="1"/>
  <c r="D251" i="22" s="1"/>
  <c r="D263" i="22" s="1"/>
  <c r="E215" i="22"/>
  <c r="E227" i="22" s="1"/>
  <c r="E239" i="22" s="1"/>
  <c r="E251" i="22" s="1"/>
  <c r="E263" i="22" s="1"/>
  <c r="D221" i="22"/>
  <c r="D233" i="22" s="1"/>
  <c r="D245" i="22" s="1"/>
  <c r="D257" i="22" s="1"/>
  <c r="D185" i="22" l="1"/>
  <c r="H173" i="22"/>
  <c r="H167" i="22"/>
  <c r="D179" i="22"/>
  <c r="E221" i="22"/>
  <c r="E233" i="22" s="1"/>
  <c r="E245" i="22" s="1"/>
  <c r="E257" i="22" s="1"/>
  <c r="H185" i="22" l="1"/>
  <c r="D197" i="22"/>
  <c r="H197" i="22" s="1"/>
  <c r="H179" i="22"/>
  <c r="D191" i="22"/>
  <c r="H191" i="22" s="1"/>
  <c r="C9" i="22"/>
  <c r="B9" i="22"/>
  <c r="AH47" i="56" l="1"/>
  <c r="AH46" i="56"/>
  <c r="AH45" i="56"/>
  <c r="AH44" i="56"/>
  <c r="AH43" i="56"/>
  <c r="AH42" i="56"/>
  <c r="AH41" i="56"/>
  <c r="AH40" i="56"/>
  <c r="AH39" i="56"/>
  <c r="AH38" i="56"/>
  <c r="AH37" i="56"/>
  <c r="AH36" i="56"/>
  <c r="AI30" i="56"/>
  <c r="AI29" i="56"/>
  <c r="AI28" i="56"/>
  <c r="AI26" i="56"/>
  <c r="AI25" i="56"/>
  <c r="AI20" i="56"/>
  <c r="AJ28" i="56" l="1"/>
  <c r="AJ29" i="56"/>
  <c r="AJ30" i="56"/>
  <c r="AI19" i="56" l="1"/>
  <c r="AL21" i="56" s="1"/>
  <c r="E31" i="56" s="1"/>
  <c r="E32" i="56" l="1"/>
  <c r="J31" i="56"/>
  <c r="AI31" i="56"/>
  <c r="AJ31" i="56" s="1"/>
  <c r="O31" i="56" l="1"/>
  <c r="T31" i="56" s="1"/>
  <c r="J32" i="56"/>
  <c r="AJ36" i="56"/>
  <c r="AJ37" i="56"/>
  <c r="AJ38" i="56" l="1"/>
  <c r="AJ39" i="56" l="1"/>
  <c r="I209" i="22"/>
  <c r="I215" i="22" s="1"/>
  <c r="I221" i="22" s="1"/>
  <c r="I227" i="22" s="1"/>
  <c r="I233" i="22" s="1"/>
  <c r="I239" i="22" s="1"/>
  <c r="I245" i="22" s="1"/>
  <c r="I251" i="22" s="1"/>
  <c r="I257" i="22" s="1"/>
  <c r="I263" i="22" s="1"/>
  <c r="I269" i="22" s="1"/>
  <c r="AJ40" i="56" l="1"/>
  <c r="AJ41" i="56" l="1"/>
  <c r="E47" i="22"/>
  <c r="E59" i="22" s="1"/>
  <c r="E71" i="22" s="1"/>
  <c r="E83" i="22" s="1"/>
  <c r="E95" i="22" s="1"/>
  <c r="E107" i="22" s="1"/>
  <c r="E119" i="22" s="1"/>
  <c r="E131" i="22" s="1"/>
  <c r="E143" i="22" s="1"/>
  <c r="E155" i="22" s="1"/>
  <c r="E167" i="22" s="1"/>
  <c r="E179" i="22" s="1"/>
  <c r="E191" i="22" s="1"/>
  <c r="E41" i="22"/>
  <c r="E53" i="22" s="1"/>
  <c r="E65" i="22" s="1"/>
  <c r="E77" i="22" s="1"/>
  <c r="E89" i="22" s="1"/>
  <c r="E101" i="22" s="1"/>
  <c r="E113" i="22" s="1"/>
  <c r="E125" i="22" s="1"/>
  <c r="E137" i="22" s="1"/>
  <c r="E149" i="22" s="1"/>
  <c r="E161" i="22" s="1"/>
  <c r="E173" i="22" s="1"/>
  <c r="E185" i="22" s="1"/>
  <c r="E197" i="22" s="1"/>
  <c r="AJ42" i="56" l="1"/>
  <c r="AJ43" i="56" l="1"/>
  <c r="X24" i="55" l="1"/>
  <c r="AJ44" i="56"/>
  <c r="AJ45" i="56" l="1"/>
  <c r="AJ46" i="56" l="1"/>
  <c r="AJ47" i="56" l="1"/>
  <c r="BA67" i="56" s="1"/>
  <c r="AA24" i="55"/>
  <c r="BA65" i="56" l="1"/>
  <c r="BA66" i="56"/>
  <c r="AD24" i="55"/>
  <c r="AI38" i="55" s="1"/>
  <c r="AI41" i="55" s="1"/>
  <c r="BA69" i="56" l="1"/>
  <c r="BA6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Suelo</author>
  </authors>
  <commentList>
    <comment ref="U17" authorId="0" shapeId="0" xr:uid="{C8EBA22E-3D30-4CC8-955E-682D2213FC1A}">
      <text>
        <r>
          <rPr>
            <b/>
            <sz val="9"/>
            <color indexed="81"/>
            <rFont val="Tahoma"/>
            <family val="2"/>
          </rPr>
          <t>Laboratorio de Suelo:</t>
        </r>
        <r>
          <rPr>
            <sz val="9"/>
            <color indexed="81"/>
            <rFont val="Tahoma"/>
            <family val="2"/>
          </rPr>
          <t xml:space="preserve">
FALTA EL LIMITES</t>
        </r>
      </text>
    </comment>
  </commentList>
</comments>
</file>

<file path=xl/sharedStrings.xml><?xml version="1.0" encoding="utf-8"?>
<sst xmlns="http://schemas.openxmlformats.org/spreadsheetml/2006/main" count="434" uniqueCount="296">
  <si>
    <t>Y</t>
  </si>
  <si>
    <t>X</t>
  </si>
  <si>
    <t>Proyecto:</t>
  </si>
  <si>
    <t xml:space="preserve">Procedencia del Material:  </t>
  </si>
  <si>
    <t>Fecha de Ensayo:</t>
  </si>
  <si>
    <t xml:space="preserve">Laboratorista:       </t>
  </si>
  <si>
    <t>Revisó:</t>
  </si>
  <si>
    <t>LABORATORIO DE SUELOS Y MATERIALES "UNIVO"</t>
  </si>
  <si>
    <t>Jefe Laboratorio de suelos y Materiales.</t>
  </si>
  <si>
    <t>PCA No.:</t>
  </si>
  <si>
    <t>Lateral:</t>
  </si>
  <si>
    <t>Profundidad:</t>
  </si>
  <si>
    <t>LIMITE LIQUIDO</t>
  </si>
  <si>
    <t>INDICE DE PLASTICIDAD</t>
  </si>
  <si>
    <t>CLASIFICACIÓN</t>
  </si>
  <si>
    <t>SUCS</t>
  </si>
  <si>
    <t>AASHTO</t>
  </si>
  <si>
    <t xml:space="preserve">    </t>
  </si>
  <si>
    <t>Observaciones</t>
  </si>
  <si>
    <t>T180</t>
  </si>
  <si>
    <t>ASTM D1557</t>
  </si>
  <si>
    <t>NORMA</t>
  </si>
  <si>
    <t>MÉTODO</t>
  </si>
  <si>
    <t>MOLDE</t>
  </si>
  <si>
    <t>MARTILLO</t>
  </si>
  <si>
    <t>No CAPAS</t>
  </si>
  <si>
    <t>GOLPE POR CAPA</t>
  </si>
  <si>
    <t>% Humedad de prueba</t>
  </si>
  <si>
    <t>Peso muestra húmeda + molde</t>
  </si>
  <si>
    <t>(gr)</t>
  </si>
  <si>
    <t>Peso molde</t>
  </si>
  <si>
    <t xml:space="preserve">Peso muestra húmeda </t>
  </si>
  <si>
    <t>Capacidad molde</t>
  </si>
  <si>
    <t>(dm³)</t>
  </si>
  <si>
    <t>Peso volumétrico húmedo  P.V.H.</t>
  </si>
  <si>
    <t>(Kg/m³)</t>
  </si>
  <si>
    <t>Peso volumétrico seco  P.V.S.</t>
  </si>
  <si>
    <t>N° del recipiente</t>
  </si>
  <si>
    <t>Peso húmedo + recipiente</t>
  </si>
  <si>
    <t>Peso seco + recipiente</t>
  </si>
  <si>
    <t>Peso de agua</t>
  </si>
  <si>
    <t>Tara</t>
  </si>
  <si>
    <t xml:space="preserve">Peso seco </t>
  </si>
  <si>
    <t xml:space="preserve">% Humedad  </t>
  </si>
  <si>
    <t>HUMEDAD OPTIMA</t>
  </si>
  <si>
    <t>P.V.SECO MÁXIMO</t>
  </si>
  <si>
    <t>Kg/m³</t>
  </si>
  <si>
    <t>P.V. HUMEDO</t>
  </si>
  <si>
    <t>GRAVEDAD ESPECÍFICA</t>
  </si>
  <si>
    <t>% RETENIDO MALLA 3/4"</t>
  </si>
  <si>
    <t>P.V.S. MÁX. CORREGIDO</t>
  </si>
  <si>
    <t>CORRECCION DE PESO VOLUMETRICO</t>
  </si>
  <si>
    <t>P.V. HÚMEDO MÁX.</t>
  </si>
  <si>
    <t>Peso Vol. Seco Máximo</t>
  </si>
  <si>
    <t>kg/m3</t>
  </si>
  <si>
    <t>Gravedad especifica</t>
  </si>
  <si>
    <t>HUMEDAD CORREGIDA</t>
  </si>
  <si>
    <t>% Ret. en 3/4"</t>
  </si>
  <si>
    <t>% Que pasa 3/4"</t>
  </si>
  <si>
    <t>% Wopt</t>
  </si>
  <si>
    <t>Peso Vol. Corregido</t>
  </si>
  <si>
    <t>% Wopt Corregida</t>
  </si>
  <si>
    <t>gr.</t>
  </si>
  <si>
    <t>PROPIETRARIO</t>
  </si>
  <si>
    <t>DETERMINACIÓN DE LA DENSIDAD DEL SUELO EN EL SITIO POR EL MÉTODO DEL CONO DE ARENA ASTM D- 1556  AASHTO T-191</t>
  </si>
  <si>
    <t>Solicitante:</t>
  </si>
  <si>
    <t>ENSAYO No.</t>
  </si>
  <si>
    <t>EJE</t>
  </si>
  <si>
    <t>mt.</t>
  </si>
  <si>
    <t>ESTACIÓN</t>
  </si>
  <si>
    <t>NORMAL</t>
  </si>
  <si>
    <t>ELEVACIÓN SUPERFICIE</t>
  </si>
  <si>
    <t>CLASIFICACIÓN VISUAL</t>
  </si>
  <si>
    <t>PESO ARENA + APARATO (inicial)</t>
  </si>
  <si>
    <t>PESO ARENA + APARATO (final)</t>
  </si>
  <si>
    <t>PESO DE ARENA</t>
  </si>
  <si>
    <t>VOL. ARENA</t>
  </si>
  <si>
    <t>VOLUMEN DE LA ARENA</t>
  </si>
  <si>
    <r>
      <t>cm</t>
    </r>
    <r>
      <rPr>
        <vertAlign val="superscript"/>
        <sz val="9"/>
        <rFont val="Book Antiqua"/>
        <family val="1"/>
      </rPr>
      <t>3</t>
    </r>
  </si>
  <si>
    <t>VOLUMEN DEL CONO Y PLATO</t>
  </si>
  <si>
    <t>VOLUMEN DEL AGUJERO</t>
  </si>
  <si>
    <t>PESO DE SUELO HÚMEDO</t>
  </si>
  <si>
    <t>PESO UNITARIO HÚMEDO</t>
  </si>
  <si>
    <t>PESO UNITARIO SECO</t>
  </si>
  <si>
    <t>% COMPACTACIÓN</t>
  </si>
  <si>
    <t>DETERMINACIÓN DEL CONTENIDO DE HUMEDAD.</t>
  </si>
  <si>
    <t>RECIPIENTE No.</t>
  </si>
  <si>
    <t>PESO SUELO HÚMEDO + TARA</t>
  </si>
  <si>
    <t>PESO SUELO SECO + TARA</t>
  </si>
  <si>
    <t>PESO DE AGUA</t>
  </si>
  <si>
    <t>TARA</t>
  </si>
  <si>
    <t>PESO DE SUELO SECO</t>
  </si>
  <si>
    <t>CONTENIDO DE HUMEDAD %</t>
  </si>
  <si>
    <t>PESO VOLUMÉTRICO ARENA =</t>
  </si>
  <si>
    <r>
      <t>Kg/m</t>
    </r>
    <r>
      <rPr>
        <vertAlign val="superscript"/>
        <sz val="9"/>
        <rFont val="Book Antiqua"/>
        <family val="1"/>
      </rPr>
      <t>3</t>
    </r>
  </si>
  <si>
    <t>PESO VOLUMÉTRICO SECO MAX. DE COMPARACIÓN =</t>
  </si>
  <si>
    <t>% W OPTIMA:</t>
  </si>
  <si>
    <t>CLASIFICACION</t>
  </si>
  <si>
    <t>LIMITES DE ATEMBERTH</t>
  </si>
  <si>
    <t xml:space="preserve">PROCTOR </t>
  </si>
  <si>
    <t xml:space="preserve">PESO ESPECIFICO </t>
  </si>
  <si>
    <t>ABSORCION</t>
  </si>
  <si>
    <t>PROFUNDIDAD DEL SONDEO (Mts)</t>
  </si>
  <si>
    <t>AASTHO</t>
  </si>
  <si>
    <t>LIMITE PLASTICO</t>
  </si>
  <si>
    <t>Resumen de Resultados Obtenidos del Material Analizado.</t>
  </si>
  <si>
    <t>% DE COMPACTACION</t>
  </si>
  <si>
    <t>PESO VOLUMETRICO SECO</t>
  </si>
  <si>
    <t>OBSERVACIONES</t>
  </si>
  <si>
    <t>4"</t>
  </si>
  <si>
    <t xml:space="preserve">% DE HUMEDAD </t>
  </si>
  <si>
    <t xml:space="preserve"> Resultados de Densidades de Campo Tomadas en SITU.</t>
  </si>
  <si>
    <t xml:space="preserve">Observaciones: </t>
  </si>
  <si>
    <t>P.V.SECO MÁXIMO (Kg/M</t>
  </si>
  <si>
    <t>PROPIETARIO</t>
  </si>
  <si>
    <t>GRANULOMETRIA</t>
  </si>
  <si>
    <r>
      <t>D</t>
    </r>
    <r>
      <rPr>
        <b/>
        <vertAlign val="subscript"/>
        <sz val="10"/>
        <color indexed="8"/>
        <rFont val="Tahoma"/>
        <family val="2"/>
      </rPr>
      <t>10</t>
    </r>
  </si>
  <si>
    <r>
      <t>D</t>
    </r>
    <r>
      <rPr>
        <b/>
        <vertAlign val="subscript"/>
        <sz val="10"/>
        <color indexed="8"/>
        <rFont val="Tahoma"/>
        <family val="2"/>
      </rPr>
      <t>30</t>
    </r>
  </si>
  <si>
    <r>
      <t>D</t>
    </r>
    <r>
      <rPr>
        <b/>
        <vertAlign val="subscript"/>
        <sz val="10"/>
        <color indexed="8"/>
        <rFont val="Tahoma"/>
        <family val="2"/>
      </rPr>
      <t>60</t>
    </r>
  </si>
  <si>
    <t>Coeficiente de Curvatura, Cc:</t>
  </si>
  <si>
    <t>Coeficiente de Uniformidad, Cu:</t>
  </si>
  <si>
    <t>Porcentajes de Material</t>
  </si>
  <si>
    <t>Grava</t>
  </si>
  <si>
    <t>Arena</t>
  </si>
  <si>
    <t>Finos</t>
  </si>
  <si>
    <t>LÍMITE LÍQUIDO, LÍMITE PLÁSTICO E ÍNDICE PLÁSTICO</t>
  </si>
  <si>
    <t>LIMITE PLÁSTICO</t>
  </si>
  <si>
    <t>INDICE DE GRUPO</t>
  </si>
  <si>
    <t>FINOS</t>
  </si>
  <si>
    <t>LL</t>
  </si>
  <si>
    <t>IP</t>
  </si>
  <si>
    <t>IG</t>
  </si>
  <si>
    <t>LABORATORIO DE SUELOS Y MATERIALES                                                                                                "UNIVO"</t>
  </si>
  <si>
    <t>Peso Bruto (grs):</t>
  </si>
  <si>
    <t>Tara (grs):</t>
  </si>
  <si>
    <t>Peso Neto (grs):</t>
  </si>
  <si>
    <t>M A T E R I A L     G R U E S O</t>
  </si>
  <si>
    <t>PSC (grs):</t>
  </si>
  <si>
    <t>Malla</t>
  </si>
  <si>
    <t>Peso Retenido Parcial (grs)</t>
  </si>
  <si>
    <t>% Retenido Parcial</t>
  </si>
  <si>
    <t>% Retenido Acumulado</t>
  </si>
  <si>
    <t>% Que Pasa la Malla</t>
  </si>
  <si>
    <t>3"</t>
  </si>
  <si>
    <r>
      <t>2</t>
    </r>
    <r>
      <rPr>
        <sz val="9"/>
        <color indexed="8"/>
        <rFont val="Tahoma"/>
        <family val="2"/>
      </rPr>
      <t>½"</t>
    </r>
  </si>
  <si>
    <t>Contenido de Humedad</t>
  </si>
  <si>
    <t>2"</t>
  </si>
  <si>
    <t>PH + Tara (grs):</t>
  </si>
  <si>
    <t>1½"</t>
  </si>
  <si>
    <t>PS + Tara (grs):</t>
  </si>
  <si>
    <t>1"</t>
  </si>
  <si>
    <t>Humedad grs):</t>
  </si>
  <si>
    <t>3/4"</t>
  </si>
  <si>
    <t>PS Neto (grs):</t>
  </si>
  <si>
    <t>1/2"</t>
  </si>
  <si>
    <t>Peso Tara (grs):</t>
  </si>
  <si>
    <t>3/8"</t>
  </si>
  <si>
    <t>Humedad (%):</t>
  </si>
  <si>
    <t>No. 4</t>
  </si>
  <si>
    <t>SUMAS</t>
  </si>
  <si>
    <t>M A T E R I A L     T A M I Z A D O     P O R     M A L L A     N o. 4</t>
  </si>
  <si>
    <t>Pasa No 4</t>
  </si>
  <si>
    <t>Mat. Reducido</t>
  </si>
  <si>
    <t>Ret. Parcial</t>
  </si>
  <si>
    <t>Ret. Total</t>
  </si>
  <si>
    <t>No. 10</t>
  </si>
  <si>
    <t>No 10</t>
  </si>
  <si>
    <t>No. 40</t>
  </si>
  <si>
    <t>GRAVA</t>
  </si>
  <si>
    <t>No 40</t>
  </si>
  <si>
    <t>No. 200</t>
  </si>
  <si>
    <t>ARENA</t>
  </si>
  <si>
    <t>No 200</t>
  </si>
  <si>
    <t>Pasa No. 200</t>
  </si>
  <si>
    <t>Pasa No 200</t>
  </si>
  <si>
    <t>Abertura</t>
  </si>
  <si>
    <t>% que pasa</t>
  </si>
  <si>
    <t>D10 =</t>
  </si>
  <si>
    <t>D30 =</t>
  </si>
  <si>
    <t>D60 =</t>
  </si>
  <si>
    <t>Cu =</t>
  </si>
  <si>
    <t>Cc =</t>
  </si>
  <si>
    <t>Golpes</t>
  </si>
  <si>
    <t>Log (Golpes)</t>
  </si>
  <si>
    <t>Humedad</t>
  </si>
  <si>
    <t>Log (X)</t>
  </si>
  <si>
    <t>LIMITES DE ATTERBERG ASTM D 4318                                                                                                        (AASHTO T 89, T 90)</t>
  </si>
  <si>
    <t>Pendiente:</t>
  </si>
  <si>
    <t>Intersección:</t>
  </si>
  <si>
    <t>Correlación:</t>
  </si>
  <si>
    <t>Límites de Atterberg</t>
  </si>
  <si>
    <t>Límite Líquido</t>
  </si>
  <si>
    <t>Límite Plástico</t>
  </si>
  <si>
    <t>Prueba No.</t>
  </si>
  <si>
    <t>Tara No.</t>
  </si>
  <si>
    <t>No. de Golpes</t>
  </si>
  <si>
    <t>Peso Suelo Húmedo + Tara</t>
  </si>
  <si>
    <t>Peso Suelo Seco + Tara</t>
  </si>
  <si>
    <t>Peso del Agua</t>
  </si>
  <si>
    <t>Peso de la Tara</t>
  </si>
  <si>
    <t>Peso del Suelo Seco</t>
  </si>
  <si>
    <t>Contenido de Agua</t>
  </si>
  <si>
    <t>LI</t>
  </si>
  <si>
    <t xml:space="preserve"> </t>
  </si>
  <si>
    <t>Indice de Plasticidad</t>
  </si>
  <si>
    <t>NO APLICA</t>
  </si>
  <si>
    <t>PROCTOR CON 5% DE CEMENTO</t>
  </si>
  <si>
    <t xml:space="preserve"> Resultados de Densidades de Campo Tomadas en Compactaciones con Suelo Cemento.</t>
  </si>
  <si>
    <t>10 Lbs.</t>
  </si>
  <si>
    <t xml:space="preserve">      </t>
  </si>
  <si>
    <t>LABORATORIO DE SUELOS Y MATERIALES  "UNIVO"</t>
  </si>
  <si>
    <t>CLASIFICACIÓN DE SUELOS ASTM D 2487 (AASHTO M 145)</t>
  </si>
  <si>
    <t>B</t>
  </si>
  <si>
    <t>D-1557</t>
  </si>
  <si>
    <t>.</t>
  </si>
  <si>
    <t xml:space="preserve">Tecnico de Laboratorio de suelos y Materiales. </t>
  </si>
  <si>
    <t>Arena mal graduada con limo con grava color Gris Claro , finos  baja plasticidad ( SP SM )</t>
  </si>
  <si>
    <t>D60</t>
  </si>
  <si>
    <t>D30</t>
  </si>
  <si>
    <t>D10</t>
  </si>
  <si>
    <t>%</t>
  </si>
  <si>
    <t>% DE CEMENTO APLICADO</t>
  </si>
  <si>
    <t xml:space="preserve"> MUESTRA DE MATERIAL DE BANCO DIPROVE </t>
  </si>
  <si>
    <t>PROPORCIONAMIENTO DE MEZCLA DE SUELO CEMENTO EN VOLUMEN</t>
  </si>
  <si>
    <t>C</t>
  </si>
  <si>
    <t>ANÁLISIS GRANULOMÉTRICO POR TAMIZADO
NORMATIVA ASTM D-6913/AASTHO T-27.</t>
  </si>
  <si>
    <t>DENSIDAD RELATIVA Y ABSORCION DE ARIDOS GRUESOS ASTM C 127</t>
  </si>
  <si>
    <t xml:space="preserve">Procedencia  </t>
  </si>
  <si>
    <t xml:space="preserve">Laboratorista       </t>
  </si>
  <si>
    <t>ENSAYO</t>
  </si>
  <si>
    <t>I</t>
  </si>
  <si>
    <t>II</t>
  </si>
  <si>
    <t>A</t>
  </si>
  <si>
    <t>Muestra seca</t>
  </si>
  <si>
    <t>D</t>
  </si>
  <si>
    <t>Muestra s.s.s.</t>
  </si>
  <si>
    <t>E</t>
  </si>
  <si>
    <t>Muestra en agua</t>
  </si>
  <si>
    <t>Volumen muestra seca</t>
  </si>
  <si>
    <t>A-C</t>
  </si>
  <si>
    <t>Volumen s.s.s.</t>
  </si>
  <si>
    <t>B-C</t>
  </si>
  <si>
    <t>Agua absorvida</t>
  </si>
  <si>
    <t>B-A</t>
  </si>
  <si>
    <t>MEDIA</t>
  </si>
  <si>
    <t>Densidad relativa aparente del árido seco</t>
  </si>
  <si>
    <t>A/(B-C)</t>
  </si>
  <si>
    <t>Densidad relativa aparente del árido s.s.s.</t>
  </si>
  <si>
    <t>B/(B-C)</t>
  </si>
  <si>
    <t>Densidad relativa real</t>
  </si>
  <si>
    <t>A/(A-C)</t>
  </si>
  <si>
    <t>% de Absorcion</t>
  </si>
  <si>
    <t>((B-A)*100)/A</t>
  </si>
  <si>
    <t>DENSIDAD RELATIVA  APARENTE DEL ARIDO SECO</t>
  </si>
  <si>
    <t xml:space="preserve">      gr/cm3</t>
  </si>
  <si>
    <t>DENSIDAD RELATIVA APARENTE DEL ARIDO S.S.S.</t>
  </si>
  <si>
    <t>DENSIDAD RELATIVA REAL</t>
  </si>
  <si>
    <t>% DE ABSORCION</t>
  </si>
  <si>
    <t xml:space="preserve">             %</t>
  </si>
  <si>
    <t>OBSERVACIONES:</t>
  </si>
  <si>
    <t>MATERIAL DE SITU</t>
  </si>
  <si>
    <t>CONTENIDO DE IMPUREZAS ORGANICAS DE LOS SUELOS                                                                                 ASTM D 2974</t>
  </si>
  <si>
    <t>Procedencia del material:</t>
  </si>
  <si>
    <t xml:space="preserve">Fecha de Ensayo: </t>
  </si>
  <si>
    <t>Reviso:</t>
  </si>
  <si>
    <t>CONTENIDO DE HUMEDAD    (Método A)</t>
  </si>
  <si>
    <t>MUESTRA No</t>
  </si>
  <si>
    <t>PROFUNDIDAD (mts.)</t>
  </si>
  <si>
    <t>LATERAL</t>
  </si>
  <si>
    <t>PESO SUELO HUMEDO + TARA (grs.)</t>
  </si>
  <si>
    <t>PESO SUELO SECO + TARA (grs)</t>
  </si>
  <si>
    <r>
      <t>PESO SUELO HUMEDO - TARA</t>
    </r>
    <r>
      <rPr>
        <sz val="10"/>
        <rFont val="Calibri"/>
        <family val="2"/>
      </rPr>
      <t>(grs.)</t>
    </r>
  </si>
  <si>
    <r>
      <t xml:space="preserve">PESO SUELO SECO - TARA </t>
    </r>
    <r>
      <rPr>
        <sz val="10"/>
        <rFont val="Calibri"/>
        <family val="2"/>
      </rPr>
      <t xml:space="preserve"> (grs)</t>
    </r>
  </si>
  <si>
    <t>CONTENIDO DE HUMEDAD (%)</t>
  </si>
  <si>
    <t>CONTENIDO DE HUMEDAD   (Método C)</t>
  </si>
  <si>
    <t xml:space="preserve"> A</t>
  </si>
  <si>
    <t>PESO SUELO CALCINADO + TARA (grs)</t>
  </si>
  <si>
    <t>TARA (grs)</t>
  </si>
  <si>
    <r>
      <t xml:space="preserve">PESO SUELO CALCINADO - TARA grs. </t>
    </r>
    <r>
      <rPr>
        <b/>
        <sz val="10"/>
        <rFont val="Calibri"/>
        <family val="2"/>
        <scheme val="minor"/>
      </rPr>
      <t xml:space="preserve">( </t>
    </r>
    <r>
      <rPr>
        <b/>
        <sz val="10"/>
        <rFont val="Calibri"/>
        <family val="2"/>
      </rPr>
      <t>D )</t>
    </r>
  </si>
  <si>
    <r>
      <t xml:space="preserve">% DE CENIZA, </t>
    </r>
    <r>
      <rPr>
        <b/>
        <sz val="10"/>
        <rFont val="Calibri"/>
        <family val="2"/>
        <scheme val="minor"/>
      </rPr>
      <t>E=</t>
    </r>
    <r>
      <rPr>
        <sz val="10"/>
        <rFont val="Calibri"/>
        <family val="2"/>
        <scheme val="minor"/>
      </rPr>
      <t xml:space="preserve"> (</t>
    </r>
    <r>
      <rPr>
        <b/>
        <sz val="10"/>
        <rFont val="Calibri"/>
        <family val="2"/>
      </rPr>
      <t>D X 100) / (A-C)</t>
    </r>
  </si>
  <si>
    <t>% DE MATERIA ORGANICA (100-E)</t>
  </si>
  <si>
    <t>Observaciones: ---</t>
  </si>
  <si>
    <t>Laboratorista de suelos y Materiales.</t>
  </si>
  <si>
    <t>PROMEDIO</t>
  </si>
  <si>
    <t>Ing Francisco Granados</t>
  </si>
  <si>
    <t>Jefe Técnico de Laboratorio de suelos y Materiales</t>
  </si>
  <si>
    <t>Tecnico de Laboratorio de suelos y Materiales</t>
  </si>
  <si>
    <t>HORIZONTAL</t>
  </si>
  <si>
    <t>VERTICAL</t>
  </si>
  <si>
    <t>-</t>
  </si>
  <si>
    <t>0.00-1.00</t>
  </si>
  <si>
    <t>A-4 (IG=1)</t>
  </si>
  <si>
    <t>(SM)</t>
  </si>
  <si>
    <t>Arena limosa, finos de media plasticidad, color café oscuro.</t>
  </si>
  <si>
    <t>RELACIÓN DENSIDAD - HUMEDAD (PROCTOR)                                                                                            AASHTO T 180 ASTM D1557</t>
  </si>
  <si>
    <t>Ing Michelle Zelaya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</si>
</sst>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$&quot;* #,##0.00_-;\-&quot;$&quot;* #,##0.00_-;_-&quot;$&quot;* &quot;-&quot;??_-;_-@_-"/>
    <numFmt numFmtId="164" formatCode="0.0%"/>
    <numFmt numFmtId="165" formatCode="#,##0.0"/>
    <numFmt numFmtId="166" formatCode="d\ &quot;de&quot;\ mmmm\ &quot;de&quot;\ yyyy"/>
    <numFmt numFmtId="167" formatCode="000"/>
    <numFmt numFmtId="168" formatCode="dd/mm/yy"/>
    <numFmt numFmtId="169" formatCode="#,##0.000"/>
    <numFmt numFmtId="170" formatCode="0.000"/>
    <numFmt numFmtId="171" formatCode="0.0000"/>
    <numFmt numFmtId="172" formatCode="#,##0.00&quot;  &quot;"/>
    <numFmt numFmtId="173" formatCode="0.000000%"/>
    <numFmt numFmtId="174" formatCode="&quot;Y= &quot;0.00%"/>
    <numFmt numFmtId="175" formatCode="0.0"/>
    <numFmt numFmtId="176" formatCode="0.0\ &quot;L/C&quot;"/>
    <numFmt numFmtId="177" formatCode="0.000;[Red]0.000"/>
    <numFmt numFmtId="178" formatCode="0;[Red]0"/>
    <numFmt numFmtId="179" formatCode="0.0;[Red]0.0"/>
    <numFmt numFmtId="180" formatCode="0.000000"/>
    <numFmt numFmtId="181" formatCode="_(* #,##0.00_);_(* \(#,##0.00\);_(* &quot;-&quot;??_);_(@_)"/>
    <numFmt numFmtId="182" formatCode="0.00_)"/>
    <numFmt numFmtId="183" formatCode="General_)"/>
    <numFmt numFmtId="184" formatCode="dd\-mmm\-yyyy"/>
    <numFmt numFmtId="185" formatCode="0.000_)"/>
  </numFmts>
  <fonts count="17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b/>
      <sz val="9"/>
      <name val="Book Antiqua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Book Antiqua"/>
      <family val="1"/>
    </font>
    <font>
      <b/>
      <sz val="8"/>
      <color indexed="10"/>
      <name val="Book Antiqua"/>
      <family val="1"/>
    </font>
    <font>
      <sz val="6"/>
      <name val="Book Antiqua"/>
      <family val="1"/>
    </font>
    <font>
      <b/>
      <sz val="6"/>
      <color indexed="10"/>
      <name val="Book Antiqua"/>
      <family val="1"/>
    </font>
    <font>
      <b/>
      <sz val="9"/>
      <color theme="1"/>
      <name val="Tahoma"/>
      <family val="2"/>
    </font>
    <font>
      <b/>
      <sz val="10"/>
      <color theme="1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color indexed="8"/>
      <name val="Tahoma"/>
      <family val="2"/>
    </font>
    <font>
      <b/>
      <sz val="10"/>
      <name val="Calibri"/>
      <family val="2"/>
    </font>
    <font>
      <b/>
      <sz val="8"/>
      <color theme="1"/>
      <name val="Tahoma"/>
      <family val="2"/>
    </font>
    <font>
      <sz val="11"/>
      <color theme="1"/>
      <name val="Tahoma"/>
      <family val="2"/>
    </font>
    <font>
      <b/>
      <sz val="12"/>
      <name val="Calibri"/>
      <family val="2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b/>
      <sz val="9"/>
      <name val="Calibri"/>
      <family val="2"/>
    </font>
    <font>
      <b/>
      <sz val="9"/>
      <color rgb="FFFF0000"/>
      <name val="Tahoma"/>
      <family val="2"/>
    </font>
    <font>
      <b/>
      <sz val="9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Tahoma"/>
      <family val="2"/>
    </font>
    <font>
      <b/>
      <sz val="14"/>
      <color indexed="8"/>
      <name val="Tahoma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FF0000"/>
      <name val="Tahoma"/>
      <family val="2"/>
    </font>
    <font>
      <b/>
      <sz val="12"/>
      <color indexed="8"/>
      <name val="Calibri"/>
      <family val="2"/>
    </font>
    <font>
      <sz val="7"/>
      <color indexed="8"/>
      <name val="Tahoma"/>
      <family val="2"/>
    </font>
    <font>
      <sz val="7"/>
      <color indexed="9"/>
      <name val="Tahoma"/>
      <family val="2"/>
    </font>
    <font>
      <b/>
      <sz val="14"/>
      <color indexed="8"/>
      <name val="Calibri"/>
      <family val="2"/>
    </font>
    <font>
      <sz val="10"/>
      <color indexed="12"/>
      <name val="Book Antiqua"/>
      <family val="1"/>
    </font>
    <font>
      <b/>
      <sz val="20"/>
      <color indexed="8"/>
      <name val="Tahoma"/>
      <family val="2"/>
    </font>
    <font>
      <b/>
      <sz val="10"/>
      <color rgb="FFFF0000"/>
      <name val="Book Antiqua"/>
      <family val="1"/>
    </font>
    <font>
      <sz val="10"/>
      <color rgb="FFFF0000"/>
      <name val="Book Antiqua"/>
      <family val="1"/>
    </font>
    <font>
      <b/>
      <sz val="14"/>
      <color rgb="FFFF0000"/>
      <name val="Calibri"/>
      <family val="2"/>
    </font>
    <font>
      <sz val="10"/>
      <color rgb="FF0000FF"/>
      <name val="Book Antiqua"/>
      <family val="1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6"/>
      <color indexed="8"/>
      <name val="Tahoma"/>
      <family val="2"/>
    </font>
    <font>
      <b/>
      <sz val="16"/>
      <color indexed="8"/>
      <name val="Calibri"/>
      <family val="2"/>
    </font>
    <font>
      <b/>
      <sz val="8"/>
      <name val="Arial"/>
      <family val="2"/>
    </font>
    <font>
      <b/>
      <sz val="16"/>
      <name val="Calibri"/>
      <family val="2"/>
    </font>
    <font>
      <sz val="9"/>
      <color indexed="10"/>
      <name val="Book Antiqua"/>
      <family val="1"/>
    </font>
    <font>
      <sz val="9"/>
      <color indexed="12"/>
      <name val="Book Antiqua"/>
      <family val="1"/>
    </font>
    <font>
      <sz val="9"/>
      <name val="Book Antiqua"/>
      <family val="1"/>
    </font>
    <font>
      <b/>
      <sz val="10"/>
      <name val="Book Antiqua"/>
      <family val="1"/>
    </font>
    <font>
      <sz val="12"/>
      <name val="Calibri"/>
      <family val="2"/>
    </font>
    <font>
      <sz val="7"/>
      <color indexed="12"/>
      <name val="Book Antiqua"/>
      <family val="1"/>
    </font>
    <font>
      <sz val="9"/>
      <color rgb="FFFF0000"/>
      <name val="Book Antiqua"/>
      <family val="1"/>
    </font>
    <font>
      <vertAlign val="superscript"/>
      <sz val="9"/>
      <name val="Book Antiqua"/>
      <family val="1"/>
    </font>
    <font>
      <b/>
      <sz val="14"/>
      <name val="Arial"/>
      <family val="2"/>
    </font>
    <font>
      <b/>
      <sz val="9"/>
      <color rgb="FF0000FF"/>
      <name val="Tahoma"/>
      <family val="2"/>
    </font>
    <font>
      <b/>
      <sz val="11"/>
      <color rgb="FF000000"/>
      <name val="Tahoma"/>
      <family val="2"/>
    </font>
    <font>
      <sz val="7"/>
      <color theme="0"/>
      <name val="Tahoma"/>
      <family val="2"/>
    </font>
    <font>
      <sz val="8"/>
      <color theme="1"/>
      <name val="Tahoma"/>
      <family val="2"/>
    </font>
    <font>
      <b/>
      <sz val="11"/>
      <color theme="1"/>
      <name val="Tahoma"/>
      <family val="2"/>
    </font>
    <font>
      <b/>
      <sz val="20"/>
      <color theme="1"/>
      <name val="Calibri"/>
      <family val="2"/>
      <scheme val="minor"/>
    </font>
    <font>
      <b/>
      <sz val="10"/>
      <color rgb="FFFF0000"/>
      <name val="Tahoma"/>
      <family val="2"/>
    </font>
    <font>
      <sz val="7"/>
      <color theme="1"/>
      <name val="Tahoma"/>
      <family val="2"/>
    </font>
    <font>
      <b/>
      <vertAlign val="subscript"/>
      <sz val="10"/>
      <color indexed="8"/>
      <name val="Tahoma"/>
      <family val="2"/>
    </font>
    <font>
      <b/>
      <sz val="10"/>
      <color theme="1"/>
      <name val="Calibri"/>
      <family val="2"/>
      <scheme val="minor"/>
    </font>
    <font>
      <sz val="7"/>
      <color theme="0" tint="-0.34998626667073579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7"/>
      <color theme="0" tint="-0.499984740745262"/>
      <name val="Tahom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Tahoma"/>
      <family val="2"/>
    </font>
    <font>
      <b/>
      <sz val="16"/>
      <name val="Calibri"/>
      <family val="2"/>
      <scheme val="minor"/>
    </font>
    <font>
      <sz val="9"/>
      <name val="Calibri"/>
      <family val="2"/>
    </font>
    <font>
      <sz val="9"/>
      <color theme="1"/>
      <name val="Tahoma"/>
      <family val="2"/>
    </font>
    <font>
      <b/>
      <sz val="8"/>
      <color rgb="FFFF0000"/>
      <name val="Tahoma"/>
      <family val="2"/>
    </font>
    <font>
      <sz val="9"/>
      <color rgb="FFFF0000"/>
      <name val="Tahoma"/>
      <family val="2"/>
    </font>
    <font>
      <sz val="9"/>
      <name val="Tahoma"/>
      <family val="2"/>
    </font>
    <font>
      <b/>
      <sz val="9"/>
      <color rgb="FFFF0000"/>
      <name val="Calibri"/>
      <family val="2"/>
    </font>
    <font>
      <b/>
      <sz val="8"/>
      <color rgb="FFFF0000"/>
      <name val="Calibri"/>
      <family val="2"/>
      <scheme val="minor"/>
    </font>
    <font>
      <sz val="8"/>
      <name val="Calibri"/>
      <family val="2"/>
    </font>
    <font>
      <sz val="9"/>
      <color rgb="FF0000CC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indexed="12"/>
      <name val="Tahoma"/>
      <family val="2"/>
    </font>
    <font>
      <sz val="7"/>
      <name val="Tahoma"/>
      <family val="2"/>
    </font>
    <font>
      <sz val="6"/>
      <name val="Tahoma"/>
      <family val="2"/>
    </font>
    <font>
      <b/>
      <sz val="8"/>
      <color indexed="10"/>
      <name val="Tahoma"/>
      <family val="2"/>
    </font>
    <font>
      <b/>
      <sz val="6"/>
      <color indexed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i/>
      <sz val="10"/>
      <color indexed="8"/>
      <name val="Century Gothic"/>
      <family val="2"/>
    </font>
    <font>
      <b/>
      <sz val="8"/>
      <color theme="1"/>
      <name val="Book Antiqua"/>
      <family val="1"/>
    </font>
    <font>
      <b/>
      <sz val="7"/>
      <color theme="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ms Rmn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sz val="8"/>
      <color rgb="FFFF0000"/>
      <name val="Book Antiqua"/>
      <family val="1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Book Antiqua"/>
      <family val="1"/>
    </font>
    <font>
      <sz val="11"/>
      <name val="Book Antiqua"/>
      <family val="1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Eras Medium ITC"/>
      <family val="2"/>
    </font>
    <font>
      <sz val="11"/>
      <name val="Eras Medium ITC"/>
      <family val="2"/>
    </font>
    <font>
      <b/>
      <sz val="10"/>
      <name val="Eras Medium ITC"/>
      <family val="2"/>
    </font>
    <font>
      <b/>
      <sz val="11"/>
      <name val="Eras Medium ITC"/>
      <family val="2"/>
    </font>
    <font>
      <b/>
      <sz val="12"/>
      <name val="Eras Medium ITC"/>
      <family val="2"/>
    </font>
    <font>
      <sz val="8"/>
      <name val="Eras Medium ITC"/>
      <family val="2"/>
    </font>
    <font>
      <b/>
      <sz val="9"/>
      <color theme="1"/>
      <name val="Eras Medium ITC"/>
      <family val="2"/>
    </font>
    <font>
      <b/>
      <sz val="9"/>
      <name val="Eras Medium ITC"/>
      <family val="2"/>
    </font>
    <font>
      <b/>
      <sz val="10"/>
      <color indexed="10"/>
      <name val="Eras Medium ITC"/>
      <family val="2"/>
    </font>
    <font>
      <b/>
      <sz val="8"/>
      <color indexed="10"/>
      <name val="Eras Medium ITC"/>
      <family val="2"/>
    </font>
    <font>
      <sz val="10"/>
      <color indexed="10"/>
      <name val="Eras Medium ITC"/>
      <family val="2"/>
    </font>
    <font>
      <sz val="10"/>
      <color indexed="18"/>
      <name val="Eras Medium ITC"/>
      <family val="2"/>
    </font>
    <font>
      <sz val="8.6"/>
      <name val="Eras Medium ITC"/>
      <family val="2"/>
    </font>
    <font>
      <b/>
      <sz val="10"/>
      <color rgb="FFFF0000"/>
      <name val="Eras Medium ITC"/>
      <family val="2"/>
    </font>
    <font>
      <sz val="9"/>
      <name val="Eras Medium ITC"/>
      <family val="2"/>
    </font>
    <font>
      <b/>
      <sz val="8"/>
      <name val="Eras Medium ITC"/>
      <family val="2"/>
    </font>
    <font>
      <sz val="6"/>
      <name val="Eras Medium ITC"/>
      <family val="2"/>
    </font>
    <font>
      <b/>
      <sz val="11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7"/>
        <bgColor indexed="64"/>
      </patternFill>
    </fill>
  </fills>
  <borders count="2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indexed="64"/>
      </bottom>
      <diagonal/>
    </border>
    <border>
      <left/>
      <right style="medium">
        <color theme="1" tint="0.499984740745262"/>
      </right>
      <top/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/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/>
      <diagonal/>
    </border>
    <border>
      <left style="medium">
        <color theme="1" tint="0.499984740745262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/>
      <diagonal/>
    </border>
    <border>
      <left style="medium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indexed="64"/>
      </bottom>
      <diagonal/>
    </border>
    <border>
      <left style="medium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thin">
        <color indexed="64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indexed="64"/>
      </bottom>
      <diagonal/>
    </border>
    <border>
      <left/>
      <right style="medium">
        <color theme="0" tint="-0.24994659260841701"/>
      </right>
      <top/>
      <bottom style="thin">
        <color indexed="64"/>
      </bottom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medium">
        <color theme="0" tint="-0.24994659260841701"/>
      </top>
      <bottom style="thin">
        <color indexed="64"/>
      </bottom>
      <diagonal/>
    </border>
    <border>
      <left/>
      <right/>
      <top style="medium">
        <color theme="0" tint="-0.24994659260841701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thin">
        <color indexed="64"/>
      </bottom>
      <diagonal/>
    </border>
  </borders>
  <cellStyleXfs count="65">
    <xf numFmtId="0" fontId="0" fillId="0" borderId="0"/>
    <xf numFmtId="9" fontId="28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7" fillId="0" borderId="0"/>
    <xf numFmtId="0" fontId="47" fillId="0" borderId="0"/>
    <xf numFmtId="0" fontId="28" fillId="0" borderId="0"/>
    <xf numFmtId="0" fontId="26" fillId="0" borderId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28" fillId="0" borderId="0"/>
    <xf numFmtId="0" fontId="25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9" fontId="21" fillId="0" borderId="0" applyFont="0" applyFill="0" applyBorder="0" applyAlignment="0" applyProtection="0"/>
    <xf numFmtId="0" fontId="28" fillId="0" borderId="0">
      <alignment vertical="top"/>
    </xf>
    <xf numFmtId="0" fontId="20" fillId="0" borderId="0"/>
    <xf numFmtId="0" fontId="20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181" fontId="28" fillId="0" borderId="0" applyFon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182" fontId="146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5" fillId="0" borderId="0"/>
    <xf numFmtId="182" fontId="146" fillId="0" borderId="0"/>
    <xf numFmtId="183" fontId="149" fillId="0" borderId="0"/>
    <xf numFmtId="0" fontId="4" fillId="0" borderId="0"/>
    <xf numFmtId="0" fontId="4" fillId="0" borderId="0"/>
    <xf numFmtId="183" fontId="146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64">
    <xf numFmtId="0" fontId="0" fillId="0" borderId="0" xfId="0"/>
    <xf numFmtId="0" fontId="32" fillId="0" borderId="0" xfId="0" applyFont="1" applyAlignment="1">
      <alignment vertical="center" wrapText="1"/>
    </xf>
    <xf numFmtId="0" fontId="49" fillId="0" borderId="0" xfId="5" applyFont="1" applyProtection="1">
      <protection hidden="1"/>
    </xf>
    <xf numFmtId="0" fontId="49" fillId="4" borderId="0" xfId="5" applyFont="1" applyFill="1"/>
    <xf numFmtId="0" fontId="53" fillId="0" borderId="0" xfId="5" applyFont="1" applyProtection="1">
      <protection hidden="1"/>
    </xf>
    <xf numFmtId="0" fontId="44" fillId="4" borderId="0" xfId="5" applyFont="1" applyFill="1"/>
    <xf numFmtId="0" fontId="29" fillId="4" borderId="0" xfId="5" applyFont="1" applyFill="1"/>
    <xf numFmtId="0" fontId="29" fillId="6" borderId="0" xfId="5" applyFont="1" applyFill="1"/>
    <xf numFmtId="0" fontId="49" fillId="4" borderId="0" xfId="5" applyFont="1" applyFill="1" applyProtection="1">
      <protection hidden="1"/>
    </xf>
    <xf numFmtId="164" fontId="44" fillId="0" borderId="0" xfId="9" applyNumberFormat="1" applyFont="1" applyAlignment="1">
      <alignment vertical="center" wrapText="1"/>
    </xf>
    <xf numFmtId="10" fontId="44" fillId="0" borderId="0" xfId="9" applyNumberFormat="1" applyFont="1" applyAlignment="1">
      <alignment vertical="center" wrapText="1"/>
    </xf>
    <xf numFmtId="9" fontId="44" fillId="0" borderId="0" xfId="9" applyFont="1" applyAlignment="1">
      <alignment vertical="center" wrapText="1"/>
    </xf>
    <xf numFmtId="0" fontId="45" fillId="0" borderId="0" xfId="6" applyFont="1" applyAlignment="1">
      <alignment vertical="center" wrapText="1"/>
    </xf>
    <xf numFmtId="0" fontId="49" fillId="4" borderId="0" xfId="5" applyFont="1" applyFill="1" applyAlignment="1" applyProtection="1">
      <alignment horizontal="right"/>
      <protection hidden="1"/>
    </xf>
    <xf numFmtId="2" fontId="29" fillId="4" borderId="0" xfId="5" applyNumberFormat="1" applyFont="1" applyFill="1"/>
    <xf numFmtId="0" fontId="53" fillId="4" borderId="0" xfId="5" applyFont="1" applyFill="1" applyAlignment="1" applyProtection="1">
      <alignment horizontal="center"/>
      <protection hidden="1"/>
    </xf>
    <xf numFmtId="164" fontId="75" fillId="0" borderId="0" xfId="9" applyNumberFormat="1" applyFont="1" applyAlignment="1">
      <alignment vertical="center" wrapText="1"/>
    </xf>
    <xf numFmtId="10" fontId="75" fillId="0" borderId="0" xfId="9" applyNumberFormat="1" applyFont="1" applyAlignment="1">
      <alignment vertical="center" wrapText="1"/>
    </xf>
    <xf numFmtId="9" fontId="76" fillId="0" borderId="0" xfId="9" applyFont="1" applyAlignment="1">
      <alignment vertical="center" wrapText="1"/>
    </xf>
    <xf numFmtId="0" fontId="29" fillId="4" borderId="0" xfId="5" applyFont="1" applyFill="1" applyAlignment="1">
      <alignment horizontal="right"/>
    </xf>
    <xf numFmtId="0" fontId="78" fillId="4" borderId="0" xfId="5" applyFont="1" applyFill="1"/>
    <xf numFmtId="0" fontId="44" fillId="0" borderId="35" xfId="5" applyFont="1" applyBorder="1" applyProtection="1">
      <protection hidden="1"/>
    </xf>
    <xf numFmtId="0" fontId="44" fillId="0" borderId="0" xfId="5" applyFont="1" applyProtection="1">
      <protection hidden="1"/>
    </xf>
    <xf numFmtId="0" fontId="81" fillId="4" borderId="9" xfId="5" applyFont="1" applyFill="1" applyBorder="1"/>
    <xf numFmtId="0" fontId="83" fillId="4" borderId="9" xfId="5" applyFont="1" applyFill="1" applyBorder="1" applyAlignment="1">
      <alignment vertical="center"/>
    </xf>
    <xf numFmtId="0" fontId="88" fillId="4" borderId="0" xfId="5" applyFont="1" applyFill="1" applyAlignment="1">
      <alignment horizontal="center"/>
    </xf>
    <xf numFmtId="174" fontId="68" fillId="0" borderId="0" xfId="9" applyNumberFormat="1" applyFont="1" applyAlignment="1">
      <alignment horizontal="center" vertical="center"/>
    </xf>
    <xf numFmtId="0" fontId="29" fillId="4" borderId="9" xfId="5" applyFont="1" applyFill="1" applyBorder="1" applyAlignment="1">
      <alignment vertical="center"/>
    </xf>
    <xf numFmtId="0" fontId="29" fillId="4" borderId="0" xfId="5" applyFont="1" applyFill="1" applyAlignment="1">
      <alignment vertical="center"/>
    </xf>
    <xf numFmtId="0" fontId="44" fillId="4" borderId="35" xfId="5" applyFont="1" applyFill="1" applyBorder="1"/>
    <xf numFmtId="0" fontId="44" fillId="4" borderId="36" xfId="5" applyFont="1" applyFill="1" applyBorder="1"/>
    <xf numFmtId="0" fontId="80" fillId="4" borderId="9" xfId="5" applyFont="1" applyFill="1" applyBorder="1" applyAlignment="1">
      <alignment horizontal="center"/>
    </xf>
    <xf numFmtId="3" fontId="80" fillId="4" borderId="9" xfId="5" applyNumberFormat="1" applyFont="1" applyFill="1" applyBorder="1" applyAlignment="1">
      <alignment horizontal="center" vertical="center"/>
    </xf>
    <xf numFmtId="0" fontId="80" fillId="4" borderId="9" xfId="5" applyFont="1" applyFill="1" applyBorder="1" applyAlignment="1">
      <alignment horizontal="center" vertical="center"/>
    </xf>
    <xf numFmtId="0" fontId="93" fillId="4" borderId="9" xfId="5" applyFont="1" applyFill="1" applyBorder="1" applyAlignment="1">
      <alignment horizontal="center" vertical="center"/>
    </xf>
    <xf numFmtId="0" fontId="28" fillId="0" borderId="0" xfId="5"/>
    <xf numFmtId="0" fontId="28" fillId="0" borderId="0" xfId="5" applyAlignment="1">
      <alignment horizontal="center" vertical="center" wrapText="1"/>
    </xf>
    <xf numFmtId="0" fontId="34" fillId="5" borderId="79" xfId="5" applyFont="1" applyFill="1" applyBorder="1" applyAlignment="1">
      <alignment horizontal="center" vertical="center" wrapText="1"/>
    </xf>
    <xf numFmtId="2" fontId="80" fillId="4" borderId="9" xfId="5" applyNumberFormat="1" applyFont="1" applyFill="1" applyBorder="1" applyAlignment="1">
      <alignment horizontal="center" vertical="center"/>
    </xf>
    <xf numFmtId="0" fontId="93" fillId="0" borderId="53" xfId="0" applyFont="1" applyBorder="1" applyAlignment="1">
      <alignment vertical="center"/>
    </xf>
    <xf numFmtId="0" fontId="93" fillId="0" borderId="54" xfId="0" applyFont="1" applyBorder="1" applyAlignment="1">
      <alignment vertical="center"/>
    </xf>
    <xf numFmtId="0" fontId="98" fillId="2" borderId="0" xfId="5" applyFont="1" applyFill="1" applyAlignment="1">
      <alignment vertical="center"/>
    </xf>
    <xf numFmtId="0" fontId="93" fillId="0" borderId="50" xfId="0" applyFont="1" applyBorder="1" applyAlignment="1">
      <alignment vertical="center" wrapText="1"/>
    </xf>
    <xf numFmtId="0" fontId="93" fillId="0" borderId="51" xfId="0" applyFont="1" applyBorder="1" applyAlignment="1">
      <alignment vertical="center" wrapText="1"/>
    </xf>
    <xf numFmtId="0" fontId="93" fillId="0" borderId="53" xfId="0" applyFont="1" applyBorder="1" applyAlignment="1">
      <alignment vertical="center" wrapText="1"/>
    </xf>
    <xf numFmtId="0" fontId="93" fillId="0" borderId="54" xfId="0" applyFont="1" applyBorder="1" applyAlignment="1">
      <alignment vertical="center" wrapText="1"/>
    </xf>
    <xf numFmtId="0" fontId="93" fillId="0" borderId="50" xfId="0" applyFont="1" applyBorder="1" applyAlignment="1">
      <alignment horizontal="center" vertical="center" wrapText="1"/>
    </xf>
    <xf numFmtId="0" fontId="34" fillId="5" borderId="9" xfId="5" applyFont="1" applyFill="1" applyBorder="1" applyAlignment="1">
      <alignment horizontal="center" vertical="center"/>
    </xf>
    <xf numFmtId="0" fontId="34" fillId="0" borderId="0" xfId="5" applyFont="1" applyAlignment="1">
      <alignment horizontal="center" vertical="center"/>
    </xf>
    <xf numFmtId="0" fontId="100" fillId="0" borderId="0" xfId="0" applyFont="1" applyAlignment="1">
      <alignment vertical="center"/>
    </xf>
    <xf numFmtId="0" fontId="102" fillId="0" borderId="0" xfId="16" applyFont="1" applyAlignment="1">
      <alignment horizontal="center" vertical="center"/>
    </xf>
    <xf numFmtId="0" fontId="48" fillId="0" borderId="0" xfId="16" applyFont="1" applyAlignment="1">
      <alignment horizontal="center" vertical="center"/>
    </xf>
    <xf numFmtId="0" fontId="104" fillId="0" borderId="0" xfId="16" applyFont="1" applyAlignment="1">
      <alignment vertical="center"/>
    </xf>
    <xf numFmtId="0" fontId="50" fillId="0" borderId="0" xfId="16" applyFont="1" applyAlignment="1">
      <alignment horizontal="center" vertical="center"/>
    </xf>
    <xf numFmtId="0" fontId="105" fillId="0" borderId="35" xfId="16" applyFont="1" applyBorder="1" applyAlignment="1">
      <alignment horizontal="center" vertical="center"/>
    </xf>
    <xf numFmtId="0" fontId="105" fillId="0" borderId="0" xfId="16" applyFont="1" applyAlignment="1">
      <alignment horizontal="center" vertical="center"/>
    </xf>
    <xf numFmtId="167" fontId="105" fillId="0" borderId="0" xfId="16" applyNumberFormat="1" applyFont="1" applyAlignment="1">
      <alignment horizontal="center" vertical="center" wrapText="1"/>
    </xf>
    <xf numFmtId="168" fontId="105" fillId="0" borderId="0" xfId="16" applyNumberFormat="1" applyFont="1" applyAlignment="1">
      <alignment horizontal="center" vertical="center" wrapText="1"/>
    </xf>
    <xf numFmtId="168" fontId="105" fillId="0" borderId="36" xfId="16" applyNumberFormat="1" applyFont="1" applyBorder="1" applyAlignment="1">
      <alignment horizontal="center" vertical="center" wrapText="1"/>
    </xf>
    <xf numFmtId="0" fontId="49" fillId="2" borderId="0" xfId="5" applyFont="1" applyFill="1" applyProtection="1">
      <protection hidden="1"/>
    </xf>
    <xf numFmtId="0" fontId="48" fillId="2" borderId="0" xfId="16" applyFont="1" applyFill="1" applyAlignment="1">
      <alignment horizontal="center" vertical="center"/>
    </xf>
    <xf numFmtId="0" fontId="106" fillId="0" borderId="30" xfId="16" applyFont="1" applyBorder="1" applyAlignment="1">
      <alignment vertical="center"/>
    </xf>
    <xf numFmtId="0" fontId="106" fillId="0" borderId="2" xfId="16" applyFont="1" applyBorder="1" applyAlignment="1">
      <alignment vertical="center"/>
    </xf>
    <xf numFmtId="0" fontId="106" fillId="0" borderId="2" xfId="16" applyFont="1" applyBorder="1" applyAlignment="1">
      <alignment vertical="center" wrapText="1"/>
    </xf>
    <xf numFmtId="0" fontId="108" fillId="0" borderId="0" xfId="16" applyFont="1" applyAlignment="1">
      <alignment vertical="center"/>
    </xf>
    <xf numFmtId="0" fontId="106" fillId="0" borderId="35" xfId="16" applyFont="1" applyBorder="1" applyAlignment="1">
      <alignment vertical="center"/>
    </xf>
    <xf numFmtId="0" fontId="106" fillId="0" borderId="0" xfId="16" applyFont="1" applyAlignment="1">
      <alignment vertical="center"/>
    </xf>
    <xf numFmtId="169" fontId="106" fillId="0" borderId="0" xfId="16" applyNumberFormat="1" applyFont="1" applyAlignment="1">
      <alignment vertical="center"/>
    </xf>
    <xf numFmtId="4" fontId="106" fillId="0" borderId="0" xfId="16" applyNumberFormat="1" applyFont="1" applyAlignment="1">
      <alignment vertical="center" wrapText="1"/>
    </xf>
    <xf numFmtId="164" fontId="106" fillId="0" borderId="0" xfId="17" applyNumberFormat="1" applyFont="1" applyAlignment="1">
      <alignment vertical="center" wrapText="1"/>
    </xf>
    <xf numFmtId="10" fontId="106" fillId="0" borderId="0" xfId="17" applyNumberFormat="1" applyFont="1" applyAlignment="1">
      <alignment vertical="center" wrapText="1"/>
    </xf>
    <xf numFmtId="9" fontId="109" fillId="0" borderId="0" xfId="17" applyFont="1" applyAlignment="1">
      <alignment vertical="center" wrapText="1"/>
    </xf>
    <xf numFmtId="9" fontId="101" fillId="0" borderId="0" xfId="17" applyFont="1" applyAlignment="1">
      <alignment vertical="center" wrapText="1"/>
    </xf>
    <xf numFmtId="171" fontId="50" fillId="0" borderId="0" xfId="16" applyNumberFormat="1" applyFont="1" applyAlignment="1">
      <alignment vertical="center"/>
    </xf>
    <xf numFmtId="2" fontId="108" fillId="0" borderId="0" xfId="16" applyNumberFormat="1" applyFont="1" applyAlignment="1">
      <alignment vertical="center"/>
    </xf>
    <xf numFmtId="0" fontId="49" fillId="2" borderId="0" xfId="5" applyFont="1" applyFill="1" applyAlignment="1" applyProtection="1">
      <alignment horizontal="right"/>
      <protection hidden="1"/>
    </xf>
    <xf numFmtId="0" fontId="102" fillId="0" borderId="35" xfId="16" applyFont="1" applyBorder="1" applyAlignment="1">
      <alignment vertical="center"/>
    </xf>
    <xf numFmtId="0" fontId="102" fillId="0" borderId="0" xfId="16" applyFont="1" applyAlignment="1">
      <alignment vertical="center"/>
    </xf>
    <xf numFmtId="0" fontId="54" fillId="0" borderId="35" xfId="16" applyFont="1" applyBorder="1" applyAlignment="1">
      <alignment vertical="center"/>
    </xf>
    <xf numFmtId="0" fontId="54" fillId="0" borderId="0" xfId="16" applyFont="1" applyAlignment="1">
      <alignment vertical="center"/>
    </xf>
    <xf numFmtId="0" fontId="106" fillId="0" borderId="0" xfId="16" applyFont="1" applyAlignment="1">
      <alignment vertical="center" wrapText="1"/>
    </xf>
    <xf numFmtId="0" fontId="21" fillId="0" borderId="0" xfId="16"/>
    <xf numFmtId="9" fontId="111" fillId="0" borderId="0" xfId="16" applyNumberFormat="1" applyFont="1" applyAlignment="1">
      <alignment vertical="center"/>
    </xf>
    <xf numFmtId="0" fontId="106" fillId="0" borderId="28" xfId="16" applyFont="1" applyBorder="1" applyAlignment="1">
      <alignment vertical="center"/>
    </xf>
    <xf numFmtId="0" fontId="106" fillId="0" borderId="7" xfId="16" applyFont="1" applyBorder="1" applyAlignment="1">
      <alignment vertical="center"/>
    </xf>
    <xf numFmtId="169" fontId="106" fillId="0" borderId="7" xfId="16" applyNumberFormat="1" applyFont="1" applyBorder="1" applyAlignment="1">
      <alignment vertical="center"/>
    </xf>
    <xf numFmtId="4" fontId="106" fillId="0" borderId="7" xfId="16" applyNumberFormat="1" applyFont="1" applyBorder="1" applyAlignment="1">
      <alignment vertical="center" wrapText="1"/>
    </xf>
    <xf numFmtId="164" fontId="106" fillId="0" borderId="7" xfId="17" applyNumberFormat="1" applyFont="1" applyBorder="1" applyAlignment="1">
      <alignment vertical="center" wrapText="1"/>
    </xf>
    <xf numFmtId="10" fontId="106" fillId="0" borderId="7" xfId="17" applyNumberFormat="1" applyFont="1" applyBorder="1" applyAlignment="1">
      <alignment vertical="center" wrapText="1"/>
    </xf>
    <xf numFmtId="9" fontId="101" fillId="0" borderId="7" xfId="17" applyFont="1" applyBorder="1" applyAlignment="1">
      <alignment vertical="center" wrapText="1"/>
    </xf>
    <xf numFmtId="0" fontId="53" fillId="2" borderId="0" xfId="5" applyFont="1" applyFill="1" applyAlignment="1" applyProtection="1">
      <alignment horizontal="center"/>
      <protection hidden="1"/>
    </xf>
    <xf numFmtId="172" fontId="102" fillId="0" borderId="36" xfId="16" applyNumberFormat="1" applyFont="1" applyBorder="1" applyAlignment="1">
      <alignment vertical="center"/>
    </xf>
    <xf numFmtId="172" fontId="48" fillId="0" borderId="0" xfId="16" applyNumberFormat="1" applyFont="1" applyAlignment="1">
      <alignment vertical="center"/>
    </xf>
    <xf numFmtId="0" fontId="112" fillId="0" borderId="0" xfId="16" applyFont="1" applyAlignment="1">
      <alignment vertical="center"/>
    </xf>
    <xf numFmtId="0" fontId="111" fillId="0" borderId="0" xfId="16" applyFont="1" applyAlignment="1">
      <alignment horizontal="center" vertical="center"/>
    </xf>
    <xf numFmtId="0" fontId="48" fillId="0" borderId="0" xfId="16" applyFont="1" applyAlignment="1">
      <alignment vertical="center"/>
    </xf>
    <xf numFmtId="0" fontId="42" fillId="0" borderId="0" xfId="16" applyFont="1" applyAlignment="1">
      <alignment vertical="center"/>
    </xf>
    <xf numFmtId="0" fontId="42" fillId="0" borderId="36" xfId="16" applyFont="1" applyBorder="1" applyAlignment="1">
      <alignment vertical="center"/>
    </xf>
    <xf numFmtId="0" fontId="113" fillId="0" borderId="0" xfId="16" applyFont="1" applyAlignment="1">
      <alignment horizontal="center" vertical="center"/>
    </xf>
    <xf numFmtId="0" fontId="110" fillId="0" borderId="0" xfId="16" applyFont="1" applyAlignment="1">
      <alignment vertical="center"/>
    </xf>
    <xf numFmtId="0" fontId="110" fillId="0" borderId="36" xfId="16" applyFont="1" applyBorder="1" applyAlignment="1">
      <alignment vertical="center"/>
    </xf>
    <xf numFmtId="9" fontId="112" fillId="0" borderId="0" xfId="16" applyNumberFormat="1" applyFont="1" applyAlignment="1">
      <alignment vertical="center"/>
    </xf>
    <xf numFmtId="9" fontId="112" fillId="0" borderId="0" xfId="16" applyNumberFormat="1" applyFont="1" applyAlignment="1">
      <alignment horizontal="center" vertical="center"/>
    </xf>
    <xf numFmtId="9" fontId="103" fillId="0" borderId="0" xfId="16" applyNumberFormat="1" applyFont="1" applyAlignment="1">
      <alignment vertical="center"/>
    </xf>
    <xf numFmtId="9" fontId="114" fillId="0" borderId="0" xfId="16" applyNumberFormat="1" applyFont="1" applyAlignment="1">
      <alignment vertical="center"/>
    </xf>
    <xf numFmtId="9" fontId="114" fillId="0" borderId="36" xfId="16" applyNumberFormat="1" applyFont="1" applyBorder="1" applyAlignment="1">
      <alignment vertical="center"/>
    </xf>
    <xf numFmtId="9" fontId="115" fillId="0" borderId="0" xfId="16" applyNumberFormat="1" applyFont="1" applyAlignment="1">
      <alignment vertical="center"/>
    </xf>
    <xf numFmtId="0" fontId="116" fillId="0" borderId="35" xfId="16" applyFont="1" applyBorder="1" applyAlignment="1">
      <alignment vertical="center"/>
    </xf>
    <xf numFmtId="0" fontId="116" fillId="0" borderId="0" xfId="16" applyFont="1" applyAlignment="1">
      <alignment vertical="center"/>
    </xf>
    <xf numFmtId="4" fontId="116" fillId="0" borderId="0" xfId="16" applyNumberFormat="1" applyFont="1" applyAlignment="1">
      <alignment vertical="center" wrapText="1"/>
    </xf>
    <xf numFmtId="0" fontId="115" fillId="0" borderId="0" xfId="16" applyFont="1" applyAlignment="1">
      <alignment vertical="center"/>
    </xf>
    <xf numFmtId="0" fontId="115" fillId="0" borderId="36" xfId="16" applyFont="1" applyBorder="1" applyAlignment="1">
      <alignment vertical="center"/>
    </xf>
    <xf numFmtId="0" fontId="48" fillId="0" borderId="0" xfId="16" applyFont="1" applyAlignment="1">
      <alignment horizontal="left" vertical="center"/>
    </xf>
    <xf numFmtId="0" fontId="102" fillId="0" borderId="36" xfId="16" applyFont="1" applyBorder="1" applyAlignment="1">
      <alignment vertical="center"/>
    </xf>
    <xf numFmtId="0" fontId="117" fillId="0" borderId="0" xfId="16" applyFont="1"/>
    <xf numFmtId="0" fontId="49" fillId="2" borderId="9" xfId="5" applyFont="1" applyFill="1" applyBorder="1" applyProtection="1">
      <protection hidden="1"/>
    </xf>
    <xf numFmtId="1" fontId="85" fillId="2" borderId="9" xfId="5" applyNumberFormat="1" applyFont="1" applyFill="1" applyBorder="1" applyAlignment="1" applyProtection="1">
      <alignment horizontal="center" vertical="center"/>
      <protection hidden="1"/>
    </xf>
    <xf numFmtId="0" fontId="34" fillId="2" borderId="0" xfId="5" applyFont="1" applyFill="1" applyAlignment="1">
      <alignment horizontal="center"/>
    </xf>
    <xf numFmtId="173" fontId="48" fillId="0" borderId="0" xfId="16" applyNumberFormat="1" applyFont="1" applyAlignment="1">
      <alignment horizontal="center" vertical="center"/>
    </xf>
    <xf numFmtId="0" fontId="49" fillId="2" borderId="9" xfId="5" applyFont="1" applyFill="1" applyBorder="1" applyAlignment="1" applyProtection="1">
      <alignment horizontal="center"/>
      <protection hidden="1"/>
    </xf>
    <xf numFmtId="2" fontId="85" fillId="2" borderId="9" xfId="5" applyNumberFormat="1" applyFont="1" applyFill="1" applyBorder="1" applyAlignment="1" applyProtection="1">
      <alignment horizontal="center" vertical="center"/>
      <protection hidden="1"/>
    </xf>
    <xf numFmtId="0" fontId="118" fillId="0" borderId="0" xfId="16" applyFont="1" applyAlignment="1">
      <alignment vertical="top" wrapText="1"/>
    </xf>
    <xf numFmtId="0" fontId="56" fillId="2" borderId="9" xfId="5" applyFont="1" applyFill="1" applyBorder="1" applyAlignment="1" applyProtection="1">
      <alignment horizontal="center"/>
      <protection hidden="1"/>
    </xf>
    <xf numFmtId="0" fontId="49" fillId="2" borderId="9" xfId="5" applyFont="1" applyFill="1" applyBorder="1" applyAlignment="1" applyProtection="1">
      <alignment horizontal="center" vertical="center"/>
      <protection hidden="1"/>
    </xf>
    <xf numFmtId="174" fontId="50" fillId="0" borderId="0" xfId="17" applyNumberFormat="1" applyFont="1" applyAlignment="1">
      <alignment horizontal="center" vertical="center"/>
    </xf>
    <xf numFmtId="0" fontId="120" fillId="0" borderId="0" xfId="16" applyFont="1" applyAlignment="1">
      <alignment vertical="center"/>
    </xf>
    <xf numFmtId="4" fontId="50" fillId="0" borderId="0" xfId="17" applyNumberFormat="1" applyFont="1" applyAlignment="1">
      <alignment horizontal="center" vertical="center"/>
    </xf>
    <xf numFmtId="4" fontId="50" fillId="0" borderId="0" xfId="16" applyNumberFormat="1" applyFont="1" applyAlignment="1">
      <alignment horizontal="center" vertical="center"/>
    </xf>
    <xf numFmtId="171" fontId="48" fillId="0" borderId="0" xfId="16" applyNumberFormat="1" applyFont="1" applyAlignment="1">
      <alignment horizontal="center" vertical="center"/>
    </xf>
    <xf numFmtId="10" fontId="48" fillId="0" borderId="0" xfId="17" applyNumberFormat="1" applyFont="1" applyAlignment="1">
      <alignment horizontal="center" vertical="center"/>
    </xf>
    <xf numFmtId="0" fontId="102" fillId="0" borderId="28" xfId="16" applyFont="1" applyBorder="1" applyAlignment="1">
      <alignment vertical="center"/>
    </xf>
    <xf numFmtId="0" fontId="102" fillId="0" borderId="7" xfId="16" applyFont="1" applyBorder="1" applyAlignment="1">
      <alignment vertical="center"/>
    </xf>
    <xf numFmtId="0" fontId="116" fillId="0" borderId="7" xfId="16" applyFont="1" applyBorder="1" applyAlignment="1">
      <alignment horizontal="left" vertical="center" indent="1"/>
    </xf>
    <xf numFmtId="4" fontId="116" fillId="0" borderId="7" xfId="16" applyNumberFormat="1" applyFont="1" applyBorder="1" applyAlignment="1">
      <alignment horizontal="right" vertical="center" wrapText="1" indent="1"/>
    </xf>
    <xf numFmtId="0" fontId="102" fillId="0" borderId="30" xfId="16" applyFont="1" applyBorder="1" applyAlignment="1">
      <alignment vertical="center"/>
    </xf>
    <xf numFmtId="0" fontId="116" fillId="0" borderId="0" xfId="16" applyFont="1" applyAlignment="1">
      <alignment horizontal="left" vertical="center" indent="1"/>
    </xf>
    <xf numFmtId="4" fontId="116" fillId="0" borderId="0" xfId="16" applyNumberFormat="1" applyFont="1" applyAlignment="1">
      <alignment horizontal="right" vertical="center" wrapText="1" indent="1"/>
    </xf>
    <xf numFmtId="0" fontId="110" fillId="0" borderId="0" xfId="16" applyFont="1" applyAlignment="1">
      <alignment horizontal="center" vertical="center" textRotation="90"/>
    </xf>
    <xf numFmtId="0" fontId="119" fillId="0" borderId="0" xfId="16" applyFont="1" applyAlignment="1">
      <alignment horizontal="center" vertical="center"/>
    </xf>
    <xf numFmtId="0" fontId="119" fillId="0" borderId="36" xfId="16" applyFont="1" applyBorder="1" applyAlignment="1">
      <alignment horizontal="center" vertical="center"/>
    </xf>
    <xf numFmtId="0" fontId="102" fillId="0" borderId="37" xfId="16" applyFont="1" applyBorder="1" applyAlignment="1">
      <alignment horizontal="center" vertical="center"/>
    </xf>
    <xf numFmtId="0" fontId="102" fillId="0" borderId="38" xfId="16" applyFont="1" applyBorder="1" applyAlignment="1">
      <alignment horizontal="center" vertical="center"/>
    </xf>
    <xf numFmtId="0" fontId="102" fillId="0" borderId="39" xfId="16" applyFont="1" applyBorder="1" applyAlignment="1">
      <alignment horizontal="center" vertical="center"/>
    </xf>
    <xf numFmtId="0" fontId="121" fillId="0" borderId="0" xfId="5" applyFont="1" applyAlignment="1">
      <alignment horizontal="center"/>
    </xf>
    <xf numFmtId="0" fontId="49" fillId="0" borderId="0" xfId="5" applyFont="1"/>
    <xf numFmtId="0" fontId="57" fillId="0" borderId="27" xfId="4" applyFont="1" applyBorder="1" applyAlignment="1">
      <alignment vertical="center" wrapText="1"/>
    </xf>
    <xf numFmtId="175" fontId="60" fillId="0" borderId="9" xfId="5" applyNumberFormat="1" applyFont="1" applyBorder="1" applyAlignment="1">
      <alignment horizontal="center"/>
    </xf>
    <xf numFmtId="175" fontId="126" fillId="0" borderId="9" xfId="5" applyNumberFormat="1" applyFont="1" applyBorder="1" applyAlignment="1">
      <alignment horizontal="center"/>
    </xf>
    <xf numFmtId="175" fontId="127" fillId="0" borderId="9" xfId="16" applyNumberFormat="1" applyFont="1" applyBorder="1" applyAlignment="1">
      <alignment horizontal="center" vertical="center"/>
    </xf>
    <xf numFmtId="0" fontId="60" fillId="2" borderId="0" xfId="5" applyFont="1" applyFill="1" applyAlignment="1">
      <alignment horizontal="center"/>
    </xf>
    <xf numFmtId="2" fontId="121" fillId="2" borderId="0" xfId="5" applyNumberFormat="1" applyFont="1" applyFill="1" applyAlignment="1">
      <alignment horizontal="center"/>
    </xf>
    <xf numFmtId="0" fontId="121" fillId="2" borderId="0" xfId="5" applyFont="1" applyFill="1" applyAlignment="1">
      <alignment horizontal="center"/>
    </xf>
    <xf numFmtId="0" fontId="121" fillId="8" borderId="21" xfId="5" applyFont="1" applyFill="1" applyBorder="1" applyAlignment="1">
      <alignment horizontal="center"/>
    </xf>
    <xf numFmtId="165" fontId="121" fillId="8" borderId="21" xfId="5" applyNumberFormat="1" applyFont="1" applyFill="1" applyBorder="1" applyAlignment="1">
      <alignment horizontal="center"/>
    </xf>
    <xf numFmtId="0" fontId="128" fillId="8" borderId="21" xfId="5" applyFont="1" applyFill="1" applyBorder="1" applyAlignment="1">
      <alignment horizontal="center"/>
    </xf>
    <xf numFmtId="175" fontId="121" fillId="8" borderId="21" xfId="5" applyNumberFormat="1" applyFont="1" applyFill="1" applyBorder="1" applyAlignment="1">
      <alignment horizontal="center"/>
    </xf>
    <xf numFmtId="0" fontId="121" fillId="9" borderId="21" xfId="5" applyFont="1" applyFill="1" applyBorder="1" applyAlignment="1">
      <alignment horizontal="center"/>
    </xf>
    <xf numFmtId="175" fontId="121" fillId="9" borderId="21" xfId="5" applyNumberFormat="1" applyFont="1" applyFill="1" applyBorder="1" applyAlignment="1">
      <alignment horizontal="center"/>
    </xf>
    <xf numFmtId="9" fontId="62" fillId="0" borderId="0" xfId="1" applyFont="1" applyAlignment="1">
      <alignment vertical="center"/>
    </xf>
    <xf numFmtId="0" fontId="121" fillId="9" borderId="114" xfId="5" applyFont="1" applyFill="1" applyBorder="1" applyAlignment="1">
      <alignment horizontal="center"/>
    </xf>
    <xf numFmtId="0" fontId="102" fillId="0" borderId="35" xfId="16" applyFont="1" applyBorder="1" applyAlignment="1">
      <alignment horizontal="center" vertical="center"/>
    </xf>
    <xf numFmtId="0" fontId="102" fillId="0" borderId="36" xfId="16" applyFont="1" applyBorder="1" applyAlignment="1">
      <alignment horizontal="center" vertical="center"/>
    </xf>
    <xf numFmtId="180" fontId="121" fillId="0" borderId="0" xfId="5" applyNumberFormat="1" applyFont="1" applyAlignment="1">
      <alignment horizontal="center"/>
    </xf>
    <xf numFmtId="1" fontId="49" fillId="0" borderId="0" xfId="5" applyNumberFormat="1" applyFont="1" applyAlignment="1">
      <alignment horizontal="center"/>
    </xf>
    <xf numFmtId="0" fontId="121" fillId="10" borderId="21" xfId="18" applyFont="1" applyFill="1" applyBorder="1" applyAlignment="1">
      <alignment horizontal="center" vertical="top"/>
    </xf>
    <xf numFmtId="170" fontId="121" fillId="10" borderId="21" xfId="18" applyNumberFormat="1" applyFont="1" applyFill="1" applyBorder="1" applyAlignment="1">
      <alignment horizontal="center" vertical="top"/>
    </xf>
    <xf numFmtId="175" fontId="121" fillId="10" borderId="21" xfId="18" applyNumberFormat="1" applyFont="1" applyFill="1" applyBorder="1" applyAlignment="1">
      <alignment horizontal="center" vertical="top"/>
    </xf>
    <xf numFmtId="0" fontId="121" fillId="10" borderId="115" xfId="18" applyFont="1" applyFill="1" applyBorder="1" applyAlignment="1">
      <alignment horizontal="center" vertical="top"/>
    </xf>
    <xf numFmtId="170" fontId="121" fillId="10" borderId="115" xfId="18" applyNumberFormat="1" applyFont="1" applyFill="1" applyBorder="1" applyAlignment="1">
      <alignment horizontal="center" vertical="top"/>
    </xf>
    <xf numFmtId="0" fontId="121" fillId="10" borderId="0" xfId="18" applyFont="1" applyFill="1" applyAlignment="1">
      <alignment horizontal="center" vertical="top"/>
    </xf>
    <xf numFmtId="170" fontId="121" fillId="10" borderId="0" xfId="18" applyNumberFormat="1" applyFont="1" applyFill="1" applyAlignment="1">
      <alignment horizontal="center" vertical="top"/>
    </xf>
    <xf numFmtId="175" fontId="121" fillId="10" borderId="0" xfId="18" applyNumberFormat="1" applyFont="1" applyFill="1" applyAlignment="1">
      <alignment horizontal="center" vertical="top"/>
    </xf>
    <xf numFmtId="0" fontId="128" fillId="0" borderId="0" xfId="18" applyFont="1" applyAlignment="1">
      <alignment horizontal="center" vertical="top"/>
    </xf>
    <xf numFmtId="170" fontId="121" fillId="0" borderId="0" xfId="18" applyNumberFormat="1" applyFont="1" applyAlignment="1">
      <alignment horizontal="center" vertical="top"/>
    </xf>
    <xf numFmtId="175" fontId="121" fillId="0" borderId="0" xfId="18" applyNumberFormat="1" applyFont="1" applyAlignment="1">
      <alignment horizontal="center" vertical="top"/>
    </xf>
    <xf numFmtId="0" fontId="44" fillId="4" borderId="38" xfId="5" applyFont="1" applyFill="1" applyBorder="1"/>
    <xf numFmtId="0" fontId="121" fillId="9" borderId="21" xfId="18" applyFont="1" applyFill="1" applyBorder="1" applyAlignment="1">
      <alignment horizontal="center" vertical="top"/>
    </xf>
    <xf numFmtId="170" fontId="121" fillId="9" borderId="21" xfId="18" applyNumberFormat="1" applyFont="1" applyFill="1" applyBorder="1" applyAlignment="1">
      <alignment horizontal="center" vertical="top"/>
    </xf>
    <xf numFmtId="0" fontId="53" fillId="11" borderId="21" xfId="5" applyFont="1" applyFill="1" applyBorder="1" applyAlignment="1">
      <alignment horizontal="center"/>
    </xf>
    <xf numFmtId="2" fontId="53" fillId="11" borderId="21" xfId="5" applyNumberFormat="1" applyFont="1" applyFill="1" applyBorder="1" applyAlignment="1">
      <alignment horizontal="center"/>
    </xf>
    <xf numFmtId="0" fontId="53" fillId="11" borderId="0" xfId="5" applyFont="1" applyFill="1" applyAlignment="1">
      <alignment horizontal="center"/>
    </xf>
    <xf numFmtId="2" fontId="53" fillId="11" borderId="0" xfId="5" applyNumberFormat="1" applyFont="1" applyFill="1" applyAlignment="1">
      <alignment horizontal="center"/>
    </xf>
    <xf numFmtId="0" fontId="53" fillId="4" borderId="0" xfId="5" applyFont="1" applyFill="1"/>
    <xf numFmtId="0" fontId="0" fillId="0" borderId="0" xfId="0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8" fillId="0" borderId="0" xfId="1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0" fontId="130" fillId="0" borderId="7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2" fontId="34" fillId="0" borderId="0" xfId="0" applyNumberFormat="1" applyFont="1" applyAlignment="1">
      <alignment horizontal="center" vertical="center"/>
    </xf>
    <xf numFmtId="2" fontId="35" fillId="9" borderId="9" xfId="0" applyNumberFormat="1" applyFont="1" applyFill="1" applyBorder="1" applyAlignment="1">
      <alignment horizontal="center" vertical="center"/>
    </xf>
    <xf numFmtId="164" fontId="36" fillId="11" borderId="10" xfId="0" applyNumberFormat="1" applyFont="1" applyFill="1" applyBorder="1" applyAlignment="1">
      <alignment horizontal="center" vertical="center"/>
    </xf>
    <xf numFmtId="164" fontId="0" fillId="12" borderId="11" xfId="0" applyNumberFormat="1" applyFill="1" applyBorder="1" applyAlignment="1">
      <alignment horizontal="center" vertical="center"/>
    </xf>
    <xf numFmtId="3" fontId="36" fillId="11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4" fillId="5" borderId="9" xfId="5" applyFont="1" applyFill="1" applyBorder="1" applyAlignment="1">
      <alignment horizontal="center" vertical="center" wrapText="1"/>
    </xf>
    <xf numFmtId="0" fontId="103" fillId="0" borderId="0" xfId="16" applyFont="1" applyAlignment="1">
      <alignment horizontal="center" vertical="center"/>
    </xf>
    <xf numFmtId="0" fontId="80" fillId="4" borderId="0" xfId="5" applyFont="1" applyFill="1" applyAlignment="1">
      <alignment horizontal="center" vertical="center"/>
    </xf>
    <xf numFmtId="0" fontId="54" fillId="0" borderId="7" xfId="16" applyFont="1" applyBorder="1" applyAlignment="1">
      <alignment vertical="top"/>
    </xf>
    <xf numFmtId="0" fontId="54" fillId="0" borderId="18" xfId="16" applyFont="1" applyBorder="1" applyAlignment="1">
      <alignment vertical="top"/>
    </xf>
    <xf numFmtId="0" fontId="54" fillId="0" borderId="9" xfId="16" applyFont="1" applyBorder="1" applyAlignment="1">
      <alignment vertical="center"/>
    </xf>
    <xf numFmtId="0" fontId="54" fillId="0" borderId="32" xfId="16" applyFont="1" applyBorder="1" applyAlignment="1">
      <alignment vertical="center"/>
    </xf>
    <xf numFmtId="0" fontId="54" fillId="0" borderId="7" xfId="16" applyFont="1" applyBorder="1" applyAlignment="1">
      <alignment vertical="center"/>
    </xf>
    <xf numFmtId="0" fontId="63" fillId="0" borderId="0" xfId="28" applyFont="1" applyAlignment="1">
      <alignment horizontal="center" vertical="center"/>
    </xf>
    <xf numFmtId="0" fontId="66" fillId="0" borderId="0" xfId="28" applyFont="1" applyAlignment="1">
      <alignment vertical="center"/>
    </xf>
    <xf numFmtId="0" fontId="67" fillId="0" borderId="0" xfId="28" applyFont="1"/>
    <xf numFmtId="0" fontId="68" fillId="0" borderId="0" xfId="28" applyFont="1" applyAlignment="1">
      <alignment horizontal="center" vertical="center"/>
    </xf>
    <xf numFmtId="0" fontId="62" fillId="0" borderId="0" xfId="28" applyFont="1" applyAlignment="1">
      <alignment vertical="center"/>
    </xf>
    <xf numFmtId="0" fontId="48" fillId="0" borderId="0" xfId="28" applyFont="1" applyAlignment="1">
      <alignment horizontal="center" vertical="center"/>
    </xf>
    <xf numFmtId="0" fontId="50" fillId="0" borderId="0" xfId="28" applyFont="1" applyAlignment="1">
      <alignment vertical="top"/>
    </xf>
    <xf numFmtId="0" fontId="50" fillId="0" borderId="0" xfId="28" applyFont="1" applyAlignment="1">
      <alignment vertical="center"/>
    </xf>
    <xf numFmtId="0" fontId="62" fillId="2" borderId="0" xfId="28" applyFont="1" applyFill="1" applyAlignment="1">
      <alignment vertical="center"/>
    </xf>
    <xf numFmtId="0" fontId="69" fillId="0" borderId="35" xfId="28" applyFont="1" applyBorder="1" applyAlignment="1">
      <alignment horizontal="center" vertical="center"/>
    </xf>
    <xf numFmtId="0" fontId="69" fillId="0" borderId="0" xfId="28" applyFont="1" applyAlignment="1">
      <alignment horizontal="center" vertical="center"/>
    </xf>
    <xf numFmtId="167" fontId="69" fillId="0" borderId="0" xfId="28" applyNumberFormat="1" applyFont="1" applyAlignment="1">
      <alignment horizontal="center" vertical="center" wrapText="1"/>
    </xf>
    <xf numFmtId="168" fontId="69" fillId="0" borderId="0" xfId="28" applyNumberFormat="1" applyFont="1" applyAlignment="1">
      <alignment horizontal="center" vertical="center" wrapText="1"/>
    </xf>
    <xf numFmtId="168" fontId="69" fillId="0" borderId="36" xfId="28" applyNumberFormat="1" applyFont="1" applyBorder="1" applyAlignment="1">
      <alignment horizontal="center" vertical="center" wrapText="1"/>
    </xf>
    <xf numFmtId="167" fontId="69" fillId="5" borderId="18" xfId="28" applyNumberFormat="1" applyFont="1" applyFill="1" applyBorder="1" applyAlignment="1">
      <alignment horizontal="center" vertical="center" wrapText="1"/>
    </xf>
    <xf numFmtId="0" fontId="69" fillId="5" borderId="18" xfId="28" applyFont="1" applyFill="1" applyBorder="1" applyAlignment="1">
      <alignment horizontal="center" vertical="center" wrapText="1"/>
    </xf>
    <xf numFmtId="0" fontId="69" fillId="5" borderId="31" xfId="28" applyFont="1" applyFill="1" applyBorder="1" applyAlignment="1">
      <alignment horizontal="center" vertical="center" wrapText="1"/>
    </xf>
    <xf numFmtId="0" fontId="71" fillId="0" borderId="0" xfId="28" applyFont="1" applyAlignment="1">
      <alignment horizontal="center"/>
    </xf>
    <xf numFmtId="0" fontId="64" fillId="0" borderId="35" xfId="28" applyFont="1" applyBorder="1" applyAlignment="1">
      <alignment horizontal="center" vertical="center"/>
    </xf>
    <xf numFmtId="0" fontId="44" fillId="0" borderId="32" xfId="28" applyFont="1" applyBorder="1" applyAlignment="1">
      <alignment vertical="center"/>
    </xf>
    <xf numFmtId="0" fontId="44" fillId="0" borderId="18" xfId="28" applyFont="1" applyBorder="1" applyAlignment="1">
      <alignment vertical="center"/>
    </xf>
    <xf numFmtId="0" fontId="44" fillId="0" borderId="18" xfId="28" applyFont="1" applyBorder="1" applyAlignment="1">
      <alignment horizontal="right" vertical="center"/>
    </xf>
    <xf numFmtId="0" fontId="58" fillId="0" borderId="36" xfId="28" applyFont="1" applyBorder="1" applyAlignment="1">
      <alignment vertical="center"/>
    </xf>
    <xf numFmtId="0" fontId="72" fillId="0" borderId="0" xfId="28" applyFont="1" applyAlignment="1">
      <alignment vertical="center"/>
    </xf>
    <xf numFmtId="0" fontId="44" fillId="0" borderId="46" xfId="28" applyFont="1" applyBorder="1" applyAlignment="1">
      <alignment vertical="center"/>
    </xf>
    <xf numFmtId="0" fontId="44" fillId="0" borderId="46" xfId="28" applyFont="1" applyBorder="1" applyAlignment="1">
      <alignment horizontal="right" vertical="center"/>
    </xf>
    <xf numFmtId="170" fontId="51" fillId="0" borderId="36" xfId="28" quotePrefix="1" applyNumberFormat="1" applyFont="1" applyBorder="1" applyAlignment="1">
      <alignment vertical="center"/>
    </xf>
    <xf numFmtId="0" fontId="44" fillId="0" borderId="15" xfId="28" applyFont="1" applyBorder="1" applyAlignment="1">
      <alignment vertical="center"/>
    </xf>
    <xf numFmtId="0" fontId="44" fillId="0" borderId="15" xfId="28" applyFont="1" applyBorder="1" applyAlignment="1">
      <alignment horizontal="right" vertical="center"/>
    </xf>
    <xf numFmtId="2" fontId="58" fillId="0" borderId="36" xfId="28" applyNumberFormat="1" applyFont="1" applyBorder="1" applyAlignment="1">
      <alignment vertical="center"/>
    </xf>
    <xf numFmtId="2" fontId="72" fillId="0" borderId="0" xfId="28" applyNumberFormat="1" applyFont="1" applyAlignment="1">
      <alignment vertical="center"/>
    </xf>
    <xf numFmtId="0" fontId="63" fillId="4" borderId="0" xfId="28" applyFont="1" applyFill="1" applyAlignment="1">
      <alignment horizontal="center" vertical="center"/>
    </xf>
    <xf numFmtId="0" fontId="68" fillId="0" borderId="0" xfId="28" applyFont="1" applyAlignment="1">
      <alignment vertical="center" wrapText="1"/>
    </xf>
    <xf numFmtId="2" fontId="72" fillId="0" borderId="0" xfId="28" quotePrefix="1" applyNumberFormat="1" applyFont="1" applyAlignment="1">
      <alignment vertical="center"/>
    </xf>
    <xf numFmtId="0" fontId="44" fillId="0" borderId="17" xfId="28" applyFont="1" applyBorder="1" applyAlignment="1">
      <alignment vertical="center"/>
    </xf>
    <xf numFmtId="0" fontId="44" fillId="0" borderId="17" xfId="28" applyFont="1" applyBorder="1" applyAlignment="1">
      <alignment horizontal="right" vertical="center"/>
    </xf>
    <xf numFmtId="0" fontId="44" fillId="0" borderId="0" xfId="28" applyFont="1" applyAlignment="1">
      <alignment vertical="center"/>
    </xf>
    <xf numFmtId="0" fontId="44" fillId="0" borderId="0" xfId="28" applyFont="1" applyAlignment="1">
      <alignment horizontal="right" vertical="center"/>
    </xf>
    <xf numFmtId="0" fontId="44" fillId="5" borderId="18" xfId="28" applyFont="1" applyFill="1" applyBorder="1" applyAlignment="1">
      <alignment vertical="center"/>
    </xf>
    <xf numFmtId="0" fontId="55" fillId="0" borderId="36" xfId="28" applyFont="1" applyBorder="1"/>
    <xf numFmtId="0" fontId="17" fillId="0" borderId="0" xfId="28"/>
    <xf numFmtId="0" fontId="68" fillId="0" borderId="0" xfId="28" applyFont="1" applyAlignment="1">
      <alignment vertical="center"/>
    </xf>
    <xf numFmtId="0" fontId="52" fillId="0" borderId="0" xfId="28" applyFont="1" applyAlignment="1">
      <alignment vertical="center"/>
    </xf>
    <xf numFmtId="9" fontId="57" fillId="0" borderId="36" xfId="28" applyNumberFormat="1" applyFont="1" applyBorder="1" applyAlignment="1">
      <alignment vertical="center"/>
    </xf>
    <xf numFmtId="9" fontId="74" fillId="0" borderId="0" xfId="28" applyNumberFormat="1" applyFont="1" applyAlignment="1">
      <alignment vertical="center"/>
    </xf>
    <xf numFmtId="0" fontId="75" fillId="0" borderId="35" xfId="28" applyFont="1" applyBorder="1" applyAlignment="1">
      <alignment vertical="center"/>
    </xf>
    <xf numFmtId="0" fontId="75" fillId="0" borderId="0" xfId="28" applyFont="1" applyAlignment="1">
      <alignment vertical="center"/>
    </xf>
    <xf numFmtId="169" fontId="75" fillId="0" borderId="0" xfId="28" applyNumberFormat="1" applyFont="1" applyAlignment="1">
      <alignment vertical="center"/>
    </xf>
    <xf numFmtId="4" fontId="75" fillId="0" borderId="0" xfId="28" applyNumberFormat="1" applyFont="1" applyAlignment="1">
      <alignment vertical="center" wrapText="1"/>
    </xf>
    <xf numFmtId="0" fontId="64" fillId="0" borderId="0" xfId="28" applyFont="1" applyAlignment="1">
      <alignment vertical="center"/>
    </xf>
    <xf numFmtId="172" fontId="64" fillId="0" borderId="36" xfId="28" applyNumberFormat="1" applyFont="1" applyBorder="1" applyAlignment="1">
      <alignment vertical="center"/>
    </xf>
    <xf numFmtId="172" fontId="63" fillId="0" borderId="0" xfId="28" applyNumberFormat="1" applyFont="1" applyAlignment="1">
      <alignment vertical="center"/>
    </xf>
    <xf numFmtId="0" fontId="65" fillId="0" borderId="35" xfId="28" applyFont="1" applyBorder="1" applyAlignment="1">
      <alignment vertical="center"/>
    </xf>
    <xf numFmtId="0" fontId="65" fillId="0" borderId="0" xfId="28" applyFont="1" applyAlignment="1">
      <alignment vertical="center"/>
    </xf>
    <xf numFmtId="0" fontId="65" fillId="0" borderId="36" xfId="28" applyFont="1" applyBorder="1" applyAlignment="1">
      <alignment vertical="center"/>
    </xf>
    <xf numFmtId="0" fontId="77" fillId="0" borderId="0" xfId="28" applyFont="1" applyAlignment="1">
      <alignment vertical="center"/>
    </xf>
    <xf numFmtId="0" fontId="63" fillId="0" borderId="0" xfId="28" applyFont="1" applyAlignment="1">
      <alignment vertical="center"/>
    </xf>
    <xf numFmtId="0" fontId="64" fillId="0" borderId="0" xfId="28" applyFont="1" applyAlignment="1">
      <alignment horizontal="center" vertical="center"/>
    </xf>
    <xf numFmtId="0" fontId="57" fillId="0" borderId="36" xfId="28" applyFont="1" applyBorder="1" applyAlignment="1">
      <alignment vertical="center"/>
    </xf>
    <xf numFmtId="9" fontId="79" fillId="0" borderId="36" xfId="28" applyNumberFormat="1" applyFont="1" applyBorder="1" applyAlignment="1">
      <alignment vertical="center"/>
    </xf>
    <xf numFmtId="0" fontId="64" fillId="0" borderId="35" xfId="28" applyFont="1" applyBorder="1" applyAlignment="1">
      <alignment vertical="center"/>
    </xf>
    <xf numFmtId="0" fontId="82" fillId="0" borderId="9" xfId="28" applyFont="1" applyBorder="1" applyAlignment="1">
      <alignment vertical="center"/>
    </xf>
    <xf numFmtId="0" fontId="82" fillId="0" borderId="0" xfId="28" applyFont="1" applyAlignment="1">
      <alignment vertical="center"/>
    </xf>
    <xf numFmtId="0" fontId="84" fillId="0" borderId="9" xfId="28" applyFont="1" applyBorder="1" applyAlignment="1">
      <alignment vertical="center"/>
    </xf>
    <xf numFmtId="0" fontId="84" fillId="0" borderId="0" xfId="28" applyFont="1" applyAlignment="1">
      <alignment vertical="center"/>
    </xf>
    <xf numFmtId="0" fontId="64" fillId="0" borderId="36" xfId="28" applyFont="1" applyBorder="1" applyAlignment="1">
      <alignment vertical="center"/>
    </xf>
    <xf numFmtId="0" fontId="85" fillId="0" borderId="9" xfId="28" applyFont="1" applyBorder="1" applyAlignment="1">
      <alignment horizontal="center" vertical="center"/>
    </xf>
    <xf numFmtId="0" fontId="85" fillId="0" borderId="0" xfId="28" applyFont="1" applyAlignment="1">
      <alignment horizontal="center" vertical="center"/>
    </xf>
    <xf numFmtId="0" fontId="63" fillId="0" borderId="0" xfId="28" applyFont="1" applyAlignment="1">
      <alignment horizontal="left" vertical="center"/>
    </xf>
    <xf numFmtId="0" fontId="86" fillId="0" borderId="36" xfId="28" applyFont="1" applyBorder="1"/>
    <xf numFmtId="0" fontId="87" fillId="0" borderId="0" xfId="28" applyFont="1"/>
    <xf numFmtId="173" fontId="63" fillId="0" borderId="0" xfId="28" applyNumberFormat="1" applyFont="1" applyAlignment="1">
      <alignment horizontal="center" vertical="center"/>
    </xf>
    <xf numFmtId="0" fontId="70" fillId="0" borderId="36" xfId="28" applyFont="1" applyBorder="1" applyAlignment="1">
      <alignment vertical="top" wrapText="1"/>
    </xf>
    <xf numFmtId="0" fontId="71" fillId="0" borderId="0" xfId="28" applyFont="1" applyAlignment="1">
      <alignment vertical="top" wrapText="1"/>
    </xf>
    <xf numFmtId="0" fontId="59" fillId="0" borderId="0" xfId="28" applyFont="1" applyAlignment="1">
      <alignment horizontal="left" vertical="center"/>
    </xf>
    <xf numFmtId="0" fontId="59" fillId="0" borderId="0" xfId="28" applyFont="1" applyAlignment="1">
      <alignment horizontal="center" vertical="center"/>
    </xf>
    <xf numFmtId="0" fontId="71" fillId="0" borderId="9" xfId="28" applyFont="1" applyBorder="1" applyAlignment="1">
      <alignment horizontal="center" vertical="center"/>
    </xf>
    <xf numFmtId="0" fontId="71" fillId="0" borderId="0" xfId="28" applyFont="1" applyAlignment="1">
      <alignment horizontal="center" vertical="center"/>
    </xf>
    <xf numFmtId="0" fontId="89" fillId="0" borderId="0" xfId="28" applyFont="1" applyAlignment="1">
      <alignment vertical="center"/>
    </xf>
    <xf numFmtId="0" fontId="64" fillId="0" borderId="37" xfId="28" applyFont="1" applyBorder="1" applyAlignment="1">
      <alignment horizontal="center" vertical="center"/>
    </xf>
    <xf numFmtId="0" fontId="64" fillId="0" borderId="38" xfId="28" applyFont="1" applyBorder="1" applyAlignment="1">
      <alignment horizontal="center" vertical="center"/>
    </xf>
    <xf numFmtId="0" fontId="64" fillId="0" borderId="39" xfId="28" applyFont="1" applyBorder="1" applyAlignment="1">
      <alignment horizontal="center" vertical="center"/>
    </xf>
    <xf numFmtId="0" fontId="54" fillId="0" borderId="7" xfId="28" applyFont="1" applyBorder="1" applyAlignment="1">
      <alignment vertical="top"/>
    </xf>
    <xf numFmtId="0" fontId="93" fillId="0" borderId="141" xfId="0" applyFont="1" applyBorder="1" applyAlignment="1">
      <alignment vertical="center" wrapText="1"/>
    </xf>
    <xf numFmtId="0" fontId="93" fillId="0" borderId="57" xfId="0" applyFont="1" applyBorder="1" applyAlignment="1">
      <alignment vertical="center" wrapText="1"/>
    </xf>
    <xf numFmtId="0" fontId="34" fillId="4" borderId="0" xfId="5" applyFont="1" applyFill="1" applyAlignment="1">
      <alignment horizontal="center"/>
    </xf>
    <xf numFmtId="0" fontId="74" fillId="0" borderId="0" xfId="28" applyFont="1" applyAlignment="1">
      <alignment horizontal="center" vertical="center"/>
    </xf>
    <xf numFmtId="9" fontId="77" fillId="0" borderId="0" xfId="28" applyNumberFormat="1" applyFont="1" applyAlignment="1">
      <alignment horizontal="center" vertical="center"/>
    </xf>
    <xf numFmtId="0" fontId="122" fillId="0" borderId="9" xfId="35" applyFont="1" applyBorder="1" applyAlignment="1">
      <alignment vertical="center"/>
    </xf>
    <xf numFmtId="0" fontId="122" fillId="0" borderId="9" xfId="35" applyFont="1" applyBorder="1" applyAlignment="1">
      <alignment horizontal="center" vertical="center"/>
    </xf>
    <xf numFmtId="0" fontId="122" fillId="0" borderId="100" xfId="35" applyFont="1" applyBorder="1" applyAlignment="1">
      <alignment horizontal="center" vertical="center"/>
    </xf>
    <xf numFmtId="0" fontId="122" fillId="0" borderId="103" xfId="35" applyFont="1" applyBorder="1" applyAlignment="1">
      <alignment horizontal="center" vertical="center"/>
    </xf>
    <xf numFmtId="0" fontId="122" fillId="0" borderId="6" xfId="35" applyFont="1" applyBorder="1" applyAlignment="1">
      <alignment vertical="center"/>
    </xf>
    <xf numFmtId="0" fontId="122" fillId="0" borderId="7" xfId="35" applyFont="1" applyBorder="1" applyAlignment="1">
      <alignment vertical="center"/>
    </xf>
    <xf numFmtId="0" fontId="122" fillId="0" borderId="29" xfId="35" applyFont="1" applyBorder="1" applyAlignment="1">
      <alignment vertical="center"/>
    </xf>
    <xf numFmtId="0" fontId="34" fillId="5" borderId="142" xfId="5" applyFont="1" applyFill="1" applyBorder="1" applyAlignment="1">
      <alignment horizontal="center" vertical="center" wrapText="1"/>
    </xf>
    <xf numFmtId="0" fontId="34" fillId="5" borderId="143" xfId="5" applyFont="1" applyFill="1" applyBorder="1" applyAlignment="1">
      <alignment horizontal="center" vertical="center" wrapText="1"/>
    </xf>
    <xf numFmtId="0" fontId="98" fillId="5" borderId="85" xfId="5" applyFont="1" applyFill="1" applyBorder="1" applyAlignment="1">
      <alignment vertical="center"/>
    </xf>
    <xf numFmtId="0" fontId="98" fillId="5" borderId="86" xfId="5" applyFont="1" applyFill="1" applyBorder="1" applyAlignment="1">
      <alignment vertical="center"/>
    </xf>
    <xf numFmtId="0" fontId="98" fillId="5" borderId="0" xfId="5" applyFont="1" applyFill="1" applyAlignment="1">
      <alignment vertical="center"/>
    </xf>
    <xf numFmtId="0" fontId="98" fillId="5" borderId="139" xfId="5" applyFont="1" applyFill="1" applyBorder="1" applyAlignment="1">
      <alignment vertical="center"/>
    </xf>
    <xf numFmtId="0" fontId="98" fillId="5" borderId="43" xfId="5" applyFont="1" applyFill="1" applyBorder="1" applyAlignment="1">
      <alignment vertical="center"/>
    </xf>
    <xf numFmtId="0" fontId="98" fillId="5" borderId="88" xfId="5" applyFont="1" applyFill="1" applyBorder="1" applyAlignment="1">
      <alignment vertical="center"/>
    </xf>
    <xf numFmtId="0" fontId="32" fillId="0" borderId="0" xfId="5" applyFont="1" applyAlignment="1">
      <alignment vertical="center" wrapText="1"/>
    </xf>
    <xf numFmtId="0" fontId="42" fillId="0" borderId="7" xfId="39" applyFont="1" applyBorder="1" applyAlignment="1">
      <alignment vertical="center" wrapText="1"/>
    </xf>
    <xf numFmtId="0" fontId="42" fillId="0" borderId="29" xfId="39" applyFont="1" applyBorder="1" applyAlignment="1">
      <alignment vertical="center" wrapText="1"/>
    </xf>
    <xf numFmtId="0" fontId="94" fillId="0" borderId="0" xfId="5" applyFont="1" applyAlignment="1">
      <alignment horizontal="center"/>
    </xf>
    <xf numFmtId="0" fontId="92" fillId="0" borderId="0" xfId="5" applyFont="1" applyAlignment="1">
      <alignment vertical="center" wrapText="1"/>
    </xf>
    <xf numFmtId="0" fontId="46" fillId="0" borderId="26" xfId="5" applyFont="1" applyBorder="1" applyAlignment="1">
      <alignment vertical="center" wrapText="1"/>
    </xf>
    <xf numFmtId="0" fontId="37" fillId="2" borderId="0" xfId="5" applyFont="1" applyFill="1" applyAlignment="1">
      <alignment vertical="center" wrapText="1"/>
    </xf>
    <xf numFmtId="0" fontId="93" fillId="0" borderId="0" xfId="5" applyFont="1" applyAlignment="1">
      <alignment vertical="center"/>
    </xf>
    <xf numFmtId="164" fontId="28" fillId="0" borderId="0" xfId="5" applyNumberFormat="1"/>
    <xf numFmtId="0" fontId="34" fillId="0" borderId="0" xfId="5" applyFont="1"/>
    <xf numFmtId="0" fontId="28" fillId="0" borderId="68" xfId="5" applyBorder="1"/>
    <xf numFmtId="175" fontId="28" fillId="0" borderId="0" xfId="5" applyNumberFormat="1"/>
    <xf numFmtId="2" fontId="28" fillId="0" borderId="0" xfId="5" applyNumberFormat="1"/>
    <xf numFmtId="0" fontId="92" fillId="0" borderId="78" xfId="5" applyFont="1" applyBorder="1"/>
    <xf numFmtId="0" fontId="92" fillId="0" borderId="76" xfId="5" applyFont="1" applyBorder="1" applyAlignment="1">
      <alignment vertical="center"/>
    </xf>
    <xf numFmtId="0" fontId="92" fillId="0" borderId="77" xfId="5" applyFont="1" applyBorder="1" applyAlignment="1">
      <alignment vertical="center"/>
    </xf>
    <xf numFmtId="0" fontId="92" fillId="0" borderId="78" xfId="5" applyFont="1" applyBorder="1" applyAlignment="1">
      <alignment vertical="center"/>
    </xf>
    <xf numFmtId="0" fontId="39" fillId="0" borderId="68" xfId="5" applyFont="1" applyBorder="1" applyAlignment="1">
      <alignment vertical="center"/>
    </xf>
    <xf numFmtId="0" fontId="39" fillId="0" borderId="0" xfId="5" applyFont="1" applyAlignment="1">
      <alignment vertical="center"/>
    </xf>
    <xf numFmtId="0" fontId="39" fillId="0" borderId="69" xfId="5" applyFont="1" applyBorder="1" applyAlignment="1">
      <alignment vertical="center"/>
    </xf>
    <xf numFmtId="0" fontId="31" fillId="0" borderId="68" xfId="5" applyFont="1" applyBorder="1" applyAlignment="1">
      <alignment vertical="center"/>
    </xf>
    <xf numFmtId="0" fontId="31" fillId="0" borderId="0" xfId="5" applyFont="1" applyAlignment="1">
      <alignment vertical="center"/>
    </xf>
    <xf numFmtId="0" fontId="31" fillId="0" borderId="69" xfId="5" applyFont="1" applyBorder="1" applyAlignment="1">
      <alignment vertical="center"/>
    </xf>
    <xf numFmtId="0" fontId="39" fillId="0" borderId="76" xfId="5" applyFont="1" applyBorder="1" applyAlignment="1">
      <alignment vertical="center"/>
    </xf>
    <xf numFmtId="0" fontId="39" fillId="0" borderId="77" xfId="5" applyFont="1" applyBorder="1" applyAlignment="1">
      <alignment vertical="center"/>
    </xf>
    <xf numFmtId="166" fontId="40" fillId="0" borderId="77" xfId="5" applyNumberFormat="1" applyFont="1" applyBorder="1" applyAlignment="1">
      <alignment vertical="center"/>
    </xf>
    <xf numFmtId="166" fontId="39" fillId="0" borderId="77" xfId="5" applyNumberFormat="1" applyFont="1" applyBorder="1"/>
    <xf numFmtId="166" fontId="38" fillId="0" borderId="77" xfId="5" applyNumberFormat="1" applyFont="1" applyBorder="1" applyAlignment="1">
      <alignment vertical="center"/>
    </xf>
    <xf numFmtId="166" fontId="29" fillId="0" borderId="77" xfId="5" applyNumberFormat="1" applyFont="1" applyBorder="1"/>
    <xf numFmtId="166" fontId="29" fillId="0" borderId="78" xfId="5" applyNumberFormat="1" applyFont="1" applyBorder="1"/>
    <xf numFmtId="0" fontId="44" fillId="0" borderId="0" xfId="4" applyFont="1" applyAlignment="1">
      <alignment vertical="center"/>
    </xf>
    <xf numFmtId="0" fontId="44" fillId="0" borderId="0" xfId="0" applyFont="1" applyAlignment="1">
      <alignment vertical="center"/>
    </xf>
    <xf numFmtId="0" fontId="130" fillId="0" borderId="0" xfId="0" applyFont="1" applyAlignment="1">
      <alignment vertical="center"/>
    </xf>
    <xf numFmtId="0" fontId="130" fillId="0" borderId="0" xfId="0" applyFont="1" applyAlignment="1">
      <alignment horizontal="left" vertical="center" indent="1"/>
    </xf>
    <xf numFmtId="10" fontId="130" fillId="0" borderId="0" xfId="1" applyNumberFormat="1" applyFont="1" applyAlignment="1">
      <alignment horizontal="center" vertical="center"/>
    </xf>
    <xf numFmtId="0" fontId="131" fillId="0" borderId="0" xfId="0" applyFont="1" applyAlignment="1">
      <alignment vertical="center"/>
    </xf>
    <xf numFmtId="10" fontId="132" fillId="0" borderId="0" xfId="0" applyNumberFormat="1" applyFont="1" applyAlignment="1">
      <alignment vertical="center"/>
    </xf>
    <xf numFmtId="164" fontId="130" fillId="0" borderId="0" xfId="0" applyNumberFormat="1" applyFont="1" applyAlignment="1">
      <alignment vertical="center"/>
    </xf>
    <xf numFmtId="164" fontId="131" fillId="0" borderId="0" xfId="0" applyNumberFormat="1" applyFont="1" applyAlignment="1">
      <alignment vertical="center"/>
    </xf>
    <xf numFmtId="164" fontId="132" fillId="0" borderId="0" xfId="0" applyNumberFormat="1" applyFont="1" applyAlignment="1">
      <alignment horizontal="center" vertical="center" wrapText="1"/>
    </xf>
    <xf numFmtId="0" fontId="133" fillId="0" borderId="0" xfId="0" applyFont="1" applyAlignment="1">
      <alignment vertical="center"/>
    </xf>
    <xf numFmtId="0" fontId="34" fillId="5" borderId="164" xfId="5" applyFont="1" applyFill="1" applyBorder="1" applyAlignment="1">
      <alignment horizontal="center" vertical="center"/>
    </xf>
    <xf numFmtId="164" fontId="80" fillId="0" borderId="50" xfId="0" applyNumberFormat="1" applyFont="1" applyBorder="1" applyAlignment="1">
      <alignment horizontal="center" vertical="center" wrapText="1"/>
    </xf>
    <xf numFmtId="0" fontId="147" fillId="11" borderId="32" xfId="0" applyFont="1" applyFill="1" applyBorder="1"/>
    <xf numFmtId="0" fontId="0" fillId="11" borderId="18" xfId="0" applyFill="1" applyBorder="1"/>
    <xf numFmtId="0" fontId="0" fillId="11" borderId="34" xfId="0" applyFill="1" applyBorder="1"/>
    <xf numFmtId="0" fontId="28" fillId="0" borderId="34" xfId="5" applyBorder="1" applyAlignment="1">
      <alignment vertical="center"/>
    </xf>
    <xf numFmtId="0" fontId="28" fillId="0" borderId="101" xfId="5" applyBorder="1" applyAlignment="1">
      <alignment vertical="center"/>
    </xf>
    <xf numFmtId="9" fontId="28" fillId="0" borderId="9" xfId="1" applyBorder="1" applyAlignment="1">
      <alignment vertical="center"/>
    </xf>
    <xf numFmtId="9" fontId="28" fillId="0" borderId="140" xfId="1" applyBorder="1" applyAlignment="1">
      <alignment vertical="center"/>
    </xf>
    <xf numFmtId="0" fontId="34" fillId="5" borderId="85" xfId="5" applyFont="1" applyFill="1" applyBorder="1" applyAlignment="1">
      <alignment vertical="center"/>
    </xf>
    <xf numFmtId="0" fontId="34" fillId="5" borderId="86" xfId="5" applyFont="1" applyFill="1" applyBorder="1" applyAlignment="1">
      <alignment vertical="center"/>
    </xf>
    <xf numFmtId="0" fontId="34" fillId="5" borderId="0" xfId="5" applyFont="1" applyFill="1" applyAlignment="1">
      <alignment vertical="center"/>
    </xf>
    <xf numFmtId="0" fontId="34" fillId="5" borderId="139" xfId="5" applyFont="1" applyFill="1" applyBorder="1" applyAlignment="1">
      <alignment vertical="center"/>
    </xf>
    <xf numFmtId="0" fontId="34" fillId="5" borderId="43" xfId="5" applyFont="1" applyFill="1" applyBorder="1" applyAlignment="1">
      <alignment vertical="center"/>
    </xf>
    <xf numFmtId="0" fontId="34" fillId="5" borderId="88" xfId="5" applyFont="1" applyFill="1" applyBorder="1" applyAlignment="1">
      <alignment vertical="center"/>
    </xf>
    <xf numFmtId="0" fontId="28" fillId="0" borderId="8" xfId="5" applyBorder="1" applyAlignment="1">
      <alignment vertical="center"/>
    </xf>
    <xf numFmtId="9" fontId="28" fillId="0" borderId="79" xfId="1" applyBorder="1" applyAlignment="1">
      <alignment vertical="center"/>
    </xf>
    <xf numFmtId="9" fontId="28" fillId="0" borderId="94" xfId="1" applyBorder="1" applyAlignment="1">
      <alignment horizontal="center" vertical="center"/>
    </xf>
    <xf numFmtId="169" fontId="93" fillId="4" borderId="9" xfId="5" applyNumberFormat="1" applyFont="1" applyFill="1" applyBorder="1" applyAlignment="1">
      <alignment horizontal="center" vertical="center"/>
    </xf>
    <xf numFmtId="4" fontId="80" fillId="4" borderId="9" xfId="5" applyNumberFormat="1" applyFont="1" applyFill="1" applyBorder="1" applyAlignment="1">
      <alignment horizontal="center" vertical="center"/>
    </xf>
    <xf numFmtId="0" fontId="54" fillId="0" borderId="18" xfId="16" applyFont="1" applyBorder="1" applyAlignment="1">
      <alignment vertical="center"/>
    </xf>
    <xf numFmtId="0" fontId="54" fillId="0" borderId="31" xfId="16" applyFont="1" applyBorder="1" applyAlignment="1">
      <alignment vertical="center"/>
    </xf>
    <xf numFmtId="0" fontId="130" fillId="0" borderId="126" xfId="0" applyFont="1" applyBorder="1" applyAlignment="1">
      <alignment vertical="center"/>
    </xf>
    <xf numFmtId="0" fontId="130" fillId="0" borderId="208" xfId="0" applyFont="1" applyBorder="1" applyAlignment="1">
      <alignment vertical="center"/>
    </xf>
    <xf numFmtId="0" fontId="29" fillId="4" borderId="0" xfId="10" applyFont="1" applyFill="1"/>
    <xf numFmtId="0" fontId="41" fillId="5" borderId="40" xfId="59" applyFont="1" applyFill="1" applyBorder="1" applyAlignment="1">
      <alignment vertical="center" wrapText="1"/>
    </xf>
    <xf numFmtId="0" fontId="41" fillId="5" borderId="41" xfId="59" applyFont="1" applyFill="1" applyBorder="1" applyAlignment="1">
      <alignment vertical="center" wrapText="1"/>
    </xf>
    <xf numFmtId="0" fontId="41" fillId="5" borderId="42" xfId="59" applyFont="1" applyFill="1" applyBorder="1" applyAlignment="1">
      <alignment vertical="center" wrapText="1"/>
    </xf>
    <xf numFmtId="0" fontId="152" fillId="4" borderId="138" xfId="10" applyFont="1" applyFill="1" applyBorder="1" applyAlignment="1">
      <alignment vertical="top" wrapText="1"/>
    </xf>
    <xf numFmtId="0" fontId="29" fillId="4" borderId="0" xfId="5" applyFont="1" applyFill="1" applyAlignment="1" applyProtection="1">
      <alignment vertical="top"/>
      <protection hidden="1"/>
    </xf>
    <xf numFmtId="0" fontId="29" fillId="4" borderId="0" xfId="5" applyFont="1" applyFill="1" applyProtection="1">
      <protection hidden="1"/>
    </xf>
    <xf numFmtId="0" fontId="152" fillId="4" borderId="182" xfId="5" applyFont="1" applyFill="1" applyBorder="1" applyAlignment="1">
      <alignment vertical="top"/>
    </xf>
    <xf numFmtId="0" fontId="153" fillId="4" borderId="0" xfId="5" applyFont="1" applyFill="1" applyAlignment="1" applyProtection="1">
      <alignment horizontal="left"/>
      <protection hidden="1"/>
    </xf>
    <xf numFmtId="0" fontId="154" fillId="4" borderId="0" xfId="5" applyFont="1" applyFill="1" applyProtection="1">
      <protection hidden="1"/>
    </xf>
    <xf numFmtId="0" fontId="152" fillId="4" borderId="182" xfId="10" applyFont="1" applyFill="1" applyBorder="1" applyAlignment="1">
      <alignment horizontal="left" vertical="top"/>
    </xf>
    <xf numFmtId="0" fontId="152" fillId="4" borderId="3" xfId="10" applyFont="1" applyFill="1" applyBorder="1" applyAlignment="1">
      <alignment horizontal="center" vertical="center"/>
    </xf>
    <xf numFmtId="0" fontId="155" fillId="4" borderId="18" xfId="10" applyFont="1" applyFill="1" applyBorder="1" applyAlignment="1">
      <alignment vertical="center"/>
    </xf>
    <xf numFmtId="0" fontId="88" fillId="0" borderId="18" xfId="5" applyFont="1" applyBorder="1" applyAlignment="1">
      <alignment vertical="center"/>
    </xf>
    <xf numFmtId="0" fontId="88" fillId="0" borderId="137" xfId="5" applyFont="1" applyBorder="1" applyAlignment="1">
      <alignment vertical="center"/>
    </xf>
    <xf numFmtId="0" fontId="152" fillId="4" borderId="181" xfId="10" applyFont="1" applyFill="1" applyBorder="1" applyAlignment="1">
      <alignment vertical="top"/>
    </xf>
    <xf numFmtId="15" fontId="152" fillId="4" borderId="34" xfId="10" applyNumberFormat="1" applyFont="1" applyFill="1" applyBorder="1" applyAlignment="1">
      <alignment horizontal="center" vertical="center"/>
    </xf>
    <xf numFmtId="0" fontId="62" fillId="2" borderId="32" xfId="60" applyFont="1" applyFill="1" applyBorder="1" applyAlignment="1">
      <alignment horizontal="left" vertical="top"/>
    </xf>
    <xf numFmtId="0" fontId="29" fillId="4" borderId="0" xfId="10" applyFont="1" applyFill="1" applyAlignment="1">
      <alignment vertical="top"/>
    </xf>
    <xf numFmtId="0" fontId="143" fillId="4" borderId="138" xfId="10" applyFont="1" applyFill="1" applyBorder="1"/>
    <xf numFmtId="0" fontId="144" fillId="4" borderId="0" xfId="10" applyFont="1" applyFill="1"/>
    <xf numFmtId="0" fontId="144" fillId="4" borderId="139" xfId="10" applyFont="1" applyFill="1" applyBorder="1"/>
    <xf numFmtId="0" fontId="144" fillId="4" borderId="184" xfId="10" applyFont="1" applyFill="1" applyBorder="1"/>
    <xf numFmtId="0" fontId="144" fillId="4" borderId="209" xfId="10" applyFont="1" applyFill="1" applyBorder="1"/>
    <xf numFmtId="0" fontId="144" fillId="4" borderId="145" xfId="10" applyFont="1" applyFill="1" applyBorder="1"/>
    <xf numFmtId="0" fontId="145" fillId="4" borderId="105" xfId="10" applyFont="1" applyFill="1" applyBorder="1" applyAlignment="1">
      <alignment horizontal="center"/>
    </xf>
    <xf numFmtId="0" fontId="145" fillId="4" borderId="105" xfId="10" quotePrefix="1" applyFont="1" applyFill="1" applyBorder="1" applyAlignment="1">
      <alignment horizontal="center"/>
    </xf>
    <xf numFmtId="0" fontId="145" fillId="4" borderId="93" xfId="10" quotePrefix="1" applyFont="1" applyFill="1" applyBorder="1" applyAlignment="1">
      <alignment horizontal="center"/>
    </xf>
    <xf numFmtId="0" fontId="144" fillId="4" borderId="181" xfId="10" applyFont="1" applyFill="1" applyBorder="1"/>
    <xf numFmtId="0" fontId="144" fillId="4" borderId="18" xfId="10" applyFont="1" applyFill="1" applyBorder="1"/>
    <xf numFmtId="0" fontId="144" fillId="4" borderId="34" xfId="10" applyFont="1" applyFill="1" applyBorder="1"/>
    <xf numFmtId="2" fontId="157" fillId="4" borderId="9" xfId="10" quotePrefix="1" applyNumberFormat="1" applyFont="1" applyFill="1" applyBorder="1" applyAlignment="1">
      <alignment horizontal="center"/>
    </xf>
    <xf numFmtId="2" fontId="144" fillId="4" borderId="9" xfId="10" quotePrefix="1" applyNumberFormat="1" applyFont="1" applyFill="1" applyBorder="1" applyAlignment="1">
      <alignment horizontal="center"/>
    </xf>
    <xf numFmtId="0" fontId="144" fillId="4" borderId="9" xfId="10" quotePrefix="1" applyFont="1" applyFill="1" applyBorder="1" applyAlignment="1">
      <alignment horizontal="center"/>
    </xf>
    <xf numFmtId="175" fontId="144" fillId="4" borderId="94" xfId="10" quotePrefix="1" applyNumberFormat="1" applyFont="1" applyFill="1" applyBorder="1" applyAlignment="1">
      <alignment horizontal="center"/>
    </xf>
    <xf numFmtId="0" fontId="144" fillId="4" borderId="94" xfId="10" quotePrefix="1" applyFont="1" applyFill="1" applyBorder="1" applyAlignment="1">
      <alignment horizontal="center"/>
    </xf>
    <xf numFmtId="0" fontId="145" fillId="4" borderId="9" xfId="10" applyFont="1" applyFill="1" applyBorder="1" applyAlignment="1">
      <alignment horizontal="center"/>
    </xf>
    <xf numFmtId="0" fontId="145" fillId="4" borderId="9" xfId="10" quotePrefix="1" applyFont="1" applyFill="1" applyBorder="1" applyAlignment="1">
      <alignment horizontal="center"/>
    </xf>
    <xf numFmtId="0" fontId="144" fillId="4" borderId="9" xfId="10" applyFont="1" applyFill="1" applyBorder="1" applyAlignment="1">
      <alignment horizontal="center"/>
    </xf>
    <xf numFmtId="0" fontId="144" fillId="4" borderId="94" xfId="10" applyFont="1" applyFill="1" applyBorder="1" applyAlignment="1">
      <alignment horizontal="center"/>
    </xf>
    <xf numFmtId="2" fontId="144" fillId="4" borderId="9" xfId="10" applyNumberFormat="1" applyFont="1" applyFill="1" applyBorder="1" applyAlignment="1">
      <alignment horizontal="center"/>
    </xf>
    <xf numFmtId="2" fontId="144" fillId="4" borderId="94" xfId="10" applyNumberFormat="1" applyFont="1" applyFill="1" applyBorder="1" applyAlignment="1">
      <alignment horizontal="center"/>
    </xf>
    <xf numFmtId="0" fontId="144" fillId="4" borderId="2" xfId="10" applyFont="1" applyFill="1" applyBorder="1"/>
    <xf numFmtId="0" fontId="144" fillId="4" borderId="3" xfId="10" applyFont="1" applyFill="1" applyBorder="1"/>
    <xf numFmtId="2" fontId="144" fillId="4" borderId="10" xfId="10" applyNumberFormat="1" applyFont="1" applyFill="1" applyBorder="1" applyAlignment="1">
      <alignment horizontal="center"/>
    </xf>
    <xf numFmtId="2" fontId="144" fillId="4" borderId="175" xfId="10" applyNumberFormat="1" applyFont="1" applyFill="1" applyBorder="1" applyAlignment="1">
      <alignment horizontal="center"/>
    </xf>
    <xf numFmtId="0" fontId="145" fillId="4" borderId="185" xfId="10" applyFont="1" applyFill="1" applyBorder="1"/>
    <xf numFmtId="0" fontId="158" fillId="4" borderId="100" xfId="10" applyFont="1" applyFill="1" applyBorder="1"/>
    <xf numFmtId="0" fontId="158" fillId="4" borderId="101" xfId="10" applyFont="1" applyFill="1" applyBorder="1"/>
    <xf numFmtId="2" fontId="145" fillId="4" borderId="140" xfId="10" applyNumberFormat="1" applyFont="1" applyFill="1" applyBorder="1" applyAlignment="1">
      <alignment horizontal="center"/>
    </xf>
    <xf numFmtId="175" fontId="145" fillId="4" borderId="140" xfId="10" applyNumberFormat="1" applyFont="1" applyFill="1" applyBorder="1" applyAlignment="1">
      <alignment horizontal="center"/>
    </xf>
    <xf numFmtId="175" fontId="145" fillId="4" borderId="95" xfId="10" applyNumberFormat="1" applyFont="1" applyFill="1" applyBorder="1" applyAlignment="1">
      <alignment horizontal="center"/>
    </xf>
    <xf numFmtId="0" fontId="144" fillId="4" borderId="138" xfId="10" applyFont="1" applyFill="1" applyBorder="1"/>
    <xf numFmtId="0" fontId="145" fillId="4" borderId="93" xfId="10" applyFont="1" applyFill="1" applyBorder="1" applyAlignment="1">
      <alignment horizontal="center"/>
    </xf>
    <xf numFmtId="0" fontId="145" fillId="4" borderId="34" xfId="10" applyFont="1" applyFill="1" applyBorder="1" applyAlignment="1">
      <alignment horizontal="center" vertical="center"/>
    </xf>
    <xf numFmtId="2" fontId="144" fillId="0" borderId="9" xfId="10" applyNumberFormat="1" applyFont="1" applyBorder="1" applyAlignment="1">
      <alignment horizontal="center"/>
    </xf>
    <xf numFmtId="0" fontId="144" fillId="0" borderId="9" xfId="10" quotePrefix="1" applyFont="1" applyBorder="1" applyAlignment="1">
      <alignment horizontal="center"/>
    </xf>
    <xf numFmtId="0" fontId="144" fillId="0" borderId="94" xfId="10" quotePrefix="1" applyFont="1" applyBorder="1" applyAlignment="1">
      <alignment horizontal="center"/>
    </xf>
    <xf numFmtId="2" fontId="144" fillId="4" borderId="94" xfId="10" quotePrefix="1" applyNumberFormat="1" applyFont="1" applyFill="1" applyBorder="1" applyAlignment="1">
      <alignment horizontal="center"/>
    </xf>
    <xf numFmtId="0" fontId="145" fillId="4" borderId="100" xfId="10" applyFont="1" applyFill="1" applyBorder="1"/>
    <xf numFmtId="175" fontId="145" fillId="4" borderId="140" xfId="10" quotePrefix="1" applyNumberFormat="1" applyFont="1" applyFill="1" applyBorder="1" applyAlignment="1">
      <alignment horizontal="center"/>
    </xf>
    <xf numFmtId="175" fontId="145" fillId="4" borderId="95" xfId="10" quotePrefix="1" applyNumberFormat="1" applyFont="1" applyFill="1" applyBorder="1" applyAlignment="1">
      <alignment horizontal="center"/>
    </xf>
    <xf numFmtId="0" fontId="159" fillId="4" borderId="180" xfId="10" applyFont="1" applyFill="1" applyBorder="1"/>
    <xf numFmtId="0" fontId="144" fillId="4" borderId="7" xfId="10" applyFont="1" applyFill="1" applyBorder="1"/>
    <xf numFmtId="0" fontId="144" fillId="4" borderId="137" xfId="10" applyFont="1" applyFill="1" applyBorder="1"/>
    <xf numFmtId="0" fontId="144" fillId="4" borderId="182" xfId="10" applyFont="1" applyFill="1" applyBorder="1"/>
    <xf numFmtId="0" fontId="144" fillId="4" borderId="206" xfId="10" applyFont="1" applyFill="1" applyBorder="1"/>
    <xf numFmtId="0" fontId="160" fillId="4" borderId="138" xfId="10" applyFont="1" applyFill="1" applyBorder="1"/>
    <xf numFmtId="0" fontId="160" fillId="4" borderId="0" xfId="10" applyFont="1" applyFill="1"/>
    <xf numFmtId="0" fontId="160" fillId="4" borderId="139" xfId="10" applyFont="1" applyFill="1" applyBorder="1"/>
    <xf numFmtId="2" fontId="145" fillId="4" borderId="10" xfId="10" applyNumberFormat="1" applyFont="1" applyFill="1" applyBorder="1" applyAlignment="1">
      <alignment horizontal="center"/>
    </xf>
    <xf numFmtId="2" fontId="145" fillId="4" borderId="10" xfId="10" quotePrefix="1" applyNumberFormat="1" applyFont="1" applyFill="1" applyBorder="1" applyAlignment="1">
      <alignment horizontal="center"/>
    </xf>
    <xf numFmtId="2" fontId="145" fillId="4" borderId="7" xfId="10" applyNumberFormat="1" applyFont="1" applyFill="1" applyBorder="1" applyAlignment="1">
      <alignment horizontal="right"/>
    </xf>
    <xf numFmtId="0" fontId="157" fillId="4" borderId="7" xfId="10" applyFont="1" applyFill="1" applyBorder="1" applyAlignment="1">
      <alignment horizontal="right"/>
    </xf>
    <xf numFmtId="170" fontId="48" fillId="0" borderId="0" xfId="16" applyNumberFormat="1" applyFont="1" applyAlignment="1">
      <alignment horizontal="center" vertical="center"/>
    </xf>
    <xf numFmtId="0" fontId="73" fillId="0" borderId="135" xfId="6" applyFont="1" applyBorder="1" applyAlignment="1">
      <alignment vertical="center" wrapText="1"/>
    </xf>
    <xf numFmtId="0" fontId="73" fillId="0" borderId="13" xfId="6" applyFont="1" applyBorder="1" applyAlignment="1">
      <alignment vertical="center" wrapText="1"/>
    </xf>
    <xf numFmtId="0" fontId="73" fillId="0" borderId="157" xfId="6" applyFont="1" applyBorder="1" applyAlignment="1">
      <alignment vertical="center" wrapText="1"/>
    </xf>
    <xf numFmtId="182" fontId="161" fillId="0" borderId="0" xfId="54" applyFont="1"/>
    <xf numFmtId="182" fontId="162" fillId="0" borderId="0" xfId="54" applyFont="1"/>
    <xf numFmtId="183" fontId="161" fillId="0" borderId="0" xfId="55" applyFont="1"/>
    <xf numFmtId="0" fontId="164" fillId="3" borderId="72" xfId="5" applyFont="1" applyFill="1" applyBorder="1" applyAlignment="1">
      <alignment vertical="center"/>
    </xf>
    <xf numFmtId="0" fontId="164" fillId="3" borderId="48" xfId="5" applyFont="1" applyFill="1" applyBorder="1" applyAlignment="1">
      <alignment vertical="center"/>
    </xf>
    <xf numFmtId="182" fontId="163" fillId="0" borderId="0" xfId="48" applyFont="1" applyAlignment="1">
      <alignment horizontal="center" vertical="center"/>
    </xf>
    <xf numFmtId="182" fontId="161" fillId="0" borderId="0" xfId="48" applyFont="1" applyAlignment="1">
      <alignment vertical="center"/>
    </xf>
    <xf numFmtId="182" fontId="165" fillId="0" borderId="0" xfId="48" applyFont="1" applyAlignment="1">
      <alignment horizontal="center" vertical="center" wrapText="1"/>
    </xf>
    <xf numFmtId="182" fontId="165" fillId="0" borderId="0" xfId="48" applyFont="1" applyAlignment="1">
      <alignment horizontal="center" vertical="center"/>
    </xf>
    <xf numFmtId="182" fontId="166" fillId="0" borderId="0" xfId="48" applyFont="1" applyAlignment="1">
      <alignment horizontal="left" vertical="center" indent="1"/>
    </xf>
    <xf numFmtId="0" fontId="163" fillId="0" borderId="53" xfId="5" applyFont="1" applyBorder="1" applyAlignment="1">
      <alignment vertical="center"/>
    </xf>
    <xf numFmtId="0" fontId="163" fillId="0" borderId="53" xfId="5" applyFont="1" applyBorder="1" applyAlignment="1">
      <alignment vertical="center" wrapText="1"/>
    </xf>
    <xf numFmtId="0" fontId="163" fillId="0" borderId="191" xfId="5" applyFont="1" applyBorder="1" applyAlignment="1">
      <alignment vertical="center" wrapText="1"/>
    </xf>
    <xf numFmtId="182" fontId="168" fillId="0" borderId="0" xfId="48" applyFont="1" applyAlignment="1">
      <alignment horizontal="left" vertical="center" wrapText="1" indent="1"/>
    </xf>
    <xf numFmtId="182" fontId="163" fillId="0" borderId="0" xfId="48" applyFont="1" applyAlignment="1">
      <alignment horizontal="center" vertical="center" wrapText="1"/>
    </xf>
    <xf numFmtId="182" fontId="168" fillId="0" borderId="0" xfId="48" applyFont="1" applyAlignment="1">
      <alignment vertical="center" wrapText="1"/>
    </xf>
    <xf numFmtId="0" fontId="169" fillId="0" borderId="0" xfId="5" applyFont="1" applyAlignment="1">
      <alignment vertical="center" wrapText="1"/>
    </xf>
    <xf numFmtId="15" fontId="168" fillId="0" borderId="18" xfId="62" applyNumberFormat="1" applyFont="1" applyBorder="1" applyAlignment="1">
      <alignment vertical="center"/>
    </xf>
    <xf numFmtId="15" fontId="168" fillId="0" borderId="34" xfId="62" applyNumberFormat="1" applyFont="1" applyBorder="1" applyAlignment="1">
      <alignment vertical="center"/>
    </xf>
    <xf numFmtId="0" fontId="169" fillId="0" borderId="69" xfId="5" applyFont="1" applyBorder="1" applyAlignment="1">
      <alignment vertical="center" wrapText="1"/>
    </xf>
    <xf numFmtId="182" fontId="170" fillId="0" borderId="0" xfId="48" applyFont="1" applyAlignment="1">
      <alignment horizontal="left" vertical="center"/>
    </xf>
    <xf numFmtId="184" fontId="169" fillId="0" borderId="0" xfId="48" applyNumberFormat="1" applyFont="1" applyAlignment="1">
      <alignment horizontal="left" vertical="center"/>
    </xf>
    <xf numFmtId="0" fontId="168" fillId="0" borderId="194" xfId="61" applyFont="1" applyBorder="1" applyAlignment="1">
      <alignment horizontal="left" vertical="center" wrapText="1"/>
    </xf>
    <xf numFmtId="15" fontId="168" fillId="0" borderId="18" xfId="62" applyNumberFormat="1" applyFont="1" applyBorder="1" applyAlignment="1">
      <alignment horizontal="center" vertical="center"/>
    </xf>
    <xf numFmtId="0" fontId="167" fillId="2" borderId="9" xfId="61" applyFont="1" applyFill="1" applyBorder="1" applyAlignment="1">
      <alignment horizontal="center" vertical="center" wrapText="1"/>
    </xf>
    <xf numFmtId="0" fontId="168" fillId="0" borderId="133" xfId="5" applyFont="1" applyBorder="1" applyAlignment="1">
      <alignment vertical="center"/>
    </xf>
    <xf numFmtId="0" fontId="168" fillId="0" borderId="197" xfId="5" applyFont="1" applyBorder="1" applyAlignment="1">
      <alignment vertical="center"/>
    </xf>
    <xf numFmtId="182" fontId="169" fillId="0" borderId="0" xfId="48" applyFont="1" applyAlignment="1">
      <alignment horizontal="left" vertical="center" wrapText="1" indent="1"/>
    </xf>
    <xf numFmtId="182" fontId="161" fillId="0" borderId="0" xfId="48" applyFont="1" applyAlignment="1">
      <alignment horizontal="left" vertical="center" indent="1"/>
    </xf>
    <xf numFmtId="18" fontId="169" fillId="0" borderId="0" xfId="48" applyNumberFormat="1" applyFont="1" applyAlignment="1">
      <alignment horizontal="left" vertical="center"/>
    </xf>
    <xf numFmtId="182" fontId="161" fillId="0" borderId="119" xfId="54" applyFont="1" applyBorder="1"/>
    <xf numFmtId="182" fontId="161" fillId="0" borderId="120" xfId="54" applyFont="1" applyBorder="1"/>
    <xf numFmtId="182" fontId="161" fillId="0" borderId="0" xfId="48" applyFont="1"/>
    <xf numFmtId="183" fontId="161" fillId="0" borderId="0" xfId="58" applyFont="1" applyAlignment="1">
      <alignment horizontal="left" vertical="center"/>
    </xf>
    <xf numFmtId="183" fontId="161" fillId="0" borderId="0" xfId="58" applyFont="1" applyAlignment="1">
      <alignment horizontal="left"/>
    </xf>
    <xf numFmtId="182" fontId="163" fillId="0" borderId="9" xfId="54" applyFont="1" applyBorder="1" applyAlignment="1">
      <alignment horizontal="center"/>
    </xf>
    <xf numFmtId="182" fontId="161" fillId="0" borderId="0" xfId="54" applyFont="1" applyAlignment="1">
      <alignment horizontal="center"/>
    </xf>
    <xf numFmtId="182" fontId="161" fillId="0" borderId="19" xfId="54" applyFont="1" applyBorder="1" applyAlignment="1">
      <alignment horizontal="center"/>
    </xf>
    <xf numFmtId="175" fontId="171" fillId="0" borderId="19" xfId="54" applyNumberFormat="1" applyFont="1" applyBorder="1"/>
    <xf numFmtId="175" fontId="171" fillId="0" borderId="20" xfId="54" applyNumberFormat="1" applyFont="1" applyBorder="1"/>
    <xf numFmtId="1" fontId="171" fillId="0" borderId="0" xfId="54" applyNumberFormat="1" applyFont="1"/>
    <xf numFmtId="182" fontId="161" fillId="0" borderId="21" xfId="54" applyFont="1" applyBorder="1" applyAlignment="1">
      <alignment horizontal="center"/>
    </xf>
    <xf numFmtId="175" fontId="171" fillId="0" borderId="21" xfId="54" applyNumberFormat="1" applyFont="1" applyBorder="1"/>
    <xf numFmtId="175" fontId="171" fillId="0" borderId="22" xfId="54" applyNumberFormat="1" applyFont="1" applyBorder="1"/>
    <xf numFmtId="175" fontId="172" fillId="0" borderId="21" xfId="54" applyNumberFormat="1" applyFont="1" applyBorder="1" applyProtection="1">
      <protection locked="0"/>
    </xf>
    <xf numFmtId="175" fontId="172" fillId="0" borderId="22" xfId="54" applyNumberFormat="1" applyFont="1" applyBorder="1" applyProtection="1">
      <protection locked="0"/>
    </xf>
    <xf numFmtId="1" fontId="172" fillId="0" borderId="0" xfId="54" applyNumberFormat="1" applyFont="1" applyProtection="1">
      <protection locked="0"/>
    </xf>
    <xf numFmtId="182" fontId="172" fillId="0" borderId="21" xfId="54" applyFont="1" applyBorder="1" applyProtection="1">
      <protection locked="0"/>
    </xf>
    <xf numFmtId="182" fontId="172" fillId="0" borderId="22" xfId="54" applyFont="1" applyBorder="1" applyProtection="1">
      <protection locked="0"/>
    </xf>
    <xf numFmtId="182" fontId="163" fillId="0" borderId="32" xfId="54" applyFont="1" applyBorder="1" applyAlignment="1">
      <alignment horizontal="centerContinuous"/>
    </xf>
    <xf numFmtId="183" fontId="163" fillId="0" borderId="193" xfId="55" applyFont="1" applyBorder="1" applyAlignment="1">
      <alignment horizontal="centerContinuous"/>
    </xf>
    <xf numFmtId="185" fontId="172" fillId="0" borderId="21" xfId="54" applyNumberFormat="1" applyFont="1" applyBorder="1"/>
    <xf numFmtId="185" fontId="172" fillId="0" borderId="22" xfId="54" applyNumberFormat="1" applyFont="1" applyBorder="1"/>
    <xf numFmtId="170" fontId="172" fillId="14" borderId="21" xfId="54" applyNumberFormat="1" applyFont="1" applyFill="1" applyBorder="1"/>
    <xf numFmtId="170" fontId="172" fillId="14" borderId="22" xfId="54" applyNumberFormat="1" applyFont="1" applyFill="1" applyBorder="1"/>
    <xf numFmtId="185" fontId="174" fillId="0" borderId="0" xfId="54" applyNumberFormat="1" applyFont="1"/>
    <xf numFmtId="182" fontId="175" fillId="0" borderId="23" xfId="54" applyFont="1" applyBorder="1" applyAlignment="1">
      <alignment horizontal="center"/>
    </xf>
    <xf numFmtId="185" fontId="172" fillId="0" borderId="23" xfId="54" applyNumberFormat="1" applyFont="1" applyBorder="1"/>
    <xf numFmtId="185" fontId="172" fillId="0" borderId="24" xfId="54" applyNumberFormat="1" applyFont="1" applyBorder="1"/>
    <xf numFmtId="185" fontId="172" fillId="0" borderId="198" xfId="54" applyNumberFormat="1" applyFont="1" applyBorder="1"/>
    <xf numFmtId="183" fontId="161" fillId="0" borderId="120" xfId="55" applyFont="1" applyBorder="1"/>
    <xf numFmtId="185" fontId="172" fillId="14" borderId="201" xfId="54" applyNumberFormat="1" applyFont="1" applyFill="1" applyBorder="1"/>
    <xf numFmtId="185" fontId="172" fillId="0" borderId="201" xfId="54" applyNumberFormat="1" applyFont="1" applyBorder="1"/>
    <xf numFmtId="185" fontId="172" fillId="14" borderId="203" xfId="54" applyNumberFormat="1" applyFont="1" applyFill="1" applyBorder="1"/>
    <xf numFmtId="182" fontId="161" fillId="14" borderId="204" xfId="54" applyFont="1" applyFill="1" applyBorder="1" applyAlignment="1">
      <alignment horizontal="center" vertical="center"/>
    </xf>
    <xf numFmtId="182" fontId="161" fillId="14" borderId="205" xfId="54" applyFont="1" applyFill="1" applyBorder="1"/>
    <xf numFmtId="183" fontId="171" fillId="0" borderId="0" xfId="54" applyNumberFormat="1" applyFont="1" applyProtection="1">
      <protection locked="0"/>
    </xf>
    <xf numFmtId="182" fontId="175" fillId="0" borderId="119" xfId="54" applyFont="1" applyBorder="1"/>
    <xf numFmtId="182" fontId="175" fillId="0" borderId="0" xfId="54" applyFont="1"/>
    <xf numFmtId="182" fontId="176" fillId="0" borderId="119" xfId="54" applyFont="1" applyBorder="1" applyAlignment="1">
      <alignment horizontal="left" vertical="top"/>
    </xf>
    <xf numFmtId="182" fontId="176" fillId="0" borderId="0" xfId="54" applyFont="1" applyAlignment="1">
      <alignment horizontal="left" vertical="top"/>
    </xf>
    <xf numFmtId="182" fontId="176" fillId="0" borderId="120" xfId="54" applyFont="1" applyBorder="1" applyAlignment="1">
      <alignment horizontal="left" vertical="top"/>
    </xf>
    <xf numFmtId="0" fontId="161" fillId="0" borderId="0" xfId="4" applyFont="1" applyAlignment="1">
      <alignment vertical="center"/>
    </xf>
    <xf numFmtId="0" fontId="161" fillId="0" borderId="69" xfId="4" applyFont="1" applyBorder="1" applyAlignment="1">
      <alignment vertical="center"/>
    </xf>
    <xf numFmtId="182" fontId="161" fillId="0" borderId="121" xfId="54" applyFont="1" applyBorder="1"/>
    <xf numFmtId="182" fontId="161" fillId="0" borderId="122" xfId="54" applyFont="1" applyBorder="1"/>
    <xf numFmtId="182" fontId="161" fillId="0" borderId="123" xfId="54" applyFont="1" applyBorder="1"/>
    <xf numFmtId="183" fontId="166" fillId="0" borderId="0" xfId="55" applyFont="1"/>
    <xf numFmtId="183" fontId="177" fillId="0" borderId="0" xfId="55" applyFont="1"/>
    <xf numFmtId="183" fontId="177" fillId="0" borderId="0" xfId="55" applyFont="1" applyAlignment="1">
      <alignment horizontal="left"/>
    </xf>
    <xf numFmtId="0" fontId="93" fillId="4" borderId="9" xfId="5" applyNumberFormat="1" applyFont="1" applyFill="1" applyBorder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10" fillId="0" borderId="0" xfId="63" applyFont="1" applyAlignment="1">
      <alignment vertical="center" wrapText="1"/>
    </xf>
    <xf numFmtId="0" fontId="41" fillId="0" borderId="0" xfId="63" applyFont="1" applyAlignment="1">
      <alignment vertical="top"/>
    </xf>
    <xf numFmtId="0" fontId="41" fillId="0" borderId="0" xfId="63" applyFont="1" applyAlignment="1">
      <alignment vertical="top" wrapText="1"/>
    </xf>
    <xf numFmtId="0" fontId="54" fillId="0" borderId="21" xfId="64" applyFont="1" applyBorder="1" applyAlignment="1">
      <alignment vertical="center"/>
    </xf>
    <xf numFmtId="0" fontId="48" fillId="0" borderId="0" xfId="63" applyFont="1" applyAlignment="1">
      <alignment horizontal="center" vertical="center"/>
    </xf>
    <xf numFmtId="0" fontId="41" fillId="13" borderId="40" xfId="16" applyFont="1" applyFill="1" applyBorder="1" applyAlignment="1">
      <alignment horizontal="center" vertical="center" wrapText="1"/>
    </xf>
    <xf numFmtId="0" fontId="41" fillId="13" borderId="41" xfId="16" applyFont="1" applyFill="1" applyBorder="1" applyAlignment="1">
      <alignment horizontal="center" vertical="center" wrapText="1"/>
    </xf>
    <xf numFmtId="0" fontId="41" fillId="13" borderId="42" xfId="16" applyFont="1" applyFill="1" applyBorder="1" applyAlignment="1">
      <alignment horizontal="center" vertical="center" wrapText="1"/>
    </xf>
    <xf numFmtId="0" fontId="41" fillId="13" borderId="37" xfId="16" applyFont="1" applyFill="1" applyBorder="1" applyAlignment="1">
      <alignment horizontal="center" vertical="center" wrapText="1"/>
    </xf>
    <xf numFmtId="0" fontId="41" fillId="13" borderId="38" xfId="16" applyFont="1" applyFill="1" applyBorder="1" applyAlignment="1">
      <alignment horizontal="center" vertical="center" wrapText="1"/>
    </xf>
    <xf numFmtId="0" fontId="41" fillId="13" borderId="39" xfId="16" applyFont="1" applyFill="1" applyBorder="1" applyAlignment="1">
      <alignment horizontal="center" vertical="center" wrapText="1"/>
    </xf>
    <xf numFmtId="0" fontId="54" fillId="0" borderId="28" xfId="16" applyFont="1" applyBorder="1" applyAlignment="1">
      <alignment horizontal="left" vertical="center"/>
    </xf>
    <xf numFmtId="0" fontId="54" fillId="0" borderId="7" xfId="16" applyFont="1" applyBorder="1" applyAlignment="1">
      <alignment horizontal="left" vertical="center"/>
    </xf>
    <xf numFmtId="0" fontId="54" fillId="0" borderId="7" xfId="16" applyFont="1" applyBorder="1" applyAlignment="1">
      <alignment horizontal="center" vertical="center" wrapText="1"/>
    </xf>
    <xf numFmtId="0" fontId="54" fillId="0" borderId="29" xfId="16" applyFont="1" applyBorder="1" applyAlignment="1">
      <alignment horizontal="center" vertical="center" wrapText="1"/>
    </xf>
    <xf numFmtId="0" fontId="131" fillId="0" borderId="33" xfId="16" applyFont="1" applyBorder="1" applyAlignment="1">
      <alignment horizontal="left" vertical="center" wrapText="1"/>
    </xf>
    <xf numFmtId="0" fontId="131" fillId="0" borderId="18" xfId="16" applyFont="1" applyBorder="1" applyAlignment="1">
      <alignment horizontal="left" vertical="center" wrapText="1"/>
    </xf>
    <xf numFmtId="15" fontId="131" fillId="0" borderId="18" xfId="16" applyNumberFormat="1" applyFont="1" applyBorder="1" applyAlignment="1">
      <alignment horizontal="center" vertical="center"/>
    </xf>
    <xf numFmtId="15" fontId="131" fillId="0" borderId="34" xfId="16" applyNumberFormat="1" applyFont="1" applyBorder="1" applyAlignment="1">
      <alignment horizontal="center" vertical="center"/>
    </xf>
    <xf numFmtId="0" fontId="54" fillId="2" borderId="32" xfId="16" applyFont="1" applyFill="1" applyBorder="1" applyAlignment="1">
      <alignment horizontal="left" vertical="center" wrapText="1"/>
    </xf>
    <xf numFmtId="0" fontId="54" fillId="2" borderId="18" xfId="16" applyFont="1" applyFill="1" applyBorder="1" applyAlignment="1">
      <alignment horizontal="left" vertical="center" wrapText="1"/>
    </xf>
    <xf numFmtId="0" fontId="54" fillId="2" borderId="18" xfId="16" applyFont="1" applyFill="1" applyBorder="1" applyAlignment="1">
      <alignment horizontal="center" vertical="center" wrapText="1"/>
    </xf>
    <xf numFmtId="0" fontId="54" fillId="2" borderId="34" xfId="16" applyFont="1" applyFill="1" applyBorder="1" applyAlignment="1">
      <alignment horizontal="center" vertical="center" wrapText="1"/>
    </xf>
    <xf numFmtId="0" fontId="54" fillId="2" borderId="32" xfId="16" applyFont="1" applyFill="1" applyBorder="1" applyAlignment="1">
      <alignment horizontal="center" vertical="center"/>
    </xf>
    <xf numFmtId="0" fontId="54" fillId="2" borderId="18" xfId="16" applyFont="1" applyFill="1" applyBorder="1" applyAlignment="1">
      <alignment horizontal="center" vertical="center"/>
    </xf>
    <xf numFmtId="0" fontId="54" fillId="2" borderId="31" xfId="16" applyFont="1" applyFill="1" applyBorder="1" applyAlignment="1">
      <alignment horizontal="center" vertical="center" wrapText="1"/>
    </xf>
    <xf numFmtId="0" fontId="54" fillId="0" borderId="33" xfId="16" applyFont="1" applyBorder="1" applyAlignment="1">
      <alignment horizontal="left" vertical="center" wrapText="1"/>
    </xf>
    <xf numFmtId="0" fontId="54" fillId="0" borderId="18" xfId="16" applyFont="1" applyBorder="1" applyAlignment="1">
      <alignment horizontal="left" vertical="center" wrapText="1"/>
    </xf>
    <xf numFmtId="0" fontId="54" fillId="0" borderId="18" xfId="16" applyFont="1" applyBorder="1" applyAlignment="1">
      <alignment horizontal="center" vertical="center"/>
    </xf>
    <xf numFmtId="0" fontId="54" fillId="0" borderId="31" xfId="16" applyFont="1" applyBorder="1" applyAlignment="1">
      <alignment horizontal="center" vertical="center"/>
    </xf>
    <xf numFmtId="0" fontId="51" fillId="0" borderId="30" xfId="4" applyFont="1" applyBorder="1" applyAlignment="1">
      <alignment horizontal="left" vertical="top"/>
    </xf>
    <xf numFmtId="0" fontId="51" fillId="0" borderId="2" xfId="4" applyFont="1" applyBorder="1" applyAlignment="1">
      <alignment horizontal="left" vertical="top"/>
    </xf>
    <xf numFmtId="0" fontId="51" fillId="0" borderId="3" xfId="4" applyFont="1" applyBorder="1" applyAlignment="1">
      <alignment horizontal="left" vertical="top"/>
    </xf>
    <xf numFmtId="0" fontId="54" fillId="0" borderId="1" xfId="16" applyFont="1" applyBorder="1" applyAlignment="1">
      <alignment horizontal="center" vertical="center"/>
    </xf>
    <xf numFmtId="0" fontId="54" fillId="0" borderId="2" xfId="16" applyFont="1" applyBorder="1" applyAlignment="1">
      <alignment horizontal="center" vertical="center"/>
    </xf>
    <xf numFmtId="0" fontId="54" fillId="0" borderId="6" xfId="16" applyFont="1" applyBorder="1" applyAlignment="1">
      <alignment horizontal="center" vertical="center"/>
    </xf>
    <xf numFmtId="0" fontId="54" fillId="0" borderId="7" xfId="16" applyFont="1" applyBorder="1" applyAlignment="1">
      <alignment horizontal="center" vertical="center"/>
    </xf>
    <xf numFmtId="0" fontId="54" fillId="0" borderId="2" xfId="16" applyFont="1" applyBorder="1" applyAlignment="1">
      <alignment horizontal="center" vertical="center" wrapText="1"/>
    </xf>
    <xf numFmtId="0" fontId="54" fillId="0" borderId="3" xfId="16" applyFont="1" applyBorder="1" applyAlignment="1">
      <alignment horizontal="center" vertical="center" wrapText="1"/>
    </xf>
    <xf numFmtId="0" fontId="54" fillId="0" borderId="8" xfId="16" applyFont="1" applyBorder="1" applyAlignment="1">
      <alignment horizontal="center" vertical="center" wrapText="1"/>
    </xf>
    <xf numFmtId="0" fontId="54" fillId="0" borderId="9" xfId="16" applyFont="1" applyBorder="1" applyAlignment="1">
      <alignment horizontal="left" vertical="top"/>
    </xf>
    <xf numFmtId="0" fontId="54" fillId="0" borderId="32" xfId="16" applyFont="1" applyBorder="1" applyAlignment="1">
      <alignment horizontal="left" vertical="top"/>
    </xf>
    <xf numFmtId="0" fontId="54" fillId="0" borderId="18" xfId="16" applyFont="1" applyBorder="1" applyAlignment="1">
      <alignment horizontal="left" vertical="top"/>
    </xf>
    <xf numFmtId="0" fontId="54" fillId="0" borderId="31" xfId="16" applyFont="1" applyBorder="1" applyAlignment="1">
      <alignment horizontal="left" vertical="top"/>
    </xf>
    <xf numFmtId="0" fontId="54" fillId="0" borderId="28" xfId="16" applyNumberFormat="1" applyFont="1" applyBorder="1" applyAlignment="1">
      <alignment horizontal="center" vertical="top"/>
    </xf>
    <xf numFmtId="0" fontId="54" fillId="0" borderId="7" xfId="16" applyNumberFormat="1" applyFont="1" applyBorder="1" applyAlignment="1">
      <alignment horizontal="center" vertical="top"/>
    </xf>
    <xf numFmtId="0" fontId="54" fillId="0" borderId="8" xfId="16" applyNumberFormat="1" applyFont="1" applyBorder="1" applyAlignment="1">
      <alignment horizontal="center" vertical="top"/>
    </xf>
    <xf numFmtId="0" fontId="54" fillId="0" borderId="7" xfId="16" applyFont="1" applyBorder="1" applyAlignment="1">
      <alignment horizontal="left" vertical="top"/>
    </xf>
    <xf numFmtId="0" fontId="54" fillId="0" borderId="29" xfId="16" applyFont="1" applyBorder="1" applyAlignment="1">
      <alignment horizontal="left" vertical="top"/>
    </xf>
    <xf numFmtId="0" fontId="102" fillId="0" borderId="81" xfId="16" applyFont="1" applyBorder="1" applyAlignment="1">
      <alignment horizontal="center" vertical="center"/>
    </xf>
    <xf numFmtId="0" fontId="102" fillId="0" borderId="82" xfId="16" applyFont="1" applyBorder="1" applyAlignment="1">
      <alignment horizontal="center" vertical="center"/>
    </xf>
    <xf numFmtId="0" fontId="102" fillId="0" borderId="83" xfId="16" applyFont="1" applyBorder="1" applyAlignment="1">
      <alignment horizontal="center" vertical="center"/>
    </xf>
    <xf numFmtId="0" fontId="102" fillId="0" borderId="37" xfId="16" applyFont="1" applyBorder="1" applyAlignment="1">
      <alignment horizontal="center" vertical="center"/>
    </xf>
    <xf numFmtId="0" fontId="102" fillId="0" borderId="38" xfId="16" applyFont="1" applyBorder="1" applyAlignment="1">
      <alignment horizontal="center" vertical="center"/>
    </xf>
    <xf numFmtId="0" fontId="102" fillId="0" borderId="39" xfId="16" applyFont="1" applyBorder="1" applyAlignment="1">
      <alignment horizontal="center" vertical="center"/>
    </xf>
    <xf numFmtId="0" fontId="43" fillId="5" borderId="104" xfId="35" applyFont="1" applyFill="1" applyBorder="1" applyAlignment="1">
      <alignment horizontal="center" vertical="center"/>
    </xf>
    <xf numFmtId="0" fontId="43" fillId="5" borderId="105" xfId="35" applyFont="1" applyFill="1" applyBorder="1" applyAlignment="1">
      <alignment horizontal="center" vertical="center"/>
    </xf>
    <xf numFmtId="0" fontId="43" fillId="5" borderId="107" xfId="35" applyFont="1" applyFill="1" applyBorder="1" applyAlignment="1">
      <alignment horizontal="center" vertical="center"/>
    </xf>
    <xf numFmtId="0" fontId="43" fillId="5" borderId="10" xfId="35" applyFont="1" applyFill="1" applyBorder="1" applyAlignment="1">
      <alignment horizontal="center" vertical="center"/>
    </xf>
    <xf numFmtId="0" fontId="43" fillId="5" borderId="105" xfId="35" applyFont="1" applyFill="1" applyBorder="1" applyAlignment="1">
      <alignment horizontal="center" vertical="center" wrapText="1"/>
    </xf>
    <xf numFmtId="0" fontId="43" fillId="5" borderId="10" xfId="35" applyFont="1" applyFill="1" applyBorder="1" applyAlignment="1">
      <alignment horizontal="center" vertical="center" wrapText="1"/>
    </xf>
    <xf numFmtId="0" fontId="43" fillId="5" borderId="9" xfId="35" applyFont="1" applyFill="1" applyBorder="1" applyAlignment="1">
      <alignment horizontal="center" vertical="center" wrapText="1"/>
    </xf>
    <xf numFmtId="0" fontId="43" fillId="5" borderId="106" xfId="35" applyFont="1" applyFill="1" applyBorder="1" applyAlignment="1">
      <alignment horizontal="center" vertical="center"/>
    </xf>
    <xf numFmtId="0" fontId="43" fillId="5" borderId="108" xfId="35" applyFont="1" applyFill="1" applyBorder="1" applyAlignment="1">
      <alignment horizontal="center" vertical="center"/>
    </xf>
    <xf numFmtId="0" fontId="122" fillId="0" borderId="96" xfId="35" applyFont="1" applyBorder="1" applyAlignment="1">
      <alignment horizontal="center" vertical="center"/>
    </xf>
    <xf numFmtId="0" fontId="122" fillId="0" borderId="9" xfId="35" applyFont="1" applyBorder="1" applyAlignment="1">
      <alignment horizontal="center" vertical="center"/>
    </xf>
    <xf numFmtId="165" fontId="122" fillId="0" borderId="32" xfId="35" applyNumberFormat="1" applyFont="1" applyBorder="1" applyAlignment="1">
      <alignment horizontal="center" vertical="center"/>
    </xf>
    <xf numFmtId="165" fontId="122" fillId="0" borderId="18" xfId="35" applyNumberFormat="1" applyFont="1" applyBorder="1" applyAlignment="1">
      <alignment horizontal="center" vertical="center"/>
    </xf>
    <xf numFmtId="165" fontId="122" fillId="0" borderId="34" xfId="35" applyNumberFormat="1" applyFont="1" applyBorder="1" applyAlignment="1">
      <alignment horizontal="center" vertical="center"/>
    </xf>
    <xf numFmtId="0" fontId="122" fillId="0" borderId="9" xfId="35" applyFont="1" applyBorder="1" applyAlignment="1">
      <alignment horizontal="left" vertical="center"/>
    </xf>
    <xf numFmtId="165" fontId="122" fillId="0" borderId="31" xfId="35" applyNumberFormat="1" applyFont="1" applyBorder="1" applyAlignment="1">
      <alignment horizontal="center" vertical="center"/>
    </xf>
    <xf numFmtId="0" fontId="123" fillId="5" borderId="99" xfId="35" applyFont="1" applyFill="1" applyBorder="1" applyAlignment="1">
      <alignment horizontal="center" vertical="center"/>
    </xf>
    <xf numFmtId="0" fontId="123" fillId="5" borderId="100" xfId="35" applyFont="1" applyFill="1" applyBorder="1" applyAlignment="1">
      <alignment horizontal="center" vertical="center"/>
    </xf>
    <xf numFmtId="0" fontId="123" fillId="5" borderId="101" xfId="35" applyFont="1" applyFill="1" applyBorder="1" applyAlignment="1">
      <alignment horizontal="center" vertical="center"/>
    </xf>
    <xf numFmtId="0" fontId="41" fillId="0" borderId="102" xfId="35" applyFont="1" applyBorder="1" applyAlignment="1">
      <alignment horizontal="left" vertical="center"/>
    </xf>
    <xf numFmtId="0" fontId="41" fillId="0" borderId="100" xfId="35" applyFont="1" applyBorder="1" applyAlignment="1">
      <alignment horizontal="left" vertical="center"/>
    </xf>
    <xf numFmtId="165" fontId="41" fillId="0" borderId="100" xfId="35" applyNumberFormat="1" applyFont="1" applyBorder="1" applyAlignment="1">
      <alignment horizontal="center" vertical="center"/>
    </xf>
    <xf numFmtId="0" fontId="122" fillId="0" borderId="32" xfId="35" applyFont="1" applyBorder="1" applyAlignment="1">
      <alignment horizontal="center" vertical="center"/>
    </xf>
    <xf numFmtId="0" fontId="122" fillId="0" borderId="18" xfId="35" applyFont="1" applyBorder="1" applyAlignment="1">
      <alignment horizontal="center" vertical="center"/>
    </xf>
    <xf numFmtId="0" fontId="122" fillId="0" borderId="34" xfId="35" applyFont="1" applyBorder="1" applyAlignment="1">
      <alignment horizontal="center" vertical="center"/>
    </xf>
    <xf numFmtId="175" fontId="124" fillId="0" borderId="32" xfId="35" applyNumberFormat="1" applyFont="1" applyBorder="1" applyAlignment="1">
      <alignment horizontal="center" vertical="center"/>
    </xf>
    <xf numFmtId="175" fontId="124" fillId="0" borderId="18" xfId="35" applyNumberFormat="1" applyFont="1" applyBorder="1" applyAlignment="1">
      <alignment horizontal="center" vertical="center"/>
    </xf>
    <xf numFmtId="175" fontId="124" fillId="0" borderId="34" xfId="35" applyNumberFormat="1" applyFont="1" applyBorder="1" applyAlignment="1">
      <alignment horizontal="center" vertical="center"/>
    </xf>
    <xf numFmtId="175" fontId="125" fillId="0" borderId="32" xfId="35" applyNumberFormat="1" applyFont="1" applyBorder="1" applyAlignment="1">
      <alignment horizontal="center" vertical="center" wrapText="1"/>
    </xf>
    <xf numFmtId="175" fontId="125" fillId="0" borderId="18" xfId="35" applyNumberFormat="1" applyFont="1" applyBorder="1" applyAlignment="1">
      <alignment horizontal="center" vertical="center" wrapText="1"/>
    </xf>
    <xf numFmtId="175" fontId="125" fillId="0" borderId="34" xfId="35" applyNumberFormat="1" applyFont="1" applyBorder="1" applyAlignment="1">
      <alignment horizontal="center" vertical="center" wrapText="1"/>
    </xf>
    <xf numFmtId="175" fontId="122" fillId="0" borderId="9" xfId="35" applyNumberFormat="1" applyFont="1" applyBorder="1" applyAlignment="1">
      <alignment horizontal="center" vertical="center"/>
    </xf>
    <xf numFmtId="175" fontId="122" fillId="0" borderId="32" xfId="35" applyNumberFormat="1" applyFont="1" applyBorder="1" applyAlignment="1">
      <alignment horizontal="center" vertical="center"/>
    </xf>
    <xf numFmtId="175" fontId="122" fillId="0" borderId="18" xfId="35" applyNumberFormat="1" applyFont="1" applyBorder="1" applyAlignment="1">
      <alignment horizontal="center" vertical="center"/>
    </xf>
    <xf numFmtId="175" fontId="122" fillId="0" borderId="34" xfId="35" applyNumberFormat="1" applyFont="1" applyBorder="1" applyAlignment="1">
      <alignment horizontal="center" vertical="center"/>
    </xf>
    <xf numFmtId="0" fontId="41" fillId="0" borderId="4" xfId="35" applyFont="1" applyBorder="1" applyAlignment="1">
      <alignment horizontal="center" vertical="center"/>
    </xf>
    <xf numFmtId="0" fontId="41" fillId="0" borderId="0" xfId="35" applyFont="1" applyAlignment="1">
      <alignment horizontal="center" vertical="center"/>
    </xf>
    <xf numFmtId="0" fontId="41" fillId="0" borderId="36" xfId="35" applyFont="1" applyBorder="1" applyAlignment="1">
      <alignment horizontal="center" vertical="center"/>
    </xf>
    <xf numFmtId="0" fontId="122" fillId="0" borderId="1" xfId="35" applyFont="1" applyBorder="1" applyAlignment="1">
      <alignment horizontal="center" vertical="center"/>
    </xf>
    <xf numFmtId="0" fontId="122" fillId="0" borderId="2" xfId="35" applyFont="1" applyBorder="1" applyAlignment="1">
      <alignment horizontal="center" vertical="center"/>
    </xf>
    <xf numFmtId="0" fontId="122" fillId="0" borderId="98" xfId="35" applyFont="1" applyBorder="1" applyAlignment="1">
      <alignment horizontal="center" vertical="center"/>
    </xf>
    <xf numFmtId="175" fontId="41" fillId="0" borderId="0" xfId="35" applyNumberFormat="1" applyFont="1" applyAlignment="1">
      <alignment horizontal="left" vertical="center" indent="1"/>
    </xf>
    <xf numFmtId="175" fontId="41" fillId="0" borderId="36" xfId="35" applyNumberFormat="1" applyFont="1" applyBorder="1" applyAlignment="1">
      <alignment horizontal="left" vertical="center" indent="1"/>
    </xf>
    <xf numFmtId="0" fontId="122" fillId="0" borderId="4" xfId="35" applyFont="1" applyBorder="1" applyAlignment="1">
      <alignment horizontal="left" vertical="center"/>
    </xf>
    <xf numFmtId="0" fontId="122" fillId="0" borderId="0" xfId="35" applyFont="1" applyAlignment="1">
      <alignment horizontal="left" vertical="center"/>
    </xf>
    <xf numFmtId="0" fontId="122" fillId="0" borderId="4" xfId="35" applyFont="1" applyBorder="1" applyAlignment="1">
      <alignment horizontal="left" vertical="top"/>
    </xf>
    <xf numFmtId="0" fontId="122" fillId="0" borderId="0" xfId="35" applyFont="1" applyAlignment="1">
      <alignment horizontal="left" vertical="top"/>
    </xf>
    <xf numFmtId="175" fontId="122" fillId="0" borderId="0" xfId="35" applyNumberFormat="1" applyFont="1" applyAlignment="1">
      <alignment horizontal="left" vertical="center" indent="1"/>
    </xf>
    <xf numFmtId="175" fontId="122" fillId="0" borderId="36" xfId="35" applyNumberFormat="1" applyFont="1" applyBorder="1" applyAlignment="1">
      <alignment horizontal="left" vertical="center" indent="1"/>
    </xf>
    <xf numFmtId="0" fontId="122" fillId="3" borderId="32" xfId="35" applyFont="1" applyFill="1" applyBorder="1" applyAlignment="1">
      <alignment horizontal="center" vertical="center"/>
    </xf>
    <xf numFmtId="0" fontId="122" fillId="3" borderId="18" xfId="35" applyFont="1" applyFill="1" applyBorder="1" applyAlignment="1">
      <alignment horizontal="center" vertical="center"/>
    </xf>
    <xf numFmtId="0" fontId="122" fillId="3" borderId="34" xfId="35" applyFont="1" applyFill="1" applyBorder="1" applyAlignment="1">
      <alignment horizontal="center" vertical="center"/>
    </xf>
    <xf numFmtId="175" fontId="124" fillId="3" borderId="32" xfId="35" applyNumberFormat="1" applyFont="1" applyFill="1" applyBorder="1" applyAlignment="1">
      <alignment horizontal="center" vertical="center"/>
    </xf>
    <xf numFmtId="175" fontId="124" fillId="3" borderId="18" xfId="35" applyNumberFormat="1" applyFont="1" applyFill="1" applyBorder="1" applyAlignment="1">
      <alignment horizontal="center" vertical="center"/>
    </xf>
    <xf numFmtId="175" fontId="124" fillId="3" borderId="34" xfId="35" applyNumberFormat="1" applyFont="1" applyFill="1" applyBorder="1" applyAlignment="1">
      <alignment horizontal="center" vertical="center"/>
    </xf>
    <xf numFmtId="175" fontId="125" fillId="3" borderId="32" xfId="35" applyNumberFormat="1" applyFont="1" applyFill="1" applyBorder="1" applyAlignment="1">
      <alignment horizontal="center" vertical="center" wrapText="1"/>
    </xf>
    <xf numFmtId="175" fontId="125" fillId="3" borderId="18" xfId="35" applyNumberFormat="1" applyFont="1" applyFill="1" applyBorder="1" applyAlignment="1">
      <alignment horizontal="center" vertical="center" wrapText="1"/>
    </xf>
    <xf numFmtId="175" fontId="125" fillId="3" borderId="34" xfId="35" applyNumberFormat="1" applyFont="1" applyFill="1" applyBorder="1" applyAlignment="1">
      <alignment horizontal="center" vertical="center" wrapText="1"/>
    </xf>
    <xf numFmtId="175" fontId="122" fillId="3" borderId="9" xfId="35" applyNumberFormat="1" applyFont="1" applyFill="1" applyBorder="1" applyAlignment="1">
      <alignment horizontal="center" vertical="center"/>
    </xf>
    <xf numFmtId="0" fontId="122" fillId="3" borderId="9" xfId="35" applyFont="1" applyFill="1" applyBorder="1" applyAlignment="1">
      <alignment horizontal="center" vertical="center"/>
    </xf>
    <xf numFmtId="175" fontId="122" fillId="3" borderId="32" xfId="35" applyNumberFormat="1" applyFont="1" applyFill="1" applyBorder="1" applyAlignment="1">
      <alignment horizontal="center" vertical="center"/>
    </xf>
    <xf numFmtId="175" fontId="122" fillId="3" borderId="18" xfId="35" applyNumberFormat="1" applyFont="1" applyFill="1" applyBorder="1" applyAlignment="1">
      <alignment horizontal="center" vertical="center"/>
    </xf>
    <xf numFmtId="175" fontId="122" fillId="3" borderId="34" xfId="35" applyNumberFormat="1" applyFont="1" applyFill="1" applyBorder="1" applyAlignment="1">
      <alignment horizontal="center" vertical="center"/>
    </xf>
    <xf numFmtId="0" fontId="41" fillId="0" borderId="4" xfId="35" applyFont="1" applyBorder="1" applyAlignment="1">
      <alignment horizontal="left" vertical="center"/>
    </xf>
    <xf numFmtId="0" fontId="41" fillId="0" borderId="0" xfId="35" applyFont="1" applyAlignment="1">
      <alignment horizontal="left" vertical="center"/>
    </xf>
    <xf numFmtId="2" fontId="41" fillId="0" borderId="0" xfId="1" applyNumberFormat="1" applyFont="1" applyAlignment="1">
      <alignment horizontal="left" vertical="center" indent="1"/>
    </xf>
    <xf numFmtId="2" fontId="41" fillId="0" borderId="36" xfId="1" applyNumberFormat="1" applyFont="1" applyBorder="1" applyAlignment="1">
      <alignment horizontal="left" vertical="center" indent="1"/>
    </xf>
    <xf numFmtId="0" fontId="41" fillId="0" borderId="109" xfId="35" applyFont="1" applyBorder="1" applyAlignment="1">
      <alignment horizontal="center" vertical="center"/>
    </xf>
    <xf numFmtId="0" fontId="41" fillId="0" borderId="110" xfId="35" applyFont="1" applyBorder="1" applyAlignment="1">
      <alignment horizontal="center" vertical="center"/>
    </xf>
    <xf numFmtId="175" fontId="41" fillId="0" borderId="110" xfId="35" applyNumberFormat="1" applyFont="1" applyBorder="1" applyAlignment="1">
      <alignment horizontal="center" vertical="center"/>
    </xf>
    <xf numFmtId="167" fontId="61" fillId="0" borderId="110" xfId="35" applyNumberFormat="1" applyFont="1" applyBorder="1" applyAlignment="1">
      <alignment horizontal="center" vertical="center" wrapText="1"/>
    </xf>
    <xf numFmtId="0" fontId="122" fillId="0" borderId="110" xfId="35" applyFont="1" applyBorder="1" applyAlignment="1">
      <alignment horizontal="center" vertical="center"/>
    </xf>
    <xf numFmtId="0" fontId="122" fillId="0" borderId="111" xfId="35" applyFont="1" applyBorder="1" applyAlignment="1">
      <alignment horizontal="center" vertical="center"/>
    </xf>
    <xf numFmtId="0" fontId="122" fillId="0" borderId="43" xfId="35" applyFont="1" applyBorder="1" applyAlignment="1">
      <alignment horizontal="center" vertical="center"/>
    </xf>
    <xf numFmtId="0" fontId="122" fillId="0" borderId="112" xfId="35" applyFont="1" applyBorder="1" applyAlignment="1">
      <alignment horizontal="center" vertical="center"/>
    </xf>
    <xf numFmtId="0" fontId="43" fillId="0" borderId="105" xfId="35" applyFont="1" applyBorder="1" applyAlignment="1">
      <alignment horizontal="center" vertical="center"/>
    </xf>
    <xf numFmtId="0" fontId="43" fillId="0" borderId="106" xfId="35" applyFont="1" applyBorder="1" applyAlignment="1">
      <alignment horizontal="center" vertical="center"/>
    </xf>
    <xf numFmtId="0" fontId="43" fillId="0" borderId="10" xfId="35" applyFont="1" applyBorder="1" applyAlignment="1">
      <alignment horizontal="center" vertical="center"/>
    </xf>
    <xf numFmtId="0" fontId="43" fillId="0" borderId="108" xfId="35" applyFont="1" applyBorder="1" applyAlignment="1">
      <alignment horizontal="center" vertical="center"/>
    </xf>
    <xf numFmtId="0" fontId="122" fillId="0" borderId="30" xfId="35" applyFont="1" applyBorder="1" applyAlignment="1">
      <alignment horizontal="center" vertical="center"/>
    </xf>
    <xf numFmtId="0" fontId="122" fillId="0" borderId="3" xfId="35" applyFont="1" applyBorder="1" applyAlignment="1">
      <alignment horizontal="center" vertical="center"/>
    </xf>
    <xf numFmtId="175" fontId="124" fillId="0" borderId="9" xfId="35" applyNumberFormat="1" applyFont="1" applyBorder="1" applyAlignment="1">
      <alignment horizontal="center" vertical="center"/>
    </xf>
    <xf numFmtId="175" fontId="125" fillId="0" borderId="9" xfId="35" applyNumberFormat="1" applyFont="1" applyBorder="1" applyAlignment="1">
      <alignment horizontal="center" vertical="center" wrapText="1"/>
    </xf>
    <xf numFmtId="0" fontId="123" fillId="5" borderId="113" xfId="35" applyFont="1" applyFill="1" applyBorder="1" applyAlignment="1">
      <alignment horizontal="center" vertical="center"/>
    </xf>
    <xf numFmtId="0" fontId="123" fillId="5" borderId="44" xfId="35" applyFont="1" applyFill="1" applyBorder="1" applyAlignment="1">
      <alignment horizontal="center" vertical="center"/>
    </xf>
    <xf numFmtId="0" fontId="122" fillId="0" borderId="44" xfId="35" applyFont="1" applyBorder="1" applyAlignment="1">
      <alignment horizontal="center" vertical="center"/>
    </xf>
    <xf numFmtId="175" fontId="41" fillId="0" borderId="0" xfId="35" applyNumberFormat="1" applyFont="1" applyAlignment="1">
      <alignment horizontal="center" vertical="center"/>
    </xf>
    <xf numFmtId="175" fontId="41" fillId="0" borderId="36" xfId="35" applyNumberFormat="1" applyFont="1" applyBorder="1" applyAlignment="1">
      <alignment horizontal="center" vertical="center"/>
    </xf>
    <xf numFmtId="0" fontId="43" fillId="0" borderId="104" xfId="35" applyFont="1" applyBorder="1" applyAlignment="1">
      <alignment horizontal="center" vertical="center"/>
    </xf>
    <xf numFmtId="0" fontId="43" fillId="0" borderId="107" xfId="35" applyFont="1" applyBorder="1" applyAlignment="1">
      <alignment horizontal="center" vertical="center"/>
    </xf>
    <xf numFmtId="0" fontId="43" fillId="0" borderId="105" xfId="35" applyFont="1" applyBorder="1" applyAlignment="1">
      <alignment horizontal="center" vertical="center" wrapText="1"/>
    </xf>
    <xf numFmtId="0" fontId="43" fillId="0" borderId="10" xfId="35" applyFont="1" applyBorder="1" applyAlignment="1">
      <alignment horizontal="center" vertical="center" wrapText="1"/>
    </xf>
    <xf numFmtId="10" fontId="41" fillId="0" borderId="0" xfId="1" applyNumberFormat="1" applyFont="1" applyAlignment="1">
      <alignment horizontal="center" vertical="center"/>
    </xf>
    <xf numFmtId="10" fontId="41" fillId="0" borderId="36" xfId="1" applyNumberFormat="1" applyFont="1" applyBorder="1" applyAlignment="1">
      <alignment horizontal="center" vertical="center"/>
    </xf>
    <xf numFmtId="0" fontId="122" fillId="0" borderId="35" xfId="35" applyFont="1" applyBorder="1" applyAlignment="1">
      <alignment horizontal="center" vertical="center"/>
    </xf>
    <xf numFmtId="0" fontId="122" fillId="0" borderId="0" xfId="35" applyFont="1" applyAlignment="1">
      <alignment horizontal="center" vertical="center"/>
    </xf>
    <xf numFmtId="0" fontId="122" fillId="0" borderId="5" xfId="35" applyFont="1" applyBorder="1" applyAlignment="1">
      <alignment horizontal="center" vertical="center"/>
    </xf>
    <xf numFmtId="0" fontId="140" fillId="0" borderId="2" xfId="4" applyFont="1" applyBorder="1" applyAlignment="1">
      <alignment horizontal="center" vertical="center" wrapText="1"/>
    </xf>
    <xf numFmtId="0" fontId="140" fillId="0" borderId="206" xfId="4" applyFont="1" applyBorder="1" applyAlignment="1">
      <alignment horizontal="center" vertical="center" wrapText="1"/>
    </xf>
    <xf numFmtId="0" fontId="140" fillId="0" borderId="7" xfId="4" applyFont="1" applyBorder="1" applyAlignment="1">
      <alignment horizontal="center" vertical="center" wrapText="1"/>
    </xf>
    <xf numFmtId="0" fontId="140" fillId="0" borderId="207" xfId="4" applyFont="1" applyBorder="1" applyAlignment="1">
      <alignment horizontal="center" vertical="center" wrapText="1"/>
    </xf>
    <xf numFmtId="0" fontId="44" fillId="0" borderId="35" xfId="4" applyFont="1" applyBorder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44" fillId="0" borderId="36" xfId="4" applyFont="1" applyBorder="1" applyAlignment="1">
      <alignment horizontal="center" vertical="center"/>
    </xf>
    <xf numFmtId="0" fontId="44" fillId="0" borderId="37" xfId="4" applyFont="1" applyBorder="1" applyAlignment="1">
      <alignment horizontal="center" vertical="center"/>
    </xf>
    <xf numFmtId="0" fontId="44" fillId="0" borderId="38" xfId="4" applyFont="1" applyBorder="1" applyAlignment="1">
      <alignment horizontal="center" vertical="center"/>
    </xf>
    <xf numFmtId="0" fontId="44" fillId="0" borderId="39" xfId="4" applyFont="1" applyBorder="1" applyAlignment="1">
      <alignment horizontal="center" vertical="center"/>
    </xf>
    <xf numFmtId="10" fontId="41" fillId="0" borderId="7" xfId="1" applyNumberFormat="1" applyFont="1" applyBorder="1" applyAlignment="1">
      <alignment horizontal="center" vertical="center"/>
    </xf>
    <xf numFmtId="10" fontId="41" fillId="0" borderId="29" xfId="1" applyNumberFormat="1" applyFont="1" applyBorder="1" applyAlignment="1">
      <alignment horizontal="center" vertical="center"/>
    </xf>
    <xf numFmtId="1" fontId="43" fillId="0" borderId="110" xfId="35" applyNumberFormat="1" applyFont="1" applyBorder="1" applyAlignment="1">
      <alignment horizontal="center" vertical="center" wrapText="1"/>
    </xf>
    <xf numFmtId="175" fontId="122" fillId="0" borderId="102" xfId="35" applyNumberFormat="1" applyFont="1" applyBorder="1" applyAlignment="1">
      <alignment horizontal="center" vertical="center"/>
    </xf>
    <xf numFmtId="0" fontId="122" fillId="0" borderId="100" xfId="35" applyFont="1" applyBorder="1" applyAlignment="1">
      <alignment horizontal="center" vertical="center"/>
    </xf>
    <xf numFmtId="0" fontId="122" fillId="0" borderId="101" xfId="35" applyFont="1" applyBorder="1" applyAlignment="1">
      <alignment horizontal="center" vertical="center"/>
    </xf>
    <xf numFmtId="0" fontId="122" fillId="0" borderId="102" xfId="35" applyFont="1" applyBorder="1" applyAlignment="1">
      <alignment horizontal="center" vertical="center"/>
    </xf>
    <xf numFmtId="0" fontId="122" fillId="0" borderId="28" xfId="35" applyFont="1" applyBorder="1" applyAlignment="1">
      <alignment horizontal="center" vertical="center"/>
    </xf>
    <xf numFmtId="0" fontId="122" fillId="0" borderId="7" xfId="35" applyFont="1" applyBorder="1" applyAlignment="1">
      <alignment horizontal="center" vertical="center"/>
    </xf>
    <xf numFmtId="0" fontId="122" fillId="0" borderId="8" xfId="35" applyFont="1" applyBorder="1" applyAlignment="1">
      <alignment horizontal="center" vertical="center"/>
    </xf>
    <xf numFmtId="175" fontId="129" fillId="0" borderId="9" xfId="35" applyNumberFormat="1" applyFont="1" applyBorder="1" applyAlignment="1">
      <alignment horizontal="center" vertical="center"/>
    </xf>
    <xf numFmtId="0" fontId="129" fillId="0" borderId="9" xfId="35" applyFont="1" applyBorder="1" applyAlignment="1">
      <alignment horizontal="center" vertical="center"/>
    </xf>
    <xf numFmtId="1" fontId="122" fillId="0" borderId="9" xfId="35" applyNumberFormat="1" applyFont="1" applyBorder="1" applyAlignment="1">
      <alignment horizontal="center" vertical="center"/>
    </xf>
    <xf numFmtId="0" fontId="41" fillId="0" borderId="6" xfId="35" applyFont="1" applyBorder="1" applyAlignment="1">
      <alignment horizontal="center" vertical="center"/>
    </xf>
    <xf numFmtId="0" fontId="41" fillId="0" borderId="7" xfId="35" applyFont="1" applyBorder="1" applyAlignment="1">
      <alignment horizontal="center" vertical="center"/>
    </xf>
    <xf numFmtId="0" fontId="135" fillId="0" borderId="0" xfId="0" applyFont="1" applyAlignment="1">
      <alignment horizontal="left" vertical="center" indent="1"/>
    </xf>
    <xf numFmtId="0" fontId="131" fillId="0" borderId="0" xfId="0" applyFont="1" applyAlignment="1">
      <alignment horizontal="left" vertical="top" wrapText="1"/>
    </xf>
    <xf numFmtId="0" fontId="134" fillId="0" borderId="0" xfId="0" applyFont="1" applyAlignment="1">
      <alignment horizontal="left" vertical="center" indent="1"/>
    </xf>
    <xf numFmtId="166" fontId="136" fillId="0" borderId="0" xfId="0" applyNumberFormat="1" applyFont="1" applyAlignment="1">
      <alignment horizontal="left" vertical="center"/>
    </xf>
    <xf numFmtId="164" fontId="46" fillId="0" borderId="9" xfId="0" applyNumberFormat="1" applyFont="1" applyBorder="1" applyAlignment="1">
      <alignment horizontal="left" vertical="center"/>
    </xf>
    <xf numFmtId="10" fontId="41" fillId="2" borderId="9" xfId="0" applyNumberFormat="1" applyFont="1" applyFill="1" applyBorder="1" applyAlignment="1">
      <alignment horizontal="center" vertical="center"/>
    </xf>
    <xf numFmtId="10" fontId="54" fillId="2" borderId="23" xfId="1" applyNumberFormat="1" applyFont="1" applyFill="1" applyBorder="1" applyAlignment="1">
      <alignment horizontal="center" vertical="center"/>
    </xf>
    <xf numFmtId="164" fontId="54" fillId="2" borderId="23" xfId="1" applyNumberFormat="1" applyFont="1" applyFill="1" applyBorder="1" applyAlignment="1">
      <alignment horizontal="center" vertical="center"/>
    </xf>
    <xf numFmtId="10" fontId="102" fillId="0" borderId="23" xfId="1" applyNumberFormat="1" applyFont="1" applyBorder="1" applyAlignment="1">
      <alignment horizontal="center" vertical="center"/>
    </xf>
    <xf numFmtId="10" fontId="102" fillId="0" borderId="24" xfId="1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left" vertical="center"/>
    </xf>
    <xf numFmtId="0" fontId="130" fillId="0" borderId="16" xfId="0" applyFont="1" applyBorder="1" applyAlignment="1">
      <alignment horizontal="left" vertical="center" indent="1"/>
    </xf>
    <xf numFmtId="0" fontId="130" fillId="0" borderId="17" xfId="0" applyFont="1" applyBorder="1" applyAlignment="1">
      <alignment horizontal="left" vertical="center" indent="1"/>
    </xf>
    <xf numFmtId="0" fontId="130" fillId="0" borderId="131" xfId="0" applyFont="1" applyBorder="1" applyAlignment="1">
      <alignment horizontal="left" vertical="center" indent="1"/>
    </xf>
    <xf numFmtId="164" fontId="54" fillId="2" borderId="132" xfId="1" applyNumberFormat="1" applyFont="1" applyFill="1" applyBorder="1" applyAlignment="1">
      <alignment horizontal="center" vertical="center"/>
    </xf>
    <xf numFmtId="10" fontId="102" fillId="2" borderId="23" xfId="1" applyNumberFormat="1" applyFont="1" applyFill="1" applyBorder="1" applyAlignment="1">
      <alignment horizontal="center" vertical="center"/>
    </xf>
    <xf numFmtId="10" fontId="102" fillId="2" borderId="24" xfId="1" applyNumberFormat="1" applyFont="1" applyFill="1" applyBorder="1" applyAlignment="1">
      <alignment horizontal="center" vertical="center"/>
    </xf>
    <xf numFmtId="0" fontId="130" fillId="0" borderId="14" xfId="0" applyFont="1" applyBorder="1" applyAlignment="1">
      <alignment horizontal="left" vertical="center" indent="1"/>
    </xf>
    <xf numFmtId="0" fontId="130" fillId="0" borderId="15" xfId="0" applyFont="1" applyBorder="1" applyAlignment="1">
      <alignment horizontal="left" vertical="center" indent="1"/>
    </xf>
    <xf numFmtId="0" fontId="130" fillId="0" borderId="129" xfId="0" applyFont="1" applyBorder="1" applyAlignment="1">
      <alignment horizontal="left" vertical="center" indent="1"/>
    </xf>
    <xf numFmtId="4" fontId="102" fillId="2" borderId="125" xfId="0" applyNumberFormat="1" applyFont="1" applyFill="1" applyBorder="1" applyAlignment="1">
      <alignment horizontal="center" vertical="center"/>
    </xf>
    <xf numFmtId="4" fontId="102" fillId="2" borderId="21" xfId="0" applyNumberFormat="1" applyFont="1" applyFill="1" applyBorder="1" applyAlignment="1">
      <alignment horizontal="center" vertical="center"/>
    </xf>
    <xf numFmtId="4" fontId="102" fillId="2" borderId="22" xfId="0" applyNumberFormat="1" applyFont="1" applyFill="1" applyBorder="1" applyAlignment="1">
      <alignment horizontal="center" vertical="center"/>
    </xf>
    <xf numFmtId="4" fontId="102" fillId="0" borderId="21" xfId="0" applyNumberFormat="1" applyFont="1" applyBorder="1" applyAlignment="1">
      <alignment horizontal="center" vertical="center"/>
    </xf>
    <xf numFmtId="4" fontId="102" fillId="0" borderId="22" xfId="0" applyNumberFormat="1" applyFont="1" applyBorder="1" applyAlignment="1">
      <alignment horizontal="center" vertical="center"/>
    </xf>
    <xf numFmtId="4" fontId="54" fillId="0" borderId="125" xfId="0" applyNumberFormat="1" applyFont="1" applyBorder="1" applyAlignment="1">
      <alignment horizontal="center" vertical="center"/>
    </xf>
    <xf numFmtId="4" fontId="54" fillId="0" borderId="21" xfId="0" applyNumberFormat="1" applyFont="1" applyBorder="1" applyAlignment="1">
      <alignment horizontal="center" vertical="center"/>
    </xf>
    <xf numFmtId="4" fontId="54" fillId="0" borderId="22" xfId="0" applyNumberFormat="1" applyFont="1" applyBorder="1" applyAlignment="1">
      <alignment horizontal="center" vertical="center"/>
    </xf>
    <xf numFmtId="4" fontId="102" fillId="2" borderId="125" xfId="0" quotePrefix="1" applyNumberFormat="1" applyFont="1" applyFill="1" applyBorder="1" applyAlignment="1">
      <alignment horizontal="center" vertical="center"/>
    </xf>
    <xf numFmtId="4" fontId="102" fillId="2" borderId="21" xfId="0" quotePrefix="1" applyNumberFormat="1" applyFont="1" applyFill="1" applyBorder="1" applyAlignment="1">
      <alignment horizontal="center" vertical="center"/>
    </xf>
    <xf numFmtId="4" fontId="102" fillId="0" borderId="21" xfId="0" quotePrefix="1" applyNumberFormat="1" applyFont="1" applyBorder="1" applyAlignment="1">
      <alignment horizontal="center" vertical="center"/>
    </xf>
    <xf numFmtId="0" fontId="130" fillId="0" borderId="14" xfId="0" quotePrefix="1" applyFont="1" applyBorder="1" applyAlignment="1">
      <alignment horizontal="left" vertical="center" indent="1"/>
    </xf>
    <xf numFmtId="3" fontId="54" fillId="0" borderId="14" xfId="0" applyNumberFormat="1" applyFont="1" applyBorder="1" applyAlignment="1">
      <alignment horizontal="center" vertical="center"/>
    </xf>
    <xf numFmtId="3" fontId="54" fillId="0" borderId="15" xfId="0" applyNumberFormat="1" applyFont="1" applyBorder="1" applyAlignment="1">
      <alignment horizontal="center" vertical="center"/>
    </xf>
    <xf numFmtId="3" fontId="54" fillId="0" borderId="114" xfId="0" applyNumberFormat="1" applyFont="1" applyBorder="1" applyAlignment="1">
      <alignment horizontal="center" vertical="center"/>
    </xf>
    <xf numFmtId="3" fontId="54" fillId="0" borderId="130" xfId="0" applyNumberFormat="1" applyFont="1" applyBorder="1" applyAlignment="1">
      <alignment horizontal="center" vertical="center"/>
    </xf>
    <xf numFmtId="3" fontId="102" fillId="0" borderId="21" xfId="0" applyNumberFormat="1" applyFont="1" applyBorder="1" applyAlignment="1">
      <alignment horizontal="center" vertical="center"/>
    </xf>
    <xf numFmtId="3" fontId="102" fillId="0" borderId="22" xfId="0" applyNumberFormat="1" applyFont="1" applyBorder="1" applyAlignment="1">
      <alignment horizontal="center" vertical="center"/>
    </xf>
    <xf numFmtId="0" fontId="102" fillId="0" borderId="125" xfId="0" applyFont="1" applyBorder="1" applyAlignment="1">
      <alignment horizontal="center" vertical="center"/>
    </xf>
    <xf numFmtId="0" fontId="102" fillId="0" borderId="21" xfId="0" applyFont="1" applyBorder="1" applyAlignment="1">
      <alignment horizontal="center" vertical="center"/>
    </xf>
    <xf numFmtId="0" fontId="102" fillId="0" borderId="22" xfId="0" applyFont="1" applyBorder="1" applyAlignment="1">
      <alignment horizontal="center" vertical="center"/>
    </xf>
    <xf numFmtId="0" fontId="130" fillId="0" borderId="19" xfId="0" applyFont="1" applyBorder="1" applyAlignment="1">
      <alignment horizontal="center" vertical="center"/>
    </xf>
    <xf numFmtId="0" fontId="130" fillId="0" borderId="20" xfId="0" applyFont="1" applyBorder="1" applyAlignment="1">
      <alignment horizontal="center" vertical="center"/>
    </xf>
    <xf numFmtId="3" fontId="102" fillId="0" borderId="125" xfId="0" applyNumberFormat="1" applyFont="1" applyBorder="1" applyAlignment="1">
      <alignment horizontal="center" vertical="center"/>
    </xf>
    <xf numFmtId="0" fontId="130" fillId="0" borderId="12" xfId="0" applyFont="1" applyBorder="1" applyAlignment="1">
      <alignment horizontal="left" vertical="center" indent="1"/>
    </xf>
    <xf numFmtId="0" fontId="130" fillId="0" borderId="13" xfId="0" applyFont="1" applyBorder="1" applyAlignment="1">
      <alignment horizontal="left" vertical="center" indent="1"/>
    </xf>
    <xf numFmtId="0" fontId="130" fillId="0" borderId="128" xfId="0" applyFont="1" applyBorder="1" applyAlignment="1">
      <alignment horizontal="left" vertical="center" indent="1"/>
    </xf>
    <xf numFmtId="0" fontId="130" fillId="0" borderId="124" xfId="0" applyFont="1" applyBorder="1" applyAlignment="1">
      <alignment horizontal="center" vertical="center"/>
    </xf>
    <xf numFmtId="0" fontId="131" fillId="3" borderId="9" xfId="0" applyFont="1" applyFill="1" applyBorder="1" applyAlignment="1">
      <alignment horizontal="left" vertical="center" indent="1"/>
    </xf>
    <xf numFmtId="0" fontId="131" fillId="3" borderId="9" xfId="0" applyFont="1" applyFill="1" applyBorder="1" applyAlignment="1">
      <alignment horizontal="center" vertical="center"/>
    </xf>
    <xf numFmtId="0" fontId="43" fillId="0" borderId="0" xfId="63" applyFont="1" applyAlignment="1">
      <alignment horizontal="center" vertical="center" wrapText="1"/>
    </xf>
    <xf numFmtId="0" fontId="131" fillId="0" borderId="125" xfId="63" applyFont="1" applyBorder="1" applyAlignment="1">
      <alignment horizontal="left" vertical="center" wrapText="1"/>
    </xf>
    <xf numFmtId="0" fontId="131" fillId="0" borderId="21" xfId="63" applyFont="1" applyBorder="1" applyAlignment="1">
      <alignment horizontal="left" vertical="center" wrapText="1"/>
    </xf>
    <xf numFmtId="0" fontId="131" fillId="0" borderId="132" xfId="63" applyFont="1" applyBorder="1" applyAlignment="1">
      <alignment horizontal="left" vertical="center" wrapText="1"/>
    </xf>
    <xf numFmtId="0" fontId="131" fillId="0" borderId="23" xfId="63" applyFont="1" applyBorder="1" applyAlignment="1">
      <alignment horizontal="left" vertical="center" wrapText="1"/>
    </xf>
    <xf numFmtId="15" fontId="131" fillId="2" borderId="21" xfId="0" applyNumberFormat="1" applyFont="1" applyFill="1" applyBorder="1" applyAlignment="1">
      <alignment horizontal="center" vertical="center" wrapText="1"/>
    </xf>
    <xf numFmtId="0" fontId="131" fillId="2" borderId="21" xfId="0" applyFont="1" applyFill="1" applyBorder="1" applyAlignment="1">
      <alignment horizontal="center" vertical="center" wrapText="1"/>
    </xf>
    <xf numFmtId="0" fontId="131" fillId="2" borderId="23" xfId="0" applyFont="1" applyFill="1" applyBorder="1" applyAlignment="1">
      <alignment horizontal="center" vertical="center" wrapText="1"/>
    </xf>
    <xf numFmtId="0" fontId="54" fillId="2" borderId="21" xfId="63" applyFont="1" applyFill="1" applyBorder="1" applyAlignment="1">
      <alignment horizontal="center" vertical="center" wrapText="1"/>
    </xf>
    <xf numFmtId="0" fontId="54" fillId="2" borderId="23" xfId="63" applyFont="1" applyFill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/>
    </xf>
    <xf numFmtId="0" fontId="131" fillId="0" borderId="22" xfId="0" applyFont="1" applyBorder="1" applyAlignment="1">
      <alignment horizontal="center" vertical="center"/>
    </xf>
    <xf numFmtId="0" fontId="131" fillId="0" borderId="23" xfId="0" applyFont="1" applyBorder="1" applyAlignment="1">
      <alignment horizontal="center" vertical="center"/>
    </xf>
    <xf numFmtId="0" fontId="131" fillId="0" borderId="24" xfId="0" applyFont="1" applyBorder="1" applyAlignment="1">
      <alignment horizontal="center" vertical="center"/>
    </xf>
    <xf numFmtId="0" fontId="131" fillId="0" borderId="125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54" fillId="0" borderId="21" xfId="64" applyFont="1" applyBorder="1" applyAlignment="1">
      <alignment horizontal="left" vertical="top"/>
    </xf>
    <xf numFmtId="0" fontId="54" fillId="0" borderId="21" xfId="64" applyFont="1" applyBorder="1" applyAlignment="1">
      <alignment horizontal="center" vertical="top"/>
    </xf>
    <xf numFmtId="0" fontId="54" fillId="0" borderId="22" xfId="64" applyFont="1" applyBorder="1" applyAlignment="1">
      <alignment horizontal="center" vertical="top"/>
    </xf>
    <xf numFmtId="0" fontId="54" fillId="0" borderId="21" xfId="64" applyFont="1" applyBorder="1" applyAlignment="1">
      <alignment horizontal="center" vertical="center"/>
    </xf>
    <xf numFmtId="0" fontId="54" fillId="0" borderId="22" xfId="64" applyFont="1" applyBorder="1" applyAlignment="1">
      <alignment horizontal="center" vertical="center"/>
    </xf>
    <xf numFmtId="0" fontId="44" fillId="0" borderId="116" xfId="0" applyFont="1" applyBorder="1" applyAlignment="1">
      <alignment horizontal="center" vertical="center"/>
    </xf>
    <xf numFmtId="0" fontId="44" fillId="0" borderId="117" xfId="0" applyFont="1" applyBorder="1" applyAlignment="1">
      <alignment horizontal="center" vertical="center"/>
    </xf>
    <xf numFmtId="0" fontId="44" fillId="0" borderId="118" xfId="0" applyFont="1" applyBorder="1" applyAlignment="1">
      <alignment horizontal="center" vertical="center"/>
    </xf>
    <xf numFmtId="0" fontId="44" fillId="0" borderId="119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20" xfId="0" applyFont="1" applyBorder="1" applyAlignment="1">
      <alignment horizontal="center" vertical="center"/>
    </xf>
    <xf numFmtId="0" fontId="44" fillId="0" borderId="121" xfId="0" applyFont="1" applyBorder="1" applyAlignment="1">
      <alignment horizontal="center" vertical="center"/>
    </xf>
    <xf numFmtId="0" fontId="44" fillId="0" borderId="122" xfId="0" applyFont="1" applyBorder="1" applyAlignment="1">
      <alignment horizontal="center" vertical="center"/>
    </xf>
    <xf numFmtId="0" fontId="44" fillId="0" borderId="123" xfId="0" applyFont="1" applyBorder="1" applyAlignment="1">
      <alignment horizontal="center" vertical="center"/>
    </xf>
    <xf numFmtId="0" fontId="43" fillId="13" borderId="116" xfId="0" applyFont="1" applyFill="1" applyBorder="1" applyAlignment="1">
      <alignment horizontal="center" vertical="center" wrapText="1"/>
    </xf>
    <xf numFmtId="0" fontId="43" fillId="13" borderId="117" xfId="0" applyFont="1" applyFill="1" applyBorder="1" applyAlignment="1">
      <alignment horizontal="center" vertical="center" wrapText="1"/>
    </xf>
    <xf numFmtId="0" fontId="43" fillId="13" borderId="118" xfId="0" applyFont="1" applyFill="1" applyBorder="1" applyAlignment="1">
      <alignment horizontal="center" vertical="center" wrapText="1"/>
    </xf>
    <xf numFmtId="0" fontId="43" fillId="13" borderId="121" xfId="0" applyFont="1" applyFill="1" applyBorder="1" applyAlignment="1">
      <alignment horizontal="center" vertical="center" wrapText="1"/>
    </xf>
    <xf numFmtId="0" fontId="43" fillId="13" borderId="122" xfId="0" applyFont="1" applyFill="1" applyBorder="1" applyAlignment="1">
      <alignment horizontal="center" vertical="center" wrapText="1"/>
    </xf>
    <xf numFmtId="0" fontId="43" fillId="13" borderId="123" xfId="0" applyFont="1" applyFill="1" applyBorder="1" applyAlignment="1">
      <alignment horizontal="center" vertical="center" wrapText="1"/>
    </xf>
    <xf numFmtId="0" fontId="43" fillId="13" borderId="119" xfId="0" applyFont="1" applyFill="1" applyBorder="1" applyAlignment="1">
      <alignment horizontal="center" vertical="center" wrapText="1"/>
    </xf>
    <xf numFmtId="0" fontId="43" fillId="13" borderId="0" xfId="0" applyFont="1" applyFill="1" applyAlignment="1">
      <alignment horizontal="center" vertical="center" wrapText="1"/>
    </xf>
    <xf numFmtId="0" fontId="43" fillId="13" borderId="120" xfId="0" applyFont="1" applyFill="1" applyBorder="1" applyAlignment="1">
      <alignment horizontal="center" vertical="center" wrapText="1"/>
    </xf>
    <xf numFmtId="0" fontId="130" fillId="0" borderId="208" xfId="0" applyFont="1" applyBorder="1" applyAlignment="1">
      <alignment horizontal="center" vertical="center"/>
    </xf>
    <xf numFmtId="0" fontId="131" fillId="0" borderId="208" xfId="0" applyFont="1" applyBorder="1" applyAlignment="1">
      <alignment horizontal="center" vertical="center"/>
    </xf>
    <xf numFmtId="0" fontId="131" fillId="0" borderId="127" xfId="0" applyFont="1" applyBorder="1" applyAlignment="1">
      <alignment horizontal="center" vertical="center"/>
    </xf>
    <xf numFmtId="0" fontId="41" fillId="0" borderId="0" xfId="63" applyFont="1" applyAlignment="1">
      <alignment horizontal="center" vertical="center"/>
    </xf>
    <xf numFmtId="0" fontId="103" fillId="0" borderId="0" xfId="63" applyFont="1" applyAlignment="1">
      <alignment horizontal="center" vertical="center"/>
    </xf>
    <xf numFmtId="0" fontId="54" fillId="0" borderId="124" xfId="63" applyFont="1" applyBorder="1" applyAlignment="1">
      <alignment horizontal="left" vertical="center"/>
    </xf>
    <xf numFmtId="0" fontId="54" fillId="0" borderId="19" xfId="63" applyFont="1" applyBorder="1" applyAlignment="1">
      <alignment horizontal="left" vertical="center"/>
    </xf>
    <xf numFmtId="0" fontId="54" fillId="0" borderId="125" xfId="63" applyFont="1" applyBorder="1" applyAlignment="1">
      <alignment horizontal="left" vertical="center"/>
    </xf>
    <xf numFmtId="0" fontId="54" fillId="0" borderId="21" xfId="63" applyFont="1" applyBorder="1" applyAlignment="1">
      <alignment horizontal="left" vertical="center"/>
    </xf>
    <xf numFmtId="0" fontId="54" fillId="0" borderId="19" xfId="63" applyFont="1" applyBorder="1" applyAlignment="1">
      <alignment horizontal="center" vertical="center" wrapText="1"/>
    </xf>
    <xf numFmtId="0" fontId="54" fillId="0" borderId="20" xfId="63" applyFont="1" applyBorder="1" applyAlignment="1">
      <alignment horizontal="center" vertical="center" wrapText="1"/>
    </xf>
    <xf numFmtId="0" fontId="54" fillId="0" borderId="21" xfId="63" applyFont="1" applyBorder="1" applyAlignment="1">
      <alignment horizontal="center" vertical="center" wrapText="1"/>
    </xf>
    <xf numFmtId="0" fontId="54" fillId="0" borderId="22" xfId="63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54" fillId="0" borderId="21" xfId="63" applyFont="1" applyBorder="1" applyAlignment="1">
      <alignment horizontal="center" vertical="center"/>
    </xf>
    <xf numFmtId="0" fontId="54" fillId="0" borderId="22" xfId="63" applyFont="1" applyBorder="1" applyAlignment="1">
      <alignment horizontal="center" vertical="center"/>
    </xf>
    <xf numFmtId="0" fontId="52" fillId="13" borderId="40" xfId="4" applyFont="1" applyFill="1" applyBorder="1" applyAlignment="1">
      <alignment horizontal="center" vertical="center" wrapText="1"/>
    </xf>
    <xf numFmtId="0" fontId="52" fillId="13" borderId="41" xfId="4" applyFont="1" applyFill="1" applyBorder="1" applyAlignment="1">
      <alignment horizontal="center" vertical="center" wrapText="1"/>
    </xf>
    <xf numFmtId="0" fontId="52" fillId="13" borderId="42" xfId="4" applyFont="1" applyFill="1" applyBorder="1" applyAlignment="1">
      <alignment horizontal="center" vertical="center" wrapText="1"/>
    </xf>
    <xf numFmtId="0" fontId="54" fillId="2" borderId="32" xfId="16" applyFont="1" applyFill="1" applyBorder="1" applyAlignment="1">
      <alignment horizontal="center" vertical="center" wrapText="1"/>
    </xf>
    <xf numFmtId="0" fontId="142" fillId="2" borderId="18" xfId="16" applyFont="1" applyFill="1" applyBorder="1" applyAlignment="1">
      <alignment horizontal="center" vertical="center" wrapText="1"/>
    </xf>
    <xf numFmtId="0" fontId="142" fillId="2" borderId="34" xfId="16" applyFont="1" applyFill="1" applyBorder="1" applyAlignment="1">
      <alignment horizontal="center" vertical="center" wrapText="1"/>
    </xf>
    <xf numFmtId="0" fontId="51" fillId="0" borderId="0" xfId="4" applyFont="1" applyAlignment="1">
      <alignment horizontal="center" vertical="center"/>
    </xf>
    <xf numFmtId="0" fontId="54" fillId="0" borderId="30" xfId="16" applyFont="1" applyBorder="1" applyAlignment="1">
      <alignment horizontal="left" vertical="center"/>
    </xf>
    <xf numFmtId="0" fontId="54" fillId="0" borderId="2" xfId="16" applyFont="1" applyBorder="1" applyAlignment="1">
      <alignment horizontal="left" vertical="center"/>
    </xf>
    <xf numFmtId="0" fontId="54" fillId="0" borderId="1" xfId="16" applyFont="1" applyBorder="1" applyAlignment="1">
      <alignment horizontal="center" vertical="center" wrapText="1"/>
    </xf>
    <xf numFmtId="0" fontId="54" fillId="0" borderId="6" xfId="16" applyFont="1" applyBorder="1" applyAlignment="1">
      <alignment horizontal="center" vertical="center" wrapText="1"/>
    </xf>
    <xf numFmtId="0" fontId="54" fillId="0" borderId="28" xfId="16" applyFont="1" applyBorder="1" applyAlignment="1">
      <alignment horizontal="center" vertical="top"/>
    </xf>
    <xf numFmtId="0" fontId="54" fillId="0" borderId="7" xfId="16" applyFont="1" applyBorder="1" applyAlignment="1">
      <alignment horizontal="center" vertical="top"/>
    </xf>
    <xf numFmtId="0" fontId="54" fillId="0" borderId="8" xfId="16" applyFont="1" applyBorder="1" applyAlignment="1">
      <alignment horizontal="center" vertical="top"/>
    </xf>
    <xf numFmtId="0" fontId="54" fillId="0" borderId="28" xfId="16" applyFont="1" applyBorder="1" applyAlignment="1">
      <alignment horizontal="left" vertical="top"/>
    </xf>
    <xf numFmtId="0" fontId="105" fillId="5" borderId="96" xfId="16" applyFont="1" applyFill="1" applyBorder="1" applyAlignment="1">
      <alignment horizontal="center" vertical="center"/>
    </xf>
    <xf numFmtId="0" fontId="105" fillId="5" borderId="9" xfId="16" applyFont="1" applyFill="1" applyBorder="1" applyAlignment="1">
      <alignment horizontal="center" vertical="center"/>
    </xf>
    <xf numFmtId="0" fontId="105" fillId="5" borderId="97" xfId="16" applyFont="1" applyFill="1" applyBorder="1" applyAlignment="1">
      <alignment horizontal="center" vertical="center"/>
    </xf>
    <xf numFmtId="0" fontId="42" fillId="0" borderId="9" xfId="16" applyFont="1" applyBorder="1" applyAlignment="1">
      <alignment horizontal="center" vertical="center"/>
    </xf>
    <xf numFmtId="0" fontId="42" fillId="0" borderId="97" xfId="16" applyFont="1" applyBorder="1" applyAlignment="1">
      <alignment horizontal="center" vertical="center"/>
    </xf>
    <xf numFmtId="0" fontId="108" fillId="0" borderId="0" xfId="16" applyFont="1" applyAlignment="1">
      <alignment horizontal="center" vertical="center"/>
    </xf>
    <xf numFmtId="170" fontId="54" fillId="0" borderId="9" xfId="16" quotePrefix="1" applyNumberFormat="1" applyFont="1" applyBorder="1" applyAlignment="1">
      <alignment horizontal="center" vertical="center"/>
    </xf>
    <xf numFmtId="170" fontId="54" fillId="0" borderId="9" xfId="16" applyNumberFormat="1" applyFont="1" applyBorder="1" applyAlignment="1">
      <alignment horizontal="center" vertical="center"/>
    </xf>
    <xf numFmtId="170" fontId="54" fillId="0" borderId="1" xfId="16" quotePrefix="1" applyNumberFormat="1" applyFont="1" applyBorder="1" applyAlignment="1">
      <alignment horizontal="center" vertical="center"/>
    </xf>
    <xf numFmtId="170" fontId="54" fillId="0" borderId="2" xfId="16" quotePrefix="1" applyNumberFormat="1" applyFont="1" applyBorder="1" applyAlignment="1">
      <alignment horizontal="center" vertical="center"/>
    </xf>
    <xf numFmtId="170" fontId="54" fillId="0" borderId="3" xfId="16" quotePrefix="1" applyNumberFormat="1" applyFont="1" applyBorder="1" applyAlignment="1">
      <alignment horizontal="center" vertical="center"/>
    </xf>
    <xf numFmtId="170" fontId="54" fillId="0" borderId="6" xfId="16" quotePrefix="1" applyNumberFormat="1" applyFont="1" applyBorder="1" applyAlignment="1">
      <alignment horizontal="center" vertical="center"/>
    </xf>
    <xf numFmtId="170" fontId="54" fillId="0" borderId="7" xfId="16" quotePrefix="1" applyNumberFormat="1" applyFont="1" applyBorder="1" applyAlignment="1">
      <alignment horizontal="center" vertical="center"/>
    </xf>
    <xf numFmtId="170" fontId="54" fillId="0" borderId="8" xfId="16" quotePrefix="1" applyNumberFormat="1" applyFont="1" applyBorder="1" applyAlignment="1">
      <alignment horizontal="center" vertical="center"/>
    </xf>
    <xf numFmtId="170" fontId="54" fillId="0" borderId="98" xfId="16" quotePrefix="1" applyNumberFormat="1" applyFont="1" applyBorder="1" applyAlignment="1">
      <alignment horizontal="center" vertical="center"/>
    </xf>
    <xf numFmtId="170" fontId="54" fillId="0" borderId="29" xfId="16" quotePrefix="1" applyNumberFormat="1" applyFont="1" applyBorder="1" applyAlignment="1">
      <alignment horizontal="center" vertical="center"/>
    </xf>
    <xf numFmtId="171" fontId="50" fillId="0" borderId="0" xfId="16" quotePrefix="1" applyNumberFormat="1" applyFont="1" applyAlignment="1">
      <alignment horizontal="center" vertical="center"/>
    </xf>
    <xf numFmtId="171" fontId="50" fillId="0" borderId="0" xfId="16" applyNumberFormat="1" applyFont="1" applyAlignment="1">
      <alignment horizontal="center" vertical="center"/>
    </xf>
    <xf numFmtId="0" fontId="54" fillId="0" borderId="9" xfId="16" applyFont="1" applyBorder="1" applyAlignment="1">
      <alignment horizontal="left" vertical="center" wrapText="1"/>
    </xf>
    <xf numFmtId="2" fontId="42" fillId="0" borderId="9" xfId="16" quotePrefix="1" applyNumberFormat="1" applyFont="1" applyBorder="1" applyAlignment="1">
      <alignment horizontal="center" vertical="center"/>
    </xf>
    <xf numFmtId="2" fontId="42" fillId="0" borderId="9" xfId="16" applyNumberFormat="1" applyFont="1" applyBorder="1" applyAlignment="1">
      <alignment horizontal="center" vertical="center"/>
    </xf>
    <xf numFmtId="2" fontId="42" fillId="0" borderId="97" xfId="16" applyNumberFormat="1" applyFont="1" applyBorder="1" applyAlignment="1">
      <alignment horizontal="center" vertical="center"/>
    </xf>
    <xf numFmtId="0" fontId="50" fillId="0" borderId="0" xfId="16" applyFont="1" applyAlignment="1">
      <alignment horizontal="left" vertical="center" wrapText="1" indent="1"/>
    </xf>
    <xf numFmtId="2" fontId="108" fillId="0" borderId="0" xfId="16" quotePrefix="1" applyNumberFormat="1" applyFont="1" applyAlignment="1">
      <alignment horizontal="center" vertical="center"/>
    </xf>
    <xf numFmtId="2" fontId="108" fillId="0" borderId="0" xfId="16" applyNumberFormat="1" applyFont="1" applyAlignment="1">
      <alignment horizontal="center" vertical="center"/>
    </xf>
    <xf numFmtId="9" fontId="111" fillId="0" borderId="0" xfId="16" applyNumberFormat="1" applyFont="1" applyAlignment="1">
      <alignment horizontal="center" vertical="center"/>
    </xf>
    <xf numFmtId="0" fontId="45" fillId="0" borderId="9" xfId="16" applyFont="1" applyBorder="1" applyAlignment="1">
      <alignment horizontal="center" vertical="center"/>
    </xf>
    <xf numFmtId="0" fontId="45" fillId="0" borderId="97" xfId="16" applyFont="1" applyBorder="1" applyAlignment="1">
      <alignment horizontal="center" vertical="center"/>
    </xf>
    <xf numFmtId="0" fontId="54" fillId="0" borderId="9" xfId="16" applyFont="1" applyBorder="1" applyAlignment="1">
      <alignment horizontal="center" vertical="center"/>
    </xf>
    <xf numFmtId="0" fontId="55" fillId="0" borderId="9" xfId="16" applyFont="1" applyBorder="1"/>
    <xf numFmtId="0" fontId="55" fillId="0" borderId="97" xfId="16" applyFont="1" applyBorder="1"/>
    <xf numFmtId="0" fontId="50" fillId="0" borderId="0" xfId="16" applyFont="1" applyAlignment="1">
      <alignment horizontal="center" vertical="center"/>
    </xf>
    <xf numFmtId="0" fontId="21" fillId="0" borderId="0" xfId="16"/>
    <xf numFmtId="9" fontId="101" fillId="0" borderId="0" xfId="17" applyFont="1" applyAlignment="1">
      <alignment horizontal="right" vertical="center" wrapText="1" indent="2"/>
    </xf>
    <xf numFmtId="9" fontId="110" fillId="0" borderId="9" xfId="16" applyNumberFormat="1" applyFont="1" applyBorder="1" applyAlignment="1">
      <alignment horizontal="center" vertical="center"/>
    </xf>
    <xf numFmtId="9" fontId="110" fillId="0" borderId="97" xfId="16" applyNumberFormat="1" applyFont="1" applyBorder="1" applyAlignment="1">
      <alignment horizontal="center" vertical="center"/>
    </xf>
    <xf numFmtId="0" fontId="106" fillId="0" borderId="35" xfId="16" applyFont="1" applyBorder="1" applyAlignment="1">
      <alignment horizontal="left" vertical="center" indent="1"/>
    </xf>
    <xf numFmtId="0" fontId="106" fillId="0" borderId="0" xfId="16" applyFont="1" applyAlignment="1">
      <alignment horizontal="left" vertical="center" indent="1"/>
    </xf>
    <xf numFmtId="169" fontId="106" fillId="0" borderId="0" xfId="16" applyNumberFormat="1" applyFont="1" applyAlignment="1">
      <alignment horizontal="right" vertical="center" indent="2"/>
    </xf>
    <xf numFmtId="4" fontId="106" fillId="0" borderId="0" xfId="16" applyNumberFormat="1" applyFont="1" applyAlignment="1">
      <alignment horizontal="right" vertical="center" wrapText="1" indent="1"/>
    </xf>
    <xf numFmtId="164" fontId="106" fillId="0" borderId="0" xfId="17" applyNumberFormat="1" applyFont="1" applyAlignment="1">
      <alignment horizontal="right" vertical="center" wrapText="1" indent="1"/>
    </xf>
    <xf numFmtId="10" fontId="106" fillId="0" borderId="0" xfId="17" applyNumberFormat="1" applyFont="1" applyAlignment="1">
      <alignment horizontal="right" vertical="center" wrapText="1" indent="1"/>
    </xf>
    <xf numFmtId="0" fontId="105" fillId="5" borderId="33" xfId="16" applyFont="1" applyFill="1" applyBorder="1" applyAlignment="1">
      <alignment horizontal="center" vertical="center"/>
    </xf>
    <xf numFmtId="0" fontId="105" fillId="5" borderId="18" xfId="16" applyFont="1" applyFill="1" applyBorder="1" applyAlignment="1">
      <alignment horizontal="center" vertical="center"/>
    </xf>
    <xf numFmtId="0" fontId="105" fillId="5" borderId="31" xfId="16" applyFont="1" applyFill="1" applyBorder="1" applyAlignment="1">
      <alignment horizontal="center" vertical="center"/>
    </xf>
    <xf numFmtId="0" fontId="111" fillId="0" borderId="0" xfId="16" applyFont="1" applyAlignment="1">
      <alignment horizontal="center" vertical="center"/>
    </xf>
    <xf numFmtId="0" fontId="45" fillId="0" borderId="9" xfId="16" applyFont="1" applyBorder="1" applyAlignment="1">
      <alignment horizontal="center" vertical="center" wrapText="1"/>
    </xf>
    <xf numFmtId="9" fontId="112" fillId="0" borderId="0" xfId="16" applyNumberFormat="1" applyFont="1" applyAlignment="1">
      <alignment horizontal="center" vertical="center"/>
    </xf>
    <xf numFmtId="9" fontId="104" fillId="0" borderId="0" xfId="16" applyNumberFormat="1" applyFont="1" applyAlignment="1">
      <alignment horizontal="center" vertical="center"/>
    </xf>
    <xf numFmtId="10" fontId="103" fillId="0" borderId="9" xfId="16" applyNumberFormat="1" applyFont="1" applyBorder="1" applyAlignment="1">
      <alignment horizontal="center" vertical="center"/>
    </xf>
    <xf numFmtId="9" fontId="111" fillId="0" borderId="9" xfId="16" applyNumberFormat="1" applyFont="1" applyBorder="1" applyAlignment="1">
      <alignment horizontal="center" vertical="center"/>
    </xf>
    <xf numFmtId="0" fontId="45" fillId="0" borderId="1" xfId="16" applyFont="1" applyBorder="1" applyAlignment="1">
      <alignment horizontal="center" vertical="center" textRotation="90"/>
    </xf>
    <xf numFmtId="0" fontId="45" fillId="0" borderId="3" xfId="16" applyFont="1" applyBorder="1" applyAlignment="1">
      <alignment horizontal="center" vertical="center" textRotation="90"/>
    </xf>
    <xf numFmtId="0" fontId="45" fillId="0" borderId="4" xfId="16" applyFont="1" applyBorder="1" applyAlignment="1">
      <alignment horizontal="center" vertical="center" textRotation="90"/>
    </xf>
    <xf numFmtId="0" fontId="45" fillId="0" borderId="5" xfId="16" applyFont="1" applyBorder="1" applyAlignment="1">
      <alignment horizontal="center" vertical="center" textRotation="90"/>
    </xf>
    <xf numFmtId="0" fontId="45" fillId="0" borderId="6" xfId="16" applyFont="1" applyBorder="1" applyAlignment="1">
      <alignment horizontal="center" vertical="center" textRotation="90"/>
    </xf>
    <xf numFmtId="0" fontId="45" fillId="0" borderId="8" xfId="16" applyFont="1" applyBorder="1" applyAlignment="1">
      <alignment horizontal="center" vertical="center" textRotation="90"/>
    </xf>
    <xf numFmtId="0" fontId="178" fillId="0" borderId="1" xfId="16" applyFont="1" applyBorder="1" applyAlignment="1">
      <alignment horizontal="center" vertical="center"/>
    </xf>
    <xf numFmtId="0" fontId="178" fillId="0" borderId="2" xfId="16" applyFont="1" applyBorder="1" applyAlignment="1">
      <alignment horizontal="center" vertical="center"/>
    </xf>
    <xf numFmtId="0" fontId="178" fillId="0" borderId="98" xfId="16" applyFont="1" applyBorder="1" applyAlignment="1">
      <alignment horizontal="center" vertical="center"/>
    </xf>
    <xf numFmtId="0" fontId="178" fillId="0" borderId="4" xfId="16" applyFont="1" applyBorder="1" applyAlignment="1">
      <alignment horizontal="center" vertical="center"/>
    </xf>
    <xf numFmtId="0" fontId="178" fillId="0" borderId="0" xfId="16" applyFont="1" applyAlignment="1">
      <alignment horizontal="center" vertical="center"/>
    </xf>
    <xf numFmtId="0" fontId="178" fillId="0" borderId="36" xfId="16" applyFont="1" applyBorder="1" applyAlignment="1">
      <alignment horizontal="center" vertical="center"/>
    </xf>
    <xf numFmtId="0" fontId="105" fillId="0" borderId="4" xfId="16" applyFont="1" applyBorder="1" applyAlignment="1">
      <alignment horizontal="center" vertical="center" wrapText="1"/>
    </xf>
    <xf numFmtId="0" fontId="105" fillId="0" borderId="0" xfId="16" applyFont="1" applyAlignment="1">
      <alignment horizontal="center" vertical="center" wrapText="1"/>
    </xf>
    <xf numFmtId="0" fontId="105" fillId="0" borderId="36" xfId="16" applyFont="1" applyBorder="1" applyAlignment="1">
      <alignment horizontal="center" vertical="center" wrapText="1"/>
    </xf>
    <xf numFmtId="0" fontId="105" fillId="0" borderId="6" xfId="16" applyFont="1" applyBorder="1" applyAlignment="1">
      <alignment horizontal="center" vertical="center" wrapText="1"/>
    </xf>
    <xf numFmtId="0" fontId="105" fillId="0" borderId="7" xfId="16" applyFont="1" applyBorder="1" applyAlignment="1">
      <alignment horizontal="center" vertical="center" wrapText="1"/>
    </xf>
    <xf numFmtId="0" fontId="105" fillId="0" borderId="29" xfId="16" applyFont="1" applyBorder="1" applyAlignment="1">
      <alignment horizontal="center" vertical="center" wrapText="1"/>
    </xf>
    <xf numFmtId="0" fontId="105" fillId="0" borderId="1" xfId="16" applyFont="1" applyBorder="1" applyAlignment="1">
      <alignment horizontal="center" vertical="center" wrapText="1"/>
    </xf>
    <xf numFmtId="0" fontId="105" fillId="0" borderId="2" xfId="16" applyFont="1" applyBorder="1" applyAlignment="1">
      <alignment horizontal="center" vertical="center" wrapText="1"/>
    </xf>
    <xf numFmtId="0" fontId="105" fillId="0" borderId="98" xfId="16" applyFont="1" applyBorder="1" applyAlignment="1">
      <alignment horizontal="center" vertical="center" wrapText="1"/>
    </xf>
    <xf numFmtId="0" fontId="44" fillId="0" borderId="0" xfId="4" applyFont="1" applyBorder="1" applyAlignment="1">
      <alignment horizontal="center" vertical="center"/>
    </xf>
    <xf numFmtId="0" fontId="52" fillId="0" borderId="1" xfId="28" applyFont="1" applyBorder="1" applyAlignment="1">
      <alignment horizontal="center" vertical="center"/>
    </xf>
    <xf numFmtId="0" fontId="52" fillId="0" borderId="2" xfId="28" applyFont="1" applyBorder="1" applyAlignment="1">
      <alignment horizontal="center" vertical="center"/>
    </xf>
    <xf numFmtId="0" fontId="52" fillId="0" borderId="3" xfId="28" applyFont="1" applyBorder="1" applyAlignment="1">
      <alignment horizontal="center" vertical="center"/>
    </xf>
    <xf numFmtId="0" fontId="52" fillId="0" borderId="4" xfId="28" applyFont="1" applyBorder="1" applyAlignment="1">
      <alignment horizontal="center" vertical="center"/>
    </xf>
    <xf numFmtId="0" fontId="52" fillId="0" borderId="0" xfId="28" applyFont="1" applyAlignment="1">
      <alignment horizontal="center" vertical="center"/>
    </xf>
    <xf numFmtId="0" fontId="52" fillId="0" borderId="5" xfId="28" applyFont="1" applyBorder="1" applyAlignment="1">
      <alignment horizontal="center" vertical="center"/>
    </xf>
    <xf numFmtId="0" fontId="52" fillId="0" borderId="6" xfId="28" applyFont="1" applyBorder="1" applyAlignment="1">
      <alignment horizontal="center" vertical="center"/>
    </xf>
    <xf numFmtId="0" fontId="52" fillId="0" borderId="7" xfId="28" applyFont="1" applyBorder="1" applyAlignment="1">
      <alignment horizontal="center" vertical="center"/>
    </xf>
    <xf numFmtId="0" fontId="52" fillId="0" borderId="8" xfId="28" applyFont="1" applyBorder="1" applyAlignment="1">
      <alignment horizontal="center" vertical="center"/>
    </xf>
    <xf numFmtId="175" fontId="52" fillId="0" borderId="45" xfId="28" applyNumberFormat="1" applyFont="1" applyBorder="1" applyAlignment="1">
      <alignment horizontal="center" vertical="center"/>
    </xf>
    <xf numFmtId="175" fontId="52" fillId="0" borderId="46" xfId="28" applyNumberFormat="1" applyFont="1" applyBorder="1" applyAlignment="1">
      <alignment horizontal="center" vertical="center"/>
    </xf>
    <xf numFmtId="0" fontId="52" fillId="0" borderId="46" xfId="28" applyFont="1" applyBorder="1" applyAlignment="1">
      <alignment horizontal="center" vertical="center"/>
    </xf>
    <xf numFmtId="0" fontId="52" fillId="0" borderId="47" xfId="28" applyFont="1" applyBorder="1" applyAlignment="1">
      <alignment horizontal="center" vertical="center"/>
    </xf>
    <xf numFmtId="0" fontId="34" fillId="4" borderId="0" xfId="5" applyFont="1" applyFill="1" applyAlignment="1">
      <alignment horizontal="center"/>
    </xf>
    <xf numFmtId="164" fontId="99" fillId="0" borderId="6" xfId="1" applyNumberFormat="1" applyFont="1" applyBorder="1" applyAlignment="1">
      <alignment horizontal="center" vertical="center"/>
    </xf>
    <xf numFmtId="164" fontId="99" fillId="0" borderId="7" xfId="1" applyNumberFormat="1" applyFont="1" applyBorder="1" applyAlignment="1">
      <alignment horizontal="center" vertical="center"/>
    </xf>
    <xf numFmtId="164" fontId="99" fillId="0" borderId="8" xfId="1" applyNumberFormat="1" applyFont="1" applyBorder="1" applyAlignment="1">
      <alignment horizontal="center" vertical="center"/>
    </xf>
    <xf numFmtId="175" fontId="52" fillId="0" borderId="47" xfId="28" applyNumberFormat="1" applyFont="1" applyBorder="1" applyAlignment="1">
      <alignment horizontal="center" vertical="center"/>
    </xf>
    <xf numFmtId="0" fontId="52" fillId="0" borderId="25" xfId="28" applyFont="1" applyBorder="1" applyAlignment="1">
      <alignment horizontal="center" vertical="center"/>
    </xf>
    <xf numFmtId="0" fontId="52" fillId="0" borderId="133" xfId="28" applyFont="1" applyBorder="1" applyAlignment="1">
      <alignment horizontal="center" vertical="center"/>
    </xf>
    <xf numFmtId="0" fontId="52" fillId="0" borderId="134" xfId="28" applyFont="1" applyBorder="1" applyAlignment="1">
      <alignment horizontal="center" vertical="center"/>
    </xf>
    <xf numFmtId="0" fontId="80" fillId="4" borderId="32" xfId="5" applyFont="1" applyFill="1" applyBorder="1" applyAlignment="1">
      <alignment horizontal="center" vertical="center"/>
    </xf>
    <xf numFmtId="0" fontId="80" fillId="4" borderId="18" xfId="5" applyFont="1" applyFill="1" applyBorder="1" applyAlignment="1">
      <alignment horizontal="center" vertical="center"/>
    </xf>
    <xf numFmtId="0" fontId="80" fillId="4" borderId="34" xfId="5" applyFont="1" applyFill="1" applyBorder="1" applyAlignment="1">
      <alignment horizontal="center" vertical="center"/>
    </xf>
    <xf numFmtId="1" fontId="99" fillId="0" borderId="45" xfId="28" applyNumberFormat="1" applyFont="1" applyBorder="1" applyAlignment="1">
      <alignment horizontal="center" vertical="center"/>
    </xf>
    <xf numFmtId="1" fontId="99" fillId="0" borderId="46" xfId="28" applyNumberFormat="1" applyFont="1" applyBorder="1" applyAlignment="1">
      <alignment horizontal="center" vertical="center"/>
    </xf>
    <xf numFmtId="1" fontId="52" fillId="0" borderId="6" xfId="28" applyNumberFormat="1" applyFont="1" applyBorder="1" applyAlignment="1">
      <alignment horizontal="center" vertical="center"/>
    </xf>
    <xf numFmtId="1" fontId="52" fillId="0" borderId="7" xfId="28" applyNumberFormat="1" applyFont="1" applyBorder="1" applyAlignment="1">
      <alignment horizontal="center" vertical="center"/>
    </xf>
    <xf numFmtId="0" fontId="52" fillId="5" borderId="1" xfId="28" applyFont="1" applyFill="1" applyBorder="1" applyAlignment="1">
      <alignment horizontal="center" vertical="center"/>
    </xf>
    <xf numFmtId="0" fontId="52" fillId="5" borderId="2" xfId="28" applyFont="1" applyFill="1" applyBorder="1" applyAlignment="1">
      <alignment horizontal="center" vertical="center"/>
    </xf>
    <xf numFmtId="0" fontId="52" fillId="5" borderId="3" xfId="28" applyFont="1" applyFill="1" applyBorder="1" applyAlignment="1">
      <alignment horizontal="center" vertical="center"/>
    </xf>
    <xf numFmtId="0" fontId="74" fillId="0" borderId="0" xfId="28" applyFont="1" applyAlignment="1">
      <alignment horizontal="center" vertical="center"/>
    </xf>
    <xf numFmtId="164" fontId="61" fillId="5" borderId="45" xfId="8" applyNumberFormat="1" applyFont="1" applyFill="1" applyBorder="1" applyAlignment="1">
      <alignment horizontal="center" vertical="center"/>
    </xf>
    <xf numFmtId="164" fontId="61" fillId="5" borderId="46" xfId="8" applyNumberFormat="1" applyFont="1" applyFill="1" applyBorder="1" applyAlignment="1">
      <alignment horizontal="center" vertical="center"/>
    </xf>
    <xf numFmtId="164" fontId="61" fillId="5" borderId="47" xfId="8" applyNumberFormat="1" applyFont="1" applyFill="1" applyBorder="1" applyAlignment="1">
      <alignment horizontal="center" vertical="center"/>
    </xf>
    <xf numFmtId="0" fontId="52" fillId="5" borderId="4" xfId="28" applyFont="1" applyFill="1" applyBorder="1" applyAlignment="1">
      <alignment horizontal="center" vertical="center"/>
    </xf>
    <xf numFmtId="0" fontId="52" fillId="5" borderId="0" xfId="28" applyFont="1" applyFill="1" applyAlignment="1">
      <alignment horizontal="center" vertical="center"/>
    </xf>
    <xf numFmtId="0" fontId="52" fillId="5" borderId="5" xfId="28" applyFont="1" applyFill="1" applyBorder="1" applyAlignment="1">
      <alignment horizontal="center" vertical="center"/>
    </xf>
    <xf numFmtId="9" fontId="77" fillId="0" borderId="0" xfId="28" applyNumberFormat="1" applyFont="1" applyAlignment="1">
      <alignment horizontal="center" vertical="center"/>
    </xf>
    <xf numFmtId="9" fontId="66" fillId="0" borderId="0" xfId="28" applyNumberFormat="1" applyFont="1" applyAlignment="1">
      <alignment horizontal="center" vertical="center"/>
    </xf>
    <xf numFmtId="3" fontId="61" fillId="5" borderId="45" xfId="28" applyNumberFormat="1" applyFont="1" applyFill="1" applyBorder="1" applyAlignment="1">
      <alignment horizontal="center" vertical="center"/>
    </xf>
    <xf numFmtId="3" fontId="61" fillId="5" borderId="46" xfId="28" applyNumberFormat="1" applyFont="1" applyFill="1" applyBorder="1" applyAlignment="1">
      <alignment horizontal="center" vertical="center"/>
    </xf>
    <xf numFmtId="0" fontId="52" fillId="5" borderId="46" xfId="28" applyFont="1" applyFill="1" applyBorder="1" applyAlignment="1">
      <alignment horizontal="center" vertical="center"/>
    </xf>
    <xf numFmtId="0" fontId="52" fillId="5" borderId="47" xfId="28" applyFont="1" applyFill="1" applyBorder="1" applyAlignment="1">
      <alignment horizontal="center" vertical="center"/>
    </xf>
    <xf numFmtId="169" fontId="52" fillId="0" borderId="45" xfId="28" applyNumberFormat="1" applyFont="1" applyBorder="1" applyAlignment="1">
      <alignment horizontal="center" vertical="center"/>
    </xf>
    <xf numFmtId="169" fontId="52" fillId="0" borderId="46" xfId="28" applyNumberFormat="1" applyFont="1" applyBorder="1" applyAlignment="1">
      <alignment horizontal="center" vertical="center"/>
    </xf>
    <xf numFmtId="169" fontId="52" fillId="0" borderId="47" xfId="28" applyNumberFormat="1" applyFont="1" applyBorder="1" applyAlignment="1">
      <alignment horizontal="center" vertical="center"/>
    </xf>
    <xf numFmtId="9" fontId="74" fillId="0" borderId="0" xfId="28" applyNumberFormat="1" applyFont="1" applyAlignment="1">
      <alignment horizontal="center" vertical="center"/>
    </xf>
    <xf numFmtId="0" fontId="44" fillId="0" borderId="16" xfId="28" applyFont="1" applyBorder="1" applyAlignment="1">
      <alignment horizontal="left" vertical="center"/>
    </xf>
    <xf numFmtId="0" fontId="44" fillId="0" borderId="17" xfId="28" applyFont="1" applyBorder="1" applyAlignment="1">
      <alignment horizontal="left" vertical="center"/>
    </xf>
    <xf numFmtId="164" fontId="45" fillId="0" borderId="23" xfId="8" applyNumberFormat="1" applyFont="1" applyBorder="1" applyAlignment="1">
      <alignment horizontal="center" vertical="center" wrapText="1"/>
    </xf>
    <xf numFmtId="0" fontId="44" fillId="0" borderId="14" xfId="28" applyFont="1" applyBorder="1" applyAlignment="1">
      <alignment horizontal="left" vertical="center"/>
    </xf>
    <xf numFmtId="0" fontId="44" fillId="0" borderId="15" xfId="28" applyFont="1" applyBorder="1" applyAlignment="1">
      <alignment horizontal="left" vertical="center"/>
    </xf>
    <xf numFmtId="2" fontId="73" fillId="0" borderId="21" xfId="8" applyNumberFormat="1" applyFont="1" applyBorder="1" applyAlignment="1">
      <alignment horizontal="center" vertical="center" wrapText="1"/>
    </xf>
    <xf numFmtId="175" fontId="44" fillId="0" borderId="21" xfId="8" applyNumberFormat="1" applyFont="1" applyBorder="1" applyAlignment="1">
      <alignment horizontal="center" vertical="center" wrapText="1"/>
    </xf>
    <xf numFmtId="0" fontId="52" fillId="2" borderId="18" xfId="28" applyFont="1" applyFill="1" applyBorder="1" applyAlignment="1">
      <alignment horizontal="center" vertical="center"/>
    </xf>
    <xf numFmtId="0" fontId="52" fillId="2" borderId="34" xfId="28" applyFont="1" applyFill="1" applyBorder="1" applyAlignment="1">
      <alignment horizontal="center" vertical="center"/>
    </xf>
    <xf numFmtId="2" fontId="73" fillId="0" borderId="130" xfId="8" applyNumberFormat="1" applyFont="1" applyBorder="1" applyAlignment="1">
      <alignment horizontal="center" vertical="center" wrapText="1"/>
    </xf>
    <xf numFmtId="2" fontId="73" fillId="0" borderId="15" xfId="8" applyNumberFormat="1" applyFont="1" applyBorder="1" applyAlignment="1">
      <alignment horizontal="center" vertical="center" wrapText="1"/>
    </xf>
    <xf numFmtId="2" fontId="73" fillId="0" borderId="114" xfId="8" applyNumberFormat="1" applyFont="1" applyBorder="1" applyAlignment="1">
      <alignment horizontal="center" vertical="center" wrapText="1"/>
    </xf>
    <xf numFmtId="1" fontId="52" fillId="2" borderId="32" xfId="28" applyNumberFormat="1" applyFont="1" applyFill="1" applyBorder="1" applyAlignment="1">
      <alignment horizontal="center" vertical="center"/>
    </xf>
    <xf numFmtId="1" fontId="52" fillId="2" borderId="18" xfId="28" applyNumberFormat="1" applyFont="1" applyFill="1" applyBorder="1" applyAlignment="1">
      <alignment horizontal="center" vertical="center"/>
    </xf>
    <xf numFmtId="0" fontId="44" fillId="0" borderId="45" xfId="28" applyFont="1" applyBorder="1" applyAlignment="1">
      <alignment horizontal="left" vertical="center"/>
    </xf>
    <xf numFmtId="0" fontId="44" fillId="0" borderId="46" xfId="28" applyFont="1" applyBorder="1" applyAlignment="1">
      <alignment horizontal="left" vertical="center"/>
    </xf>
    <xf numFmtId="2" fontId="73" fillId="0" borderId="135" xfId="8" applyNumberFormat="1" applyFont="1" applyBorder="1" applyAlignment="1">
      <alignment horizontal="center" vertical="center" wrapText="1"/>
    </xf>
    <xf numFmtId="2" fontId="73" fillId="0" borderId="156" xfId="8" applyNumberFormat="1" applyFont="1" applyBorder="1" applyAlignment="1">
      <alignment horizontal="center" vertical="center" wrapText="1"/>
    </xf>
    <xf numFmtId="2" fontId="73" fillId="0" borderId="13" xfId="8" applyNumberFormat="1" applyFont="1" applyBorder="1" applyAlignment="1">
      <alignment horizontal="center" vertical="center" wrapText="1"/>
    </xf>
    <xf numFmtId="2" fontId="73" fillId="0" borderId="157" xfId="8" applyNumberFormat="1" applyFont="1" applyBorder="1" applyAlignment="1">
      <alignment horizontal="center" vertical="center" wrapText="1"/>
    </xf>
    <xf numFmtId="1" fontId="52" fillId="2" borderId="80" xfId="28" applyNumberFormat="1" applyFont="1" applyFill="1" applyBorder="1" applyAlignment="1">
      <alignment horizontal="center" vertical="center"/>
    </xf>
    <xf numFmtId="0" fontId="61" fillId="2" borderId="1" xfId="28" applyFont="1" applyFill="1" applyBorder="1" applyAlignment="1">
      <alignment horizontal="center" vertical="center"/>
    </xf>
    <xf numFmtId="0" fontId="61" fillId="2" borderId="2" xfId="28" applyFont="1" applyFill="1" applyBorder="1" applyAlignment="1">
      <alignment horizontal="center" vertical="center"/>
    </xf>
    <xf numFmtId="0" fontId="61" fillId="2" borderId="6" xfId="28" applyFont="1" applyFill="1" applyBorder="1" applyAlignment="1">
      <alignment horizontal="center" vertical="center"/>
    </xf>
    <xf numFmtId="0" fontId="61" fillId="2" borderId="7" xfId="28" applyFont="1" applyFill="1" applyBorder="1" applyAlignment="1">
      <alignment horizontal="center" vertical="center"/>
    </xf>
    <xf numFmtId="0" fontId="52" fillId="2" borderId="2" xfId="28" applyFont="1" applyFill="1" applyBorder="1" applyAlignment="1">
      <alignment horizontal="center" vertical="center"/>
    </xf>
    <xf numFmtId="0" fontId="52" fillId="2" borderId="3" xfId="28" applyFont="1" applyFill="1" applyBorder="1" applyAlignment="1">
      <alignment horizontal="center" vertical="center"/>
    </xf>
    <xf numFmtId="0" fontId="52" fillId="2" borderId="7" xfId="28" applyFont="1" applyFill="1" applyBorder="1" applyAlignment="1">
      <alignment horizontal="center" vertical="center"/>
    </xf>
    <xf numFmtId="0" fontId="52" fillId="2" borderId="8" xfId="28" applyFont="1" applyFill="1" applyBorder="1" applyAlignment="1">
      <alignment horizontal="center" vertical="center"/>
    </xf>
    <xf numFmtId="0" fontId="44" fillId="5" borderId="32" xfId="28" applyFont="1" applyFill="1" applyBorder="1" applyAlignment="1">
      <alignment horizontal="left" vertical="center"/>
    </xf>
    <xf numFmtId="0" fontId="44" fillId="5" borderId="18" xfId="28" applyFont="1" applyFill="1" applyBorder="1" applyAlignment="1">
      <alignment horizontal="left" vertical="center"/>
    </xf>
    <xf numFmtId="0" fontId="44" fillId="5" borderId="136" xfId="8" applyNumberFormat="1" applyFont="1" applyFill="1" applyBorder="1" applyAlignment="1">
      <alignment horizontal="center" vertical="center" wrapText="1"/>
    </xf>
    <xf numFmtId="3" fontId="45" fillId="0" borderId="23" xfId="6" applyNumberFormat="1" applyFont="1" applyBorder="1" applyAlignment="1">
      <alignment horizontal="center" vertical="center" wrapText="1"/>
    </xf>
    <xf numFmtId="0" fontId="52" fillId="2" borderId="10" xfId="28" applyFont="1" applyFill="1" applyBorder="1" applyAlignment="1">
      <alignment horizontal="center" vertical="center"/>
    </xf>
    <xf numFmtId="0" fontId="52" fillId="2" borderId="9" xfId="28" applyFont="1" applyFill="1" applyBorder="1" applyAlignment="1">
      <alignment horizontal="center" vertical="center"/>
    </xf>
    <xf numFmtId="169" fontId="44" fillId="0" borderId="21" xfId="6" applyNumberFormat="1" applyFont="1" applyBorder="1" applyAlignment="1">
      <alignment horizontal="center" vertical="center" wrapText="1"/>
    </xf>
    <xf numFmtId="164" fontId="61" fillId="2" borderId="9" xfId="8" applyNumberFormat="1" applyFont="1" applyFill="1" applyBorder="1" applyAlignment="1">
      <alignment horizontal="center" vertical="center"/>
    </xf>
    <xf numFmtId="0" fontId="44" fillId="0" borderId="21" xfId="6" applyFont="1" applyBorder="1" applyAlignment="1">
      <alignment horizontal="center" vertical="center" wrapText="1"/>
    </xf>
    <xf numFmtId="0" fontId="73" fillId="0" borderId="21" xfId="6" applyFont="1" applyBorder="1" applyAlignment="1">
      <alignment horizontal="center" vertical="center" wrapText="1"/>
    </xf>
    <xf numFmtId="171" fontId="68" fillId="0" borderId="0" xfId="28" quotePrefix="1" applyNumberFormat="1" applyFont="1" applyAlignment="1">
      <alignment horizontal="center" vertical="center"/>
    </xf>
    <xf numFmtId="171" fontId="68" fillId="0" borderId="0" xfId="28" applyNumberFormat="1" applyFont="1" applyAlignment="1">
      <alignment horizontal="center" vertical="center"/>
    </xf>
    <xf numFmtId="0" fontId="72" fillId="0" borderId="0" xfId="28" applyFont="1" applyAlignment="1">
      <alignment horizontal="center" vertical="center"/>
    </xf>
    <xf numFmtId="0" fontId="44" fillId="0" borderId="46" xfId="5" applyFont="1" applyBorder="1"/>
    <xf numFmtId="0" fontId="73" fillId="0" borderId="135" xfId="6" applyFont="1" applyBorder="1" applyAlignment="1">
      <alignment horizontal="center" vertical="center" wrapText="1"/>
    </xf>
    <xf numFmtId="0" fontId="73" fillId="0" borderId="13" xfId="6" applyFont="1" applyBorder="1" applyAlignment="1">
      <alignment horizontal="center" vertical="center" wrapText="1"/>
    </xf>
    <xf numFmtId="0" fontId="73" fillId="0" borderId="157" xfId="6" applyFont="1" applyBorder="1" applyAlignment="1">
      <alignment horizontal="center" vertical="center" wrapText="1"/>
    </xf>
    <xf numFmtId="168" fontId="69" fillId="5" borderId="18" xfId="28" applyNumberFormat="1" applyFont="1" applyFill="1" applyBorder="1" applyAlignment="1">
      <alignment horizontal="center" vertical="center" wrapText="1"/>
    </xf>
    <xf numFmtId="0" fontId="70" fillId="5" borderId="18" xfId="28" applyFont="1" applyFill="1" applyBorder="1" applyAlignment="1">
      <alignment horizontal="center" vertical="center"/>
    </xf>
    <xf numFmtId="0" fontId="44" fillId="5" borderId="18" xfId="28" applyFont="1" applyFill="1" applyBorder="1" applyAlignment="1">
      <alignment horizontal="center" vertical="center" wrapText="1"/>
    </xf>
    <xf numFmtId="9" fontId="44" fillId="0" borderId="136" xfId="8" applyFont="1" applyBorder="1" applyAlignment="1">
      <alignment horizontal="center" vertical="center" wrapText="1"/>
    </xf>
    <xf numFmtId="0" fontId="44" fillId="5" borderId="33" xfId="28" applyFont="1" applyFill="1" applyBorder="1" applyAlignment="1">
      <alignment horizontal="center" vertical="center"/>
    </xf>
    <xf numFmtId="0" fontId="44" fillId="5" borderId="18" xfId="28" applyFont="1" applyFill="1" applyBorder="1" applyAlignment="1">
      <alignment horizontal="center" vertical="center"/>
    </xf>
    <xf numFmtId="0" fontId="69" fillId="5" borderId="18" xfId="28" applyFont="1" applyFill="1" applyBorder="1" applyAlignment="1">
      <alignment horizontal="center" vertical="center"/>
    </xf>
    <xf numFmtId="167" fontId="44" fillId="5" borderId="18" xfId="28" applyNumberFormat="1" applyFont="1" applyFill="1" applyBorder="1" applyAlignment="1">
      <alignment horizontal="center" vertical="center" wrapText="1"/>
    </xf>
    <xf numFmtId="168" fontId="44" fillId="5" borderId="18" xfId="28" applyNumberFormat="1" applyFont="1" applyFill="1" applyBorder="1" applyAlignment="1">
      <alignment horizontal="center" vertical="center" wrapText="1"/>
    </xf>
    <xf numFmtId="0" fontId="59" fillId="0" borderId="81" xfId="28" applyFont="1" applyFill="1" applyBorder="1" applyAlignment="1">
      <alignment horizontal="center" vertical="center"/>
    </xf>
    <xf numFmtId="0" fontId="59" fillId="0" borderId="82" xfId="28" applyFont="1" applyFill="1" applyBorder="1" applyAlignment="1">
      <alignment horizontal="center" vertical="center"/>
    </xf>
    <xf numFmtId="0" fontId="59" fillId="0" borderId="83" xfId="28" applyFont="1" applyFill="1" applyBorder="1" applyAlignment="1">
      <alignment horizontal="center" vertical="center"/>
    </xf>
    <xf numFmtId="0" fontId="59" fillId="0" borderId="37" xfId="28" applyFont="1" applyFill="1" applyBorder="1" applyAlignment="1">
      <alignment horizontal="center" vertical="center"/>
    </xf>
    <xf numFmtId="0" fontId="59" fillId="0" borderId="38" xfId="28" applyFont="1" applyFill="1" applyBorder="1" applyAlignment="1">
      <alignment horizontal="center" vertical="center"/>
    </xf>
    <xf numFmtId="0" fontId="59" fillId="0" borderId="39" xfId="28" applyFont="1" applyFill="1" applyBorder="1" applyAlignment="1">
      <alignment horizontal="center" vertical="center"/>
    </xf>
    <xf numFmtId="0" fontId="54" fillId="0" borderId="28" xfId="28" applyFont="1" applyBorder="1" applyAlignment="1">
      <alignment horizontal="center" vertical="center"/>
    </xf>
    <xf numFmtId="0" fontId="54" fillId="0" borderId="7" xfId="28" applyFont="1" applyBorder="1" applyAlignment="1">
      <alignment horizontal="center" vertical="center"/>
    </xf>
    <xf numFmtId="0" fontId="54" fillId="0" borderId="7" xfId="28" applyFont="1" applyBorder="1" applyAlignment="1">
      <alignment horizontal="center" vertical="center" wrapText="1"/>
    </xf>
    <xf numFmtId="0" fontId="54" fillId="0" borderId="29" xfId="28" applyFont="1" applyBorder="1" applyAlignment="1">
      <alignment horizontal="center" vertical="center" wrapText="1"/>
    </xf>
    <xf numFmtId="0" fontId="131" fillId="0" borderId="33" xfId="28" applyFont="1" applyBorder="1" applyAlignment="1">
      <alignment horizontal="left" vertical="center" wrapText="1"/>
    </xf>
    <xf numFmtId="0" fontId="131" fillId="0" borderId="18" xfId="28" applyFont="1" applyBorder="1" applyAlignment="1">
      <alignment horizontal="left" vertical="center" wrapText="1"/>
    </xf>
    <xf numFmtId="15" fontId="131" fillId="0" borderId="18" xfId="28" applyNumberFormat="1" applyFont="1" applyBorder="1" applyAlignment="1">
      <alignment horizontal="center" vertical="center"/>
    </xf>
    <xf numFmtId="15" fontId="131" fillId="0" borderId="34" xfId="28" applyNumberFormat="1" applyFont="1" applyBorder="1" applyAlignment="1">
      <alignment horizontal="center" vertical="center"/>
    </xf>
    <xf numFmtId="0" fontId="54" fillId="2" borderId="32" xfId="28" applyFont="1" applyFill="1" applyBorder="1" applyAlignment="1">
      <alignment horizontal="center" vertical="center" wrapText="1"/>
    </xf>
    <xf numFmtId="0" fontId="54" fillId="2" borderId="18" xfId="28" applyFont="1" applyFill="1" applyBorder="1" applyAlignment="1">
      <alignment horizontal="center" vertical="center" wrapText="1"/>
    </xf>
    <xf numFmtId="0" fontId="54" fillId="2" borderId="34" xfId="28" applyFont="1" applyFill="1" applyBorder="1" applyAlignment="1">
      <alignment horizontal="center" vertical="center" wrapText="1"/>
    </xf>
    <xf numFmtId="0" fontId="54" fillId="2" borderId="32" xfId="28" applyFont="1" applyFill="1" applyBorder="1" applyAlignment="1">
      <alignment horizontal="center" vertical="center"/>
    </xf>
    <xf numFmtId="0" fontId="54" fillId="2" borderId="18" xfId="28" applyFont="1" applyFill="1" applyBorder="1" applyAlignment="1">
      <alignment horizontal="center" vertical="center"/>
    </xf>
    <xf numFmtId="0" fontId="54" fillId="2" borderId="31" xfId="28" applyFont="1" applyFill="1" applyBorder="1" applyAlignment="1">
      <alignment horizontal="center" vertical="center" wrapText="1"/>
    </xf>
    <xf numFmtId="0" fontId="54" fillId="0" borderId="33" xfId="28" applyFont="1" applyBorder="1" applyAlignment="1">
      <alignment horizontal="center" vertical="center"/>
    </xf>
    <xf numFmtId="0" fontId="54" fillId="0" borderId="18" xfId="28" applyFont="1" applyBorder="1" applyAlignment="1">
      <alignment horizontal="center" vertical="center"/>
    </xf>
    <xf numFmtId="0" fontId="54" fillId="0" borderId="31" xfId="28" applyFont="1" applyBorder="1" applyAlignment="1">
      <alignment horizontal="center" vertical="center"/>
    </xf>
    <xf numFmtId="0" fontId="54" fillId="0" borderId="1" xfId="28" applyFont="1" applyBorder="1" applyAlignment="1">
      <alignment horizontal="left" vertical="center" wrapText="1"/>
    </xf>
    <xf numFmtId="0" fontId="54" fillId="0" borderId="2" xfId="28" applyFont="1" applyBorder="1" applyAlignment="1">
      <alignment horizontal="left" vertical="center" wrapText="1"/>
    </xf>
    <xf numFmtId="0" fontId="54" fillId="0" borderId="6" xfId="28" applyFont="1" applyBorder="1" applyAlignment="1">
      <alignment horizontal="left" vertical="center" wrapText="1"/>
    </xf>
    <xf numFmtId="0" fontId="54" fillId="0" borderId="7" xfId="28" applyFont="1" applyBorder="1" applyAlignment="1">
      <alignment horizontal="left" vertical="center" wrapText="1"/>
    </xf>
    <xf numFmtId="0" fontId="54" fillId="0" borderId="2" xfId="28" applyFont="1" applyBorder="1" applyAlignment="1">
      <alignment horizontal="center" vertical="center" wrapText="1"/>
    </xf>
    <xf numFmtId="0" fontId="54" fillId="0" borderId="9" xfId="28" applyFont="1" applyBorder="1" applyAlignment="1">
      <alignment horizontal="left" vertical="top"/>
    </xf>
    <xf numFmtId="0" fontId="54" fillId="0" borderId="32" xfId="28" applyFont="1" applyBorder="1" applyAlignment="1">
      <alignment horizontal="left" vertical="top"/>
    </xf>
    <xf numFmtId="0" fontId="54" fillId="0" borderId="18" xfId="28" applyFont="1" applyBorder="1" applyAlignment="1">
      <alignment horizontal="left" vertical="top"/>
    </xf>
    <xf numFmtId="0" fontId="54" fillId="0" borderId="31" xfId="28" applyFont="1" applyBorder="1" applyAlignment="1">
      <alignment horizontal="left" vertical="top"/>
    </xf>
    <xf numFmtId="0" fontId="54" fillId="0" borderId="28" xfId="28" applyFont="1" applyBorder="1" applyAlignment="1">
      <alignment horizontal="center" vertical="top"/>
    </xf>
    <xf numFmtId="0" fontId="54" fillId="0" borderId="7" xfId="28" applyFont="1" applyBorder="1" applyAlignment="1">
      <alignment horizontal="center" vertical="top"/>
    </xf>
    <xf numFmtId="0" fontId="54" fillId="0" borderId="8" xfId="28" applyFont="1" applyBorder="1" applyAlignment="1">
      <alignment horizontal="center" vertical="top"/>
    </xf>
    <xf numFmtId="0" fontId="52" fillId="13" borderId="81" xfId="28" applyFont="1" applyFill="1" applyBorder="1" applyAlignment="1">
      <alignment horizontal="center" vertical="center" wrapText="1"/>
    </xf>
    <xf numFmtId="0" fontId="52" fillId="13" borderId="82" xfId="28" applyFont="1" applyFill="1" applyBorder="1" applyAlignment="1">
      <alignment horizontal="center" vertical="center" wrapText="1"/>
    </xf>
    <xf numFmtId="0" fontId="52" fillId="13" borderId="83" xfId="28" applyFont="1" applyFill="1" applyBorder="1" applyAlignment="1">
      <alignment horizontal="center" vertical="center" wrapText="1"/>
    </xf>
    <xf numFmtId="0" fontId="52" fillId="13" borderId="40" xfId="28" applyFont="1" applyFill="1" applyBorder="1" applyAlignment="1">
      <alignment horizontal="center" vertical="center" wrapText="1"/>
    </xf>
    <xf numFmtId="0" fontId="52" fillId="13" borderId="41" xfId="28" applyFont="1" applyFill="1" applyBorder="1" applyAlignment="1">
      <alignment horizontal="center" vertical="center" wrapText="1"/>
    </xf>
    <xf numFmtId="0" fontId="52" fillId="13" borderId="42" xfId="28" applyFont="1" applyFill="1" applyBorder="1" applyAlignment="1">
      <alignment horizontal="center" vertical="center" wrapText="1"/>
    </xf>
    <xf numFmtId="0" fontId="161" fillId="0" borderId="119" xfId="4" applyFont="1" applyBorder="1" applyAlignment="1">
      <alignment horizontal="center" vertical="center"/>
    </xf>
    <xf numFmtId="0" fontId="161" fillId="0" borderId="0" xfId="4" applyFont="1" applyAlignment="1">
      <alignment horizontal="center" vertical="center"/>
    </xf>
    <xf numFmtId="0" fontId="161" fillId="0" borderId="120" xfId="4" applyFont="1" applyBorder="1" applyAlignment="1">
      <alignment horizontal="center" vertical="center"/>
    </xf>
    <xf numFmtId="182" fontId="175" fillId="0" borderId="119" xfId="54" quotePrefix="1" applyFont="1" applyBorder="1" applyAlignment="1">
      <alignment horizontal="center"/>
    </xf>
    <xf numFmtId="182" fontId="175" fillId="0" borderId="0" xfId="54" quotePrefix="1" applyFont="1" applyAlignment="1">
      <alignment horizontal="center"/>
    </xf>
    <xf numFmtId="182" fontId="161" fillId="0" borderId="15" xfId="54" applyFont="1" applyBorder="1" applyAlignment="1">
      <alignment horizontal="left"/>
    </xf>
    <xf numFmtId="182" fontId="161" fillId="0" borderId="202" xfId="54" applyFont="1" applyBorder="1" applyAlignment="1">
      <alignment horizontal="left"/>
    </xf>
    <xf numFmtId="182" fontId="168" fillId="0" borderId="119" xfId="54" applyFont="1" applyBorder="1" applyAlignment="1">
      <alignment horizontal="center"/>
    </xf>
    <xf numFmtId="182" fontId="168" fillId="0" borderId="0" xfId="54" applyFont="1" applyAlignment="1">
      <alignment horizontal="center"/>
    </xf>
    <xf numFmtId="182" fontId="176" fillId="0" borderId="119" xfId="54" applyFont="1" applyBorder="1" applyAlignment="1">
      <alignment horizontal="left" vertical="top"/>
    </xf>
    <xf numFmtId="182" fontId="176" fillId="0" borderId="0" xfId="54" applyFont="1" applyAlignment="1">
      <alignment horizontal="left" vertical="top"/>
    </xf>
    <xf numFmtId="182" fontId="176" fillId="0" borderId="120" xfId="54" applyFont="1" applyBorder="1" applyAlignment="1">
      <alignment horizontal="left" vertical="top"/>
    </xf>
    <xf numFmtId="182" fontId="161" fillId="0" borderId="132" xfId="54" applyFont="1" applyBorder="1" applyAlignment="1">
      <alignment horizontal="center"/>
    </xf>
    <xf numFmtId="182" fontId="161" fillId="0" borderId="23" xfId="54" applyFont="1" applyBorder="1" applyAlignment="1">
      <alignment horizontal="center"/>
    </xf>
    <xf numFmtId="185" fontId="172" fillId="0" borderId="16" xfId="54" applyNumberFormat="1" applyFont="1" applyBorder="1" applyAlignment="1">
      <alignment horizontal="center"/>
    </xf>
    <xf numFmtId="185" fontId="172" fillId="0" borderId="224" xfId="54" applyNumberFormat="1" applyFont="1" applyBorder="1" applyAlignment="1">
      <alignment horizontal="center"/>
    </xf>
    <xf numFmtId="182" fontId="161" fillId="0" borderId="199" xfId="54" applyFont="1" applyBorder="1" applyAlignment="1">
      <alignment horizontal="left"/>
    </xf>
    <xf numFmtId="182" fontId="161" fillId="0" borderId="200" xfId="54" applyFont="1" applyBorder="1" applyAlignment="1">
      <alignment horizontal="left"/>
    </xf>
    <xf numFmtId="182" fontId="168" fillId="0" borderId="119" xfId="54" quotePrefix="1" applyFont="1" applyBorder="1" applyAlignment="1">
      <alignment horizontal="center"/>
    </xf>
    <xf numFmtId="182" fontId="168" fillId="0" borderId="0" xfId="54" quotePrefix="1" applyFont="1" applyAlignment="1">
      <alignment horizontal="center"/>
    </xf>
    <xf numFmtId="182" fontId="161" fillId="14" borderId="15" xfId="54" applyFont="1" applyFill="1" applyBorder="1" applyAlignment="1">
      <alignment horizontal="left"/>
    </xf>
    <xf numFmtId="182" fontId="161" fillId="14" borderId="202" xfId="54" applyFont="1" applyFill="1" applyBorder="1" applyAlignment="1">
      <alignment horizontal="left"/>
    </xf>
    <xf numFmtId="182" fontId="161" fillId="0" borderId="125" xfId="54" quotePrefix="1" applyFont="1" applyBorder="1" applyAlignment="1">
      <alignment horizontal="center"/>
    </xf>
    <xf numFmtId="182" fontId="161" fillId="0" borderId="21" xfId="54" quotePrefix="1" applyFont="1" applyBorder="1" applyAlignment="1">
      <alignment horizontal="center"/>
    </xf>
    <xf numFmtId="185" fontId="172" fillId="0" borderId="14" xfId="54" applyNumberFormat="1" applyFont="1" applyBorder="1" applyAlignment="1">
      <alignment horizontal="center"/>
    </xf>
    <xf numFmtId="185" fontId="172" fillId="0" borderId="223" xfId="54" applyNumberFormat="1" applyFont="1" applyBorder="1" applyAlignment="1">
      <alignment horizontal="center"/>
    </xf>
    <xf numFmtId="182" fontId="163" fillId="0" borderId="32" xfId="54" applyFont="1" applyBorder="1" applyAlignment="1">
      <alignment horizontal="center"/>
    </xf>
    <xf numFmtId="182" fontId="163" fillId="0" borderId="18" xfId="54" applyFont="1" applyBorder="1" applyAlignment="1">
      <alignment horizontal="center"/>
    </xf>
    <xf numFmtId="182" fontId="163" fillId="0" borderId="34" xfId="54" applyFont="1" applyBorder="1" applyAlignment="1">
      <alignment horizontal="center"/>
    </xf>
    <xf numFmtId="182" fontId="161" fillId="0" borderId="124" xfId="54" applyFont="1" applyBorder="1" applyAlignment="1">
      <alignment horizontal="center"/>
    </xf>
    <xf numFmtId="182" fontId="161" fillId="0" borderId="19" xfId="54" applyFont="1" applyBorder="1" applyAlignment="1">
      <alignment horizontal="center"/>
    </xf>
    <xf numFmtId="182" fontId="161" fillId="0" borderId="125" xfId="54" applyFont="1" applyBorder="1" applyAlignment="1">
      <alignment horizontal="center"/>
    </xf>
    <xf numFmtId="182" fontId="161" fillId="0" borderId="21" xfId="54" applyFont="1" applyBorder="1" applyAlignment="1">
      <alignment horizontal="center"/>
    </xf>
    <xf numFmtId="182" fontId="173" fillId="0" borderId="125" xfId="54" quotePrefix="1" applyFont="1" applyBorder="1" applyAlignment="1">
      <alignment horizontal="center"/>
    </xf>
    <xf numFmtId="182" fontId="173" fillId="0" borderId="21" xfId="54" quotePrefix="1" applyFont="1" applyBorder="1" applyAlignment="1">
      <alignment horizontal="center"/>
    </xf>
    <xf numFmtId="185" fontId="172" fillId="0" borderId="12" xfId="54" applyNumberFormat="1" applyFont="1" applyBorder="1" applyAlignment="1">
      <alignment horizontal="center"/>
    </xf>
    <xf numFmtId="185" fontId="172" fillId="0" borderId="222" xfId="54" applyNumberFormat="1" applyFont="1" applyBorder="1" applyAlignment="1">
      <alignment horizontal="center"/>
    </xf>
    <xf numFmtId="170" fontId="172" fillId="14" borderId="14" xfId="54" applyNumberFormat="1" applyFont="1" applyFill="1" applyBorder="1" applyAlignment="1">
      <alignment horizontal="center"/>
    </xf>
    <xf numFmtId="170" fontId="172" fillId="14" borderId="223" xfId="54" applyNumberFormat="1" applyFont="1" applyFill="1" applyBorder="1" applyAlignment="1">
      <alignment horizontal="center"/>
    </xf>
    <xf numFmtId="0" fontId="167" fillId="0" borderId="194" xfId="61" applyFont="1" applyBorder="1" applyAlignment="1">
      <alignment horizontal="left" vertical="center"/>
    </xf>
    <xf numFmtId="0" fontId="168" fillId="0" borderId="9" xfId="61" applyFont="1" applyBorder="1" applyAlignment="1">
      <alignment horizontal="center" vertical="center"/>
    </xf>
    <xf numFmtId="0" fontId="168" fillId="0" borderId="196" xfId="61" applyFont="1" applyBorder="1" applyAlignment="1">
      <alignment horizontal="center" vertical="center"/>
    </xf>
    <xf numFmtId="0" fontId="168" fillId="0" borderId="194" xfId="5" applyFont="1" applyBorder="1" applyAlignment="1">
      <alignment horizontal="left" vertical="center" wrapText="1"/>
    </xf>
    <xf numFmtId="0" fontId="168" fillId="0" borderId="1" xfId="5" applyFont="1" applyBorder="1" applyAlignment="1">
      <alignment horizontal="center" vertical="center" wrapText="1"/>
    </xf>
    <xf numFmtId="0" fontId="168" fillId="0" borderId="2" xfId="5" applyFont="1" applyBorder="1" applyAlignment="1">
      <alignment horizontal="center" vertical="center" wrapText="1"/>
    </xf>
    <xf numFmtId="0" fontId="168" fillId="0" borderId="195" xfId="5" applyFont="1" applyBorder="1" applyAlignment="1">
      <alignment horizontal="center" vertical="center" wrapText="1"/>
    </xf>
    <xf numFmtId="0" fontId="168" fillId="0" borderId="6" xfId="5" applyFont="1" applyBorder="1" applyAlignment="1">
      <alignment horizontal="center" vertical="center" wrapText="1"/>
    </xf>
    <xf numFmtId="0" fontId="168" fillId="0" borderId="7" xfId="5" applyFont="1" applyBorder="1" applyAlignment="1">
      <alignment horizontal="center" vertical="center" wrapText="1"/>
    </xf>
    <xf numFmtId="0" fontId="168" fillId="0" borderId="190" xfId="5" applyFont="1" applyBorder="1" applyAlignment="1">
      <alignment horizontal="center" vertical="center" wrapText="1"/>
    </xf>
    <xf numFmtId="0" fontId="168" fillId="2" borderId="9" xfId="5" applyFont="1" applyFill="1" applyBorder="1" applyAlignment="1">
      <alignment horizontal="center" vertical="center" wrapText="1"/>
    </xf>
    <xf numFmtId="0" fontId="168" fillId="0" borderId="9" xfId="5" applyFont="1" applyBorder="1" applyAlignment="1">
      <alignment horizontal="center" vertical="center"/>
    </xf>
    <xf numFmtId="0" fontId="168" fillId="0" borderId="196" xfId="5" applyFont="1" applyBorder="1" applyAlignment="1">
      <alignment horizontal="center" vertical="center"/>
    </xf>
    <xf numFmtId="182" fontId="161" fillId="0" borderId="116" xfId="48" applyFont="1" applyFill="1" applyBorder="1" applyAlignment="1">
      <alignment horizontal="center" vertical="center"/>
    </xf>
    <xf numFmtId="182" fontId="161" fillId="0" borderId="188" xfId="48" applyFont="1" applyFill="1" applyBorder="1" applyAlignment="1">
      <alignment horizontal="center" vertical="center"/>
    </xf>
    <xf numFmtId="182" fontId="161" fillId="0" borderId="119" xfId="48" applyFont="1" applyFill="1" applyBorder="1" applyAlignment="1">
      <alignment horizontal="center" vertical="center"/>
    </xf>
    <xf numFmtId="182" fontId="161" fillId="0" borderId="5" xfId="48" applyFont="1" applyFill="1" applyBorder="1" applyAlignment="1">
      <alignment horizontal="center" vertical="center"/>
    </xf>
    <xf numFmtId="182" fontId="161" fillId="0" borderId="189" xfId="48" applyFont="1" applyFill="1" applyBorder="1" applyAlignment="1">
      <alignment horizontal="center" vertical="center"/>
    </xf>
    <xf numFmtId="182" fontId="161" fillId="0" borderId="8" xfId="48" applyFont="1" applyFill="1" applyBorder="1" applyAlignment="1">
      <alignment horizontal="center" vertical="center"/>
    </xf>
    <xf numFmtId="0" fontId="163" fillId="5" borderId="219" xfId="5" applyFont="1" applyFill="1" applyBorder="1" applyAlignment="1">
      <alignment horizontal="center" vertical="center" wrapText="1"/>
    </xf>
    <xf numFmtId="0" fontId="163" fillId="5" borderId="220" xfId="5" applyFont="1" applyFill="1" applyBorder="1" applyAlignment="1">
      <alignment horizontal="center" vertical="center" wrapText="1"/>
    </xf>
    <xf numFmtId="0" fontId="163" fillId="5" borderId="221" xfId="5" applyFont="1" applyFill="1" applyBorder="1" applyAlignment="1">
      <alignment horizontal="center" vertical="center" wrapText="1"/>
    </xf>
    <xf numFmtId="0" fontId="163" fillId="5" borderId="32" xfId="5" applyFont="1" applyFill="1" applyBorder="1" applyAlignment="1">
      <alignment horizontal="center" vertical="center" wrapText="1"/>
    </xf>
    <xf numFmtId="0" fontId="163" fillId="5" borderId="18" xfId="5" applyFont="1" applyFill="1" applyBorder="1" applyAlignment="1">
      <alignment horizontal="center" vertical="center" wrapText="1"/>
    </xf>
    <xf numFmtId="0" fontId="163" fillId="5" borderId="193" xfId="5" applyFont="1" applyFill="1" applyBorder="1" applyAlignment="1">
      <alignment horizontal="center" vertical="center" wrapText="1"/>
    </xf>
    <xf numFmtId="182" fontId="163" fillId="5" borderId="32" xfId="48" applyFont="1" applyFill="1" applyBorder="1" applyAlignment="1">
      <alignment horizontal="center" vertical="center" wrapText="1"/>
    </xf>
    <xf numFmtId="182" fontId="163" fillId="5" borderId="18" xfId="48" applyFont="1" applyFill="1" applyBorder="1" applyAlignment="1">
      <alignment horizontal="center" vertical="center" wrapText="1"/>
    </xf>
    <xf numFmtId="182" fontId="163" fillId="5" borderId="193" xfId="48" applyFont="1" applyFill="1" applyBorder="1" applyAlignment="1">
      <alignment horizontal="center" vertical="center" wrapText="1"/>
    </xf>
    <xf numFmtId="182" fontId="161" fillId="2" borderId="192" xfId="48" applyFont="1" applyFill="1" applyBorder="1" applyAlignment="1">
      <alignment horizontal="center" vertical="center"/>
    </xf>
    <xf numFmtId="182" fontId="161" fillId="2" borderId="18" xfId="48" applyFont="1" applyFill="1" applyBorder="1" applyAlignment="1">
      <alignment horizontal="center" vertical="center"/>
    </xf>
    <xf numFmtId="182" fontId="161" fillId="2" borderId="193" xfId="48" applyFont="1" applyFill="1" applyBorder="1" applyAlignment="1">
      <alignment horizontal="center" vertical="center"/>
    </xf>
    <xf numFmtId="0" fontId="168" fillId="0" borderId="1" xfId="61" applyFont="1" applyBorder="1" applyAlignment="1">
      <alignment horizontal="center" vertical="center" wrapText="1"/>
    </xf>
    <xf numFmtId="0" fontId="168" fillId="0" borderId="2" xfId="61" applyFont="1" applyBorder="1" applyAlignment="1">
      <alignment horizontal="center" vertical="center" wrapText="1"/>
    </xf>
    <xf numFmtId="0" fontId="168" fillId="0" borderId="195" xfId="61" applyFont="1" applyBorder="1" applyAlignment="1">
      <alignment horizontal="center" vertical="center" wrapText="1"/>
    </xf>
    <xf numFmtId="0" fontId="168" fillId="0" borderId="6" xfId="61" applyFont="1" applyBorder="1" applyAlignment="1">
      <alignment horizontal="center" vertical="center" wrapText="1"/>
    </xf>
    <xf numFmtId="0" fontId="168" fillId="0" borderId="7" xfId="61" applyFont="1" applyBorder="1" applyAlignment="1">
      <alignment horizontal="center" vertical="center" wrapText="1"/>
    </xf>
    <xf numFmtId="0" fontId="168" fillId="0" borderId="190" xfId="61" applyFont="1" applyBorder="1" applyAlignment="1">
      <alignment horizontal="center" vertical="center" wrapText="1"/>
    </xf>
    <xf numFmtId="0" fontId="152" fillId="4" borderId="18" xfId="10" applyFont="1" applyFill="1" applyBorder="1" applyAlignment="1">
      <alignment horizontal="center" vertical="center" wrapText="1"/>
    </xf>
    <xf numFmtId="0" fontId="34" fillId="0" borderId="18" xfId="5" applyFont="1" applyBorder="1" applyAlignment="1">
      <alignment horizontal="center" vertical="center"/>
    </xf>
    <xf numFmtId="0" fontId="34" fillId="0" borderId="137" xfId="5" applyFont="1" applyBorder="1" applyAlignment="1">
      <alignment horizontal="center" vertical="center"/>
    </xf>
    <xf numFmtId="0" fontId="152" fillId="4" borderId="7" xfId="10" applyFont="1" applyFill="1" applyBorder="1" applyAlignment="1">
      <alignment horizontal="center" vertical="center" wrapText="1"/>
    </xf>
    <xf numFmtId="0" fontId="34" fillId="0" borderId="7" xfId="5" applyFont="1" applyBorder="1" applyAlignment="1">
      <alignment horizontal="center" vertical="center"/>
    </xf>
    <xf numFmtId="0" fontId="34" fillId="0" borderId="207" xfId="5" applyFont="1" applyBorder="1" applyAlignment="1">
      <alignment horizontal="center" vertical="center"/>
    </xf>
    <xf numFmtId="0" fontId="143" fillId="13" borderId="210" xfId="10" applyFont="1" applyFill="1" applyBorder="1" applyAlignment="1">
      <alignment horizontal="center" vertical="top" wrapText="1"/>
    </xf>
    <xf numFmtId="0" fontId="143" fillId="13" borderId="211" xfId="10" applyFont="1" applyFill="1" applyBorder="1" applyAlignment="1">
      <alignment horizontal="center" vertical="top" wrapText="1"/>
    </xf>
    <xf numFmtId="0" fontId="143" fillId="13" borderId="212" xfId="10" applyFont="1" applyFill="1" applyBorder="1" applyAlignment="1">
      <alignment horizontal="center" vertical="top" wrapText="1"/>
    </xf>
    <xf numFmtId="0" fontId="143" fillId="13" borderId="213" xfId="10" applyFont="1" applyFill="1" applyBorder="1" applyAlignment="1">
      <alignment horizontal="center" vertical="top" wrapText="1"/>
    </xf>
    <xf numFmtId="0" fontId="143" fillId="13" borderId="214" xfId="10" applyFont="1" applyFill="1" applyBorder="1" applyAlignment="1">
      <alignment horizontal="center" vertical="top" wrapText="1"/>
    </xf>
    <xf numFmtId="0" fontId="143" fillId="13" borderId="215" xfId="10" applyFont="1" applyFill="1" applyBorder="1" applyAlignment="1">
      <alignment horizontal="center" vertical="top" wrapText="1"/>
    </xf>
    <xf numFmtId="0" fontId="151" fillId="0" borderId="84" xfId="10" applyFont="1" applyFill="1" applyBorder="1" applyAlignment="1">
      <alignment horizontal="center" vertical="top" wrapText="1"/>
    </xf>
    <xf numFmtId="0" fontId="151" fillId="0" borderId="216" xfId="10" applyFont="1" applyFill="1" applyBorder="1" applyAlignment="1">
      <alignment horizontal="center" vertical="top" wrapText="1"/>
    </xf>
    <xf numFmtId="0" fontId="151" fillId="0" borderId="217" xfId="10" applyFont="1" applyFill="1" applyBorder="1" applyAlignment="1">
      <alignment horizontal="center" vertical="top" wrapText="1"/>
    </xf>
    <xf numFmtId="0" fontId="151" fillId="0" borderId="218" xfId="10" applyFont="1" applyFill="1" applyBorder="1" applyAlignment="1">
      <alignment horizontal="center" vertical="top" wrapText="1"/>
    </xf>
    <xf numFmtId="0" fontId="130" fillId="0" borderId="138" xfId="4" applyFont="1" applyBorder="1" applyAlignment="1">
      <alignment horizontal="center" vertical="center"/>
    </xf>
    <xf numFmtId="0" fontId="130" fillId="0" borderId="0" xfId="4" applyFont="1" applyAlignment="1">
      <alignment horizontal="center" vertical="center"/>
    </xf>
    <xf numFmtId="0" fontId="130" fillId="0" borderId="139" xfId="4" applyFont="1" applyBorder="1" applyAlignment="1">
      <alignment horizontal="center" vertical="center"/>
    </xf>
    <xf numFmtId="0" fontId="144" fillId="4" borderId="87" xfId="10" applyFont="1" applyFill="1" applyBorder="1" applyAlignment="1">
      <alignment horizontal="center"/>
    </xf>
    <xf numFmtId="0" fontId="144" fillId="4" borderId="43" xfId="10" applyFont="1" applyFill="1" applyBorder="1" applyAlignment="1">
      <alignment horizontal="center"/>
    </xf>
    <xf numFmtId="0" fontId="144" fillId="4" borderId="88" xfId="10" applyFont="1" applyFill="1" applyBorder="1" applyAlignment="1">
      <alignment horizontal="center"/>
    </xf>
    <xf numFmtId="0" fontId="152" fillId="4" borderId="32" xfId="10" applyFont="1" applyFill="1" applyBorder="1" applyAlignment="1">
      <alignment horizontal="left" vertical="top"/>
    </xf>
    <xf numFmtId="0" fontId="34" fillId="0" borderId="18" xfId="5" applyFont="1" applyBorder="1" applyAlignment="1">
      <alignment vertical="top"/>
    </xf>
    <xf numFmtId="0" fontId="50" fillId="2" borderId="18" xfId="60" applyFont="1" applyFill="1" applyBorder="1" applyAlignment="1">
      <alignment horizontal="center" vertical="center" wrapText="1"/>
    </xf>
    <xf numFmtId="0" fontId="50" fillId="2" borderId="34" xfId="60" applyFont="1" applyFill="1" applyBorder="1" applyAlignment="1">
      <alignment horizontal="center" vertical="center" wrapText="1"/>
    </xf>
    <xf numFmtId="0" fontId="155" fillId="4" borderId="18" xfId="10" applyFont="1" applyFill="1" applyBorder="1" applyAlignment="1">
      <alignment horizontal="left" vertical="center"/>
    </xf>
    <xf numFmtId="0" fontId="88" fillId="0" borderId="137" xfId="5" applyFont="1" applyBorder="1" applyAlignment="1">
      <alignment horizontal="left" vertical="center"/>
    </xf>
    <xf numFmtId="0" fontId="156" fillId="4" borderId="173" xfId="10" applyFont="1" applyFill="1" applyBorder="1" applyAlignment="1">
      <alignment horizontal="center" vertical="center" wrapText="1"/>
    </xf>
    <xf numFmtId="0" fontId="156" fillId="4" borderId="44" xfId="10" applyFont="1" applyFill="1" applyBorder="1" applyAlignment="1">
      <alignment horizontal="center" vertical="center" wrapText="1"/>
    </xf>
    <xf numFmtId="0" fontId="156" fillId="4" borderId="174" xfId="10" applyFont="1" applyFill="1" applyBorder="1" applyAlignment="1">
      <alignment horizontal="center" vertical="center" wrapText="1"/>
    </xf>
    <xf numFmtId="0" fontId="156" fillId="4" borderId="173" xfId="10" applyFont="1" applyFill="1" applyBorder="1" applyAlignment="1">
      <alignment horizontal="center"/>
    </xf>
    <xf numFmtId="0" fontId="156" fillId="4" borderId="44" xfId="10" applyFont="1" applyFill="1" applyBorder="1" applyAlignment="1">
      <alignment horizontal="center"/>
    </xf>
    <xf numFmtId="0" fontId="156" fillId="4" borderId="174" xfId="10" applyFont="1" applyFill="1" applyBorder="1" applyAlignment="1">
      <alignment horizontal="center"/>
    </xf>
    <xf numFmtId="0" fontId="29" fillId="0" borderId="0" xfId="5" applyFont="1" applyAlignment="1">
      <alignment horizontal="center" vertical="center"/>
    </xf>
    <xf numFmtId="0" fontId="141" fillId="0" borderId="49" xfId="40" applyFont="1" applyBorder="1" applyAlignment="1">
      <alignment horizontal="left" vertical="center"/>
    </xf>
    <xf numFmtId="0" fontId="141" fillId="0" borderId="50" xfId="40" applyFont="1" applyBorder="1" applyAlignment="1">
      <alignment horizontal="left" vertical="center"/>
    </xf>
    <xf numFmtId="0" fontId="141" fillId="0" borderId="52" xfId="40" applyFont="1" applyBorder="1" applyAlignment="1">
      <alignment horizontal="left" vertical="center"/>
    </xf>
    <xf numFmtId="0" fontId="141" fillId="0" borderId="53" xfId="40" applyFont="1" applyBorder="1" applyAlignment="1">
      <alignment horizontal="left" vertical="center"/>
    </xf>
    <xf numFmtId="0" fontId="31" fillId="0" borderId="50" xfId="5" applyFont="1" applyBorder="1" applyAlignment="1">
      <alignment horizontal="center" vertical="center" wrapText="1"/>
    </xf>
    <xf numFmtId="0" fontId="31" fillId="0" borderId="51" xfId="5" applyFont="1" applyBorder="1" applyAlignment="1">
      <alignment horizontal="center" vertical="center" wrapText="1"/>
    </xf>
    <xf numFmtId="0" fontId="31" fillId="0" borderId="53" xfId="5" applyFont="1" applyBorder="1" applyAlignment="1">
      <alignment horizontal="center" vertical="center" wrapText="1"/>
    </xf>
    <xf numFmtId="0" fontId="31" fillId="0" borderId="54" xfId="5" applyFont="1" applyBorder="1" applyAlignment="1">
      <alignment horizontal="center" vertical="center" wrapText="1"/>
    </xf>
    <xf numFmtId="0" fontId="32" fillId="0" borderId="0" xfId="5" applyFont="1" applyAlignment="1">
      <alignment horizontal="center" vertical="center" wrapText="1"/>
    </xf>
    <xf numFmtId="0" fontId="32" fillId="13" borderId="73" xfId="5" applyFont="1" applyFill="1" applyBorder="1" applyAlignment="1">
      <alignment horizontal="center" vertical="center"/>
    </xf>
    <xf numFmtId="0" fontId="32" fillId="13" borderId="74" xfId="5" applyFont="1" applyFill="1" applyBorder="1" applyAlignment="1">
      <alignment horizontal="center" vertical="center"/>
    </xf>
    <xf numFmtId="0" fontId="32" fillId="13" borderId="75" xfId="5" applyFont="1" applyFill="1" applyBorder="1" applyAlignment="1">
      <alignment horizontal="center" vertical="center"/>
    </xf>
    <xf numFmtId="0" fontId="32" fillId="13" borderId="76" xfId="5" applyFont="1" applyFill="1" applyBorder="1" applyAlignment="1">
      <alignment horizontal="center" vertical="center"/>
    </xf>
    <xf numFmtId="0" fontId="32" fillId="13" borderId="77" xfId="5" applyFont="1" applyFill="1" applyBorder="1" applyAlignment="1">
      <alignment horizontal="center" vertical="center"/>
    </xf>
    <xf numFmtId="0" fontId="32" fillId="13" borderId="78" xfId="5" applyFont="1" applyFill="1" applyBorder="1" applyAlignment="1">
      <alignment horizontal="center" vertical="center"/>
    </xf>
    <xf numFmtId="4" fontId="32" fillId="13" borderId="73" xfId="5" applyNumberFormat="1" applyFont="1" applyFill="1" applyBorder="1" applyAlignment="1">
      <alignment horizontal="center" vertical="center" wrapText="1"/>
    </xf>
    <xf numFmtId="4" fontId="32" fillId="13" borderId="74" xfId="5" applyNumberFormat="1" applyFont="1" applyFill="1" applyBorder="1" applyAlignment="1">
      <alignment horizontal="center" vertical="center" wrapText="1"/>
    </xf>
    <xf numFmtId="4" fontId="32" fillId="13" borderId="75" xfId="5" applyNumberFormat="1" applyFont="1" applyFill="1" applyBorder="1" applyAlignment="1">
      <alignment horizontal="center" vertical="center" wrapText="1"/>
    </xf>
    <xf numFmtId="4" fontId="32" fillId="13" borderId="76" xfId="5" applyNumberFormat="1" applyFont="1" applyFill="1" applyBorder="1" applyAlignment="1">
      <alignment horizontal="center" vertical="center" wrapText="1"/>
    </xf>
    <xf numFmtId="4" fontId="32" fillId="13" borderId="77" xfId="5" applyNumberFormat="1" applyFont="1" applyFill="1" applyBorder="1" applyAlignment="1">
      <alignment horizontal="center" vertical="center" wrapText="1"/>
    </xf>
    <xf numFmtId="4" fontId="32" fillId="13" borderId="78" xfId="5" applyNumberFormat="1" applyFont="1" applyFill="1" applyBorder="1" applyAlignment="1">
      <alignment horizontal="center" vertical="center" wrapText="1"/>
    </xf>
    <xf numFmtId="0" fontId="31" fillId="0" borderId="73" xfId="5" applyFont="1" applyFill="1" applyBorder="1" applyAlignment="1">
      <alignment horizontal="center" vertical="center"/>
    </xf>
    <xf numFmtId="0" fontId="31" fillId="0" borderId="74" xfId="5" applyFont="1" applyFill="1" applyBorder="1" applyAlignment="1">
      <alignment horizontal="center" vertical="center"/>
    </xf>
    <xf numFmtId="0" fontId="31" fillId="0" borderId="75" xfId="5" applyFont="1" applyFill="1" applyBorder="1" applyAlignment="1">
      <alignment horizontal="center" vertical="center"/>
    </xf>
    <xf numFmtId="0" fontId="31" fillId="0" borderId="68" xfId="5" applyFont="1" applyFill="1" applyBorder="1" applyAlignment="1">
      <alignment horizontal="center" vertical="center"/>
    </xf>
    <xf numFmtId="0" fontId="31" fillId="0" borderId="0" xfId="5" applyFont="1" applyFill="1" applyBorder="1" applyAlignment="1">
      <alignment horizontal="center" vertical="center"/>
    </xf>
    <xf numFmtId="0" fontId="31" fillId="0" borderId="69" xfId="5" applyFont="1" applyFill="1" applyBorder="1" applyAlignment="1">
      <alignment horizontal="center" vertical="center"/>
    </xf>
    <xf numFmtId="0" fontId="31" fillId="0" borderId="76" xfId="5" applyFont="1" applyFill="1" applyBorder="1" applyAlignment="1">
      <alignment horizontal="center" vertical="center"/>
    </xf>
    <xf numFmtId="0" fontId="31" fillId="0" borderId="77" xfId="5" applyFont="1" applyFill="1" applyBorder="1" applyAlignment="1">
      <alignment horizontal="center" vertical="center"/>
    </xf>
    <xf numFmtId="0" fontId="31" fillId="0" borderId="78" xfId="5" applyFont="1" applyFill="1" applyBorder="1" applyAlignment="1">
      <alignment horizontal="center" vertical="center"/>
    </xf>
    <xf numFmtId="0" fontId="31" fillId="0" borderId="52" xfId="5" applyFont="1" applyBorder="1" applyAlignment="1">
      <alignment horizontal="left" vertical="center" wrapText="1"/>
    </xf>
    <xf numFmtId="0" fontId="31" fillId="0" borderId="53" xfId="5" applyFont="1" applyBorder="1" applyAlignment="1">
      <alignment horizontal="left" vertical="center" wrapText="1"/>
    </xf>
    <xf numFmtId="0" fontId="31" fillId="0" borderId="55" xfId="40" applyFont="1" applyBorder="1" applyAlignment="1">
      <alignment horizontal="left" vertical="center" wrapText="1"/>
    </xf>
    <xf numFmtId="0" fontId="31" fillId="0" borderId="56" xfId="40" applyFont="1" applyBorder="1" applyAlignment="1">
      <alignment horizontal="left" vertical="center" wrapText="1"/>
    </xf>
    <xf numFmtId="0" fontId="31" fillId="0" borderId="60" xfId="40" applyFont="1" applyBorder="1" applyAlignment="1">
      <alignment horizontal="left" vertical="center" wrapText="1"/>
    </xf>
    <xf numFmtId="0" fontId="31" fillId="0" borderId="61" xfId="40" applyFont="1" applyBorder="1" applyAlignment="1">
      <alignment horizontal="left" vertical="center" wrapText="1"/>
    </xf>
    <xf numFmtId="15" fontId="31" fillId="2" borderId="56" xfId="5" applyNumberFormat="1" applyFont="1" applyFill="1" applyBorder="1" applyAlignment="1">
      <alignment horizontal="center" vertical="center" wrapText="1"/>
    </xf>
    <xf numFmtId="0" fontId="31" fillId="2" borderId="56" xfId="5" applyFont="1" applyFill="1" applyBorder="1" applyAlignment="1">
      <alignment horizontal="center" vertical="center" wrapText="1"/>
    </xf>
    <xf numFmtId="0" fontId="31" fillId="2" borderId="57" xfId="5" applyFont="1" applyFill="1" applyBorder="1" applyAlignment="1">
      <alignment horizontal="center" vertical="center" wrapText="1"/>
    </xf>
    <xf numFmtId="0" fontId="31" fillId="2" borderId="61" xfId="5" applyFont="1" applyFill="1" applyBorder="1" applyAlignment="1">
      <alignment horizontal="center" vertical="center" wrapText="1"/>
    </xf>
    <xf numFmtId="0" fontId="31" fillId="2" borderId="62" xfId="5" applyFont="1" applyFill="1" applyBorder="1" applyAlignment="1">
      <alignment horizontal="center" vertical="center" wrapText="1"/>
    </xf>
    <xf numFmtId="0" fontId="141" fillId="2" borderId="58" xfId="40" applyFont="1" applyFill="1" applyBorder="1" applyAlignment="1">
      <alignment horizontal="center" vertical="center" wrapText="1"/>
    </xf>
    <xf numFmtId="0" fontId="141" fillId="2" borderId="56" xfId="40" applyFont="1" applyFill="1" applyBorder="1" applyAlignment="1">
      <alignment horizontal="center" vertical="center" wrapText="1"/>
    </xf>
    <xf numFmtId="0" fontId="141" fillId="2" borderId="63" xfId="40" applyFont="1" applyFill="1" applyBorder="1" applyAlignment="1">
      <alignment horizontal="center" vertical="center" wrapText="1"/>
    </xf>
    <xf numFmtId="0" fontId="141" fillId="2" borderId="61" xfId="40" applyFont="1" applyFill="1" applyBorder="1" applyAlignment="1">
      <alignment horizontal="center" vertical="center" wrapText="1"/>
    </xf>
    <xf numFmtId="0" fontId="141" fillId="2" borderId="56" xfId="41" applyFont="1" applyFill="1" applyBorder="1" applyAlignment="1">
      <alignment horizontal="center" vertical="center" wrapText="1"/>
    </xf>
    <xf numFmtId="0" fontId="141" fillId="2" borderId="59" xfId="41" applyFont="1" applyFill="1" applyBorder="1" applyAlignment="1">
      <alignment horizontal="center" vertical="center" wrapText="1"/>
    </xf>
    <xf numFmtId="0" fontId="141" fillId="2" borderId="61" xfId="41" applyFont="1" applyFill="1" applyBorder="1" applyAlignment="1">
      <alignment horizontal="center" vertical="center" wrapText="1"/>
    </xf>
    <xf numFmtId="0" fontId="141" fillId="2" borderId="64" xfId="41" applyFont="1" applyFill="1" applyBorder="1" applyAlignment="1">
      <alignment horizontal="center" vertical="center" wrapText="1"/>
    </xf>
    <xf numFmtId="0" fontId="29" fillId="0" borderId="0" xfId="5" applyFont="1" applyAlignment="1">
      <alignment horizontal="center"/>
    </xf>
    <xf numFmtId="3" fontId="91" fillId="5" borderId="48" xfId="5" applyNumberFormat="1" applyFont="1" applyFill="1" applyBorder="1" applyAlignment="1">
      <alignment horizontal="center" vertical="center"/>
    </xf>
    <xf numFmtId="0" fontId="92" fillId="0" borderId="49" xfId="5" applyFont="1" applyBorder="1" applyAlignment="1">
      <alignment horizontal="left" vertical="center"/>
    </xf>
    <xf numFmtId="0" fontId="92" fillId="0" borderId="50" xfId="5" applyFont="1" applyBorder="1" applyAlignment="1">
      <alignment horizontal="left" vertical="center"/>
    </xf>
    <xf numFmtId="0" fontId="92" fillId="0" borderId="50" xfId="5" applyFont="1" applyBorder="1" applyAlignment="1">
      <alignment horizontal="center" vertical="center"/>
    </xf>
    <xf numFmtId="4" fontId="91" fillId="0" borderId="50" xfId="5" applyNumberFormat="1" applyFont="1" applyBorder="1" applyAlignment="1">
      <alignment horizontal="center" vertical="center"/>
    </xf>
    <xf numFmtId="4" fontId="91" fillId="0" borderId="51" xfId="5" applyNumberFormat="1" applyFont="1" applyBorder="1" applyAlignment="1">
      <alignment horizontal="center" vertical="center"/>
    </xf>
    <xf numFmtId="0" fontId="92" fillId="5" borderId="48" xfId="5" applyFont="1" applyFill="1" applyBorder="1" applyAlignment="1">
      <alignment horizontal="left" vertical="center"/>
    </xf>
    <xf numFmtId="3" fontId="91" fillId="0" borderId="53" xfId="5" applyNumberFormat="1" applyFont="1" applyBorder="1" applyAlignment="1">
      <alignment horizontal="center" vertical="center"/>
    </xf>
    <xf numFmtId="3" fontId="91" fillId="0" borderId="54" xfId="5" applyNumberFormat="1" applyFont="1" applyBorder="1" applyAlignment="1">
      <alignment horizontal="center" vertical="center"/>
    </xf>
    <xf numFmtId="0" fontId="92" fillId="0" borderId="52" xfId="5" applyFont="1" applyBorder="1" applyAlignment="1">
      <alignment horizontal="left" vertical="center"/>
    </xf>
    <xf numFmtId="0" fontId="92" fillId="0" borderId="53" xfId="5" applyFont="1" applyBorder="1" applyAlignment="1">
      <alignment horizontal="left" vertical="center"/>
    </xf>
    <xf numFmtId="0" fontId="92" fillId="0" borderId="53" xfId="5" applyFont="1" applyBorder="1" applyAlignment="1">
      <alignment horizontal="center" vertical="center"/>
    </xf>
    <xf numFmtId="176" fontId="150" fillId="2" borderId="89" xfId="5" applyNumberFormat="1" applyFont="1" applyFill="1" applyBorder="1" applyAlignment="1">
      <alignment horizontal="center" vertical="center" wrapText="1"/>
    </xf>
    <xf numFmtId="176" fontId="150" fillId="2" borderId="90" xfId="5" applyNumberFormat="1" applyFont="1" applyFill="1" applyBorder="1" applyAlignment="1">
      <alignment horizontal="center" vertical="center" wrapText="1"/>
    </xf>
    <xf numFmtId="176" fontId="150" fillId="2" borderId="186" xfId="5" applyNumberFormat="1" applyFont="1" applyFill="1" applyBorder="1" applyAlignment="1">
      <alignment horizontal="center" vertical="center" wrapText="1"/>
    </xf>
    <xf numFmtId="176" fontId="150" fillId="2" borderId="91" xfId="5" applyNumberFormat="1" applyFont="1" applyFill="1" applyBorder="1" applyAlignment="1">
      <alignment horizontal="center" vertical="center" wrapText="1"/>
    </xf>
    <xf numFmtId="176" fontId="150" fillId="2" borderId="92" xfId="5" applyNumberFormat="1" applyFont="1" applyFill="1" applyBorder="1" applyAlignment="1">
      <alignment horizontal="center" vertical="center" wrapText="1"/>
    </xf>
    <xf numFmtId="176" fontId="150" fillId="2" borderId="187" xfId="5" applyNumberFormat="1" applyFont="1" applyFill="1" applyBorder="1" applyAlignment="1">
      <alignment horizontal="center" vertical="center" wrapText="1"/>
    </xf>
    <xf numFmtId="4" fontId="91" fillId="0" borderId="53" xfId="5" applyNumberFormat="1" applyFont="1" applyBorder="1" applyAlignment="1">
      <alignment horizontal="center" vertical="center"/>
    </xf>
    <xf numFmtId="4" fontId="91" fillId="0" borderId="54" xfId="5" applyNumberFormat="1" applyFont="1" applyBorder="1" applyAlignment="1">
      <alignment horizontal="center" vertical="center"/>
    </xf>
    <xf numFmtId="3" fontId="95" fillId="2" borderId="58" xfId="5" applyNumberFormat="1" applyFont="1" applyFill="1" applyBorder="1" applyAlignment="1">
      <alignment horizontal="left" vertical="center"/>
    </xf>
    <xf numFmtId="3" fontId="95" fillId="2" borderId="56" xfId="5" applyNumberFormat="1" applyFont="1" applyFill="1" applyBorder="1" applyAlignment="1">
      <alignment horizontal="left" vertical="center"/>
    </xf>
    <xf numFmtId="3" fontId="95" fillId="2" borderId="59" xfId="5" applyNumberFormat="1" applyFont="1" applyFill="1" applyBorder="1" applyAlignment="1">
      <alignment horizontal="left" vertical="center"/>
    </xf>
    <xf numFmtId="3" fontId="91" fillId="2" borderId="53" xfId="5" applyNumberFormat="1" applyFont="1" applyFill="1" applyBorder="1" applyAlignment="1">
      <alignment horizontal="center" vertical="center"/>
    </xf>
    <xf numFmtId="3" fontId="95" fillId="0" borderId="53" xfId="5" applyNumberFormat="1" applyFont="1" applyBorder="1" applyAlignment="1">
      <alignment horizontal="center" vertical="center"/>
    </xf>
    <xf numFmtId="3" fontId="36" fillId="0" borderId="0" xfId="5" applyNumberFormat="1" applyFont="1" applyAlignment="1">
      <alignment horizontal="center"/>
    </xf>
    <xf numFmtId="0" fontId="36" fillId="0" borderId="0" xfId="5" applyFont="1" applyAlignment="1">
      <alignment horizontal="center"/>
    </xf>
    <xf numFmtId="165" fontId="91" fillId="2" borderId="53" xfId="5" applyNumberFormat="1" applyFont="1" applyFill="1" applyBorder="1" applyAlignment="1">
      <alignment horizontal="center" vertical="center"/>
    </xf>
    <xf numFmtId="0" fontId="33" fillId="0" borderId="0" xfId="5" applyFont="1" applyAlignment="1">
      <alignment horizontal="center"/>
    </xf>
    <xf numFmtId="0" fontId="92" fillId="0" borderId="53" xfId="5" quotePrefix="1" applyFont="1" applyBorder="1" applyAlignment="1">
      <alignment horizontal="center" vertical="center"/>
    </xf>
    <xf numFmtId="179" fontId="96" fillId="2" borderId="53" xfId="5" applyNumberFormat="1" applyFont="1" applyFill="1" applyBorder="1" applyAlignment="1">
      <alignment horizontal="center" vertical="center"/>
    </xf>
    <xf numFmtId="178" fontId="91" fillId="0" borderId="53" xfId="5" applyNumberFormat="1" applyFont="1" applyBorder="1" applyAlignment="1">
      <alignment horizontal="center" vertical="center"/>
    </xf>
    <xf numFmtId="3" fontId="90" fillId="0" borderId="53" xfId="5" applyNumberFormat="1" applyFont="1" applyBorder="1" applyAlignment="1">
      <alignment horizontal="center" vertical="center"/>
    </xf>
    <xf numFmtId="3" fontId="90" fillId="0" borderId="54" xfId="5" applyNumberFormat="1" applyFont="1" applyBorder="1" applyAlignment="1">
      <alignment horizontal="center" vertical="center"/>
    </xf>
    <xf numFmtId="177" fontId="35" fillId="0" borderId="0" xfId="5" applyNumberFormat="1" applyFont="1" applyAlignment="1">
      <alignment horizontal="center"/>
    </xf>
    <xf numFmtId="3" fontId="90" fillId="2" borderId="53" xfId="5" applyNumberFormat="1" applyFont="1" applyFill="1" applyBorder="1" applyAlignment="1">
      <alignment horizontal="center" vertical="center"/>
    </xf>
    <xf numFmtId="179" fontId="91" fillId="2" borderId="53" xfId="5" applyNumberFormat="1" applyFont="1" applyFill="1" applyBorder="1" applyAlignment="1">
      <alignment horizontal="center" vertical="center"/>
    </xf>
    <xf numFmtId="164" fontId="90" fillId="0" borderId="66" xfId="5" applyNumberFormat="1" applyFont="1" applyBorder="1" applyAlignment="1">
      <alignment horizontal="center"/>
    </xf>
    <xf numFmtId="164" fontId="90" fillId="0" borderId="67" xfId="5" applyNumberFormat="1" applyFont="1" applyBorder="1" applyAlignment="1">
      <alignment horizontal="center"/>
    </xf>
    <xf numFmtId="0" fontId="92" fillId="0" borderId="68" xfId="5" applyFont="1" applyBorder="1" applyAlignment="1">
      <alignment horizontal="center"/>
    </xf>
    <xf numFmtId="0" fontId="92" fillId="0" borderId="0" xfId="5" applyFont="1" applyAlignment="1">
      <alignment horizontal="center"/>
    </xf>
    <xf numFmtId="0" fontId="92" fillId="0" borderId="69" xfId="5" applyFont="1" applyBorder="1" applyAlignment="1">
      <alignment horizontal="center"/>
    </xf>
    <xf numFmtId="0" fontId="32" fillId="7" borderId="70" xfId="5" applyFont="1" applyFill="1" applyBorder="1" applyAlignment="1">
      <alignment horizontal="center"/>
    </xf>
    <xf numFmtId="0" fontId="32" fillId="7" borderId="71" xfId="5" applyFont="1" applyFill="1" applyBorder="1" applyAlignment="1">
      <alignment horizontal="center"/>
    </xf>
    <xf numFmtId="0" fontId="32" fillId="7" borderId="72" xfId="5" applyFont="1" applyFill="1" applyBorder="1" applyAlignment="1">
      <alignment horizontal="center"/>
    </xf>
    <xf numFmtId="0" fontId="92" fillId="0" borderId="65" xfId="5" applyFont="1" applyBorder="1" applyAlignment="1">
      <alignment horizontal="left" vertical="center"/>
    </xf>
    <xf numFmtId="0" fontId="92" fillId="0" borderId="66" xfId="5" applyFont="1" applyBorder="1" applyAlignment="1">
      <alignment horizontal="left" vertical="center"/>
    </xf>
    <xf numFmtId="0" fontId="92" fillId="0" borderId="66" xfId="5" applyFont="1" applyBorder="1" applyAlignment="1">
      <alignment horizontal="center" vertical="center"/>
    </xf>
    <xf numFmtId="164" fontId="90" fillId="3" borderId="66" xfId="5" applyNumberFormat="1" applyFont="1" applyFill="1" applyBorder="1" applyAlignment="1">
      <alignment horizontal="center"/>
    </xf>
    <xf numFmtId="164" fontId="90" fillId="2" borderId="66" xfId="5" applyNumberFormat="1" applyFont="1" applyFill="1" applyBorder="1" applyAlignment="1">
      <alignment horizontal="center"/>
    </xf>
    <xf numFmtId="165" fontId="91" fillId="0" borderId="53" xfId="5" applyNumberFormat="1" applyFont="1" applyBorder="1" applyAlignment="1">
      <alignment horizontal="center" vertical="center"/>
    </xf>
    <xf numFmtId="0" fontId="92" fillId="2" borderId="48" xfId="5" applyFont="1" applyFill="1" applyBorder="1" applyAlignment="1">
      <alignment horizontal="left" vertical="center"/>
    </xf>
    <xf numFmtId="0" fontId="92" fillId="2" borderId="48" xfId="5" applyFont="1" applyFill="1" applyBorder="1" applyAlignment="1">
      <alignment horizontal="center" vertical="center"/>
    </xf>
    <xf numFmtId="3" fontId="91" fillId="2" borderId="48" xfId="5" applyNumberFormat="1" applyFont="1" applyFill="1" applyBorder="1" applyAlignment="1">
      <alignment horizontal="center" vertical="center"/>
    </xf>
    <xf numFmtId="0" fontId="28" fillId="0" borderId="68" xfId="5" applyBorder="1"/>
    <xf numFmtId="0" fontId="28" fillId="0" borderId="0" xfId="5"/>
    <xf numFmtId="165" fontId="91" fillId="0" borderId="50" xfId="5" applyNumberFormat="1" applyFont="1" applyBorder="1" applyAlignment="1">
      <alignment horizontal="center" vertical="center"/>
    </xf>
    <xf numFmtId="165" fontId="91" fillId="0" borderId="51" xfId="5" applyNumberFormat="1" applyFont="1" applyBorder="1" applyAlignment="1">
      <alignment horizontal="center" vertical="center"/>
    </xf>
    <xf numFmtId="4" fontId="90" fillId="0" borderId="53" xfId="5" applyNumberFormat="1" applyFont="1" applyBorder="1" applyAlignment="1">
      <alignment horizontal="center" vertical="center"/>
    </xf>
    <xf numFmtId="165" fontId="90" fillId="0" borderId="53" xfId="5" applyNumberFormat="1" applyFont="1" applyBorder="1" applyAlignment="1">
      <alignment horizontal="center" vertical="center"/>
    </xf>
    <xf numFmtId="165" fontId="91" fillId="0" borderId="54" xfId="5" applyNumberFormat="1" applyFont="1" applyBorder="1" applyAlignment="1">
      <alignment horizontal="center" vertical="center"/>
    </xf>
    <xf numFmtId="165" fontId="90" fillId="0" borderId="54" xfId="5" applyNumberFormat="1" applyFont="1" applyBorder="1" applyAlignment="1">
      <alignment horizontal="center" vertical="center"/>
    </xf>
    <xf numFmtId="4" fontId="90" fillId="0" borderId="66" xfId="5" applyNumberFormat="1" applyFont="1" applyBorder="1" applyAlignment="1">
      <alignment horizontal="center" vertical="center"/>
    </xf>
    <xf numFmtId="165" fontId="90" fillId="0" borderId="66" xfId="5" applyNumberFormat="1" applyFont="1" applyBorder="1" applyAlignment="1">
      <alignment horizontal="center" vertical="center"/>
    </xf>
    <xf numFmtId="164" fontId="90" fillId="2" borderId="48" xfId="5" applyNumberFormat="1" applyFont="1" applyFill="1" applyBorder="1" applyAlignment="1">
      <alignment horizontal="center"/>
    </xf>
    <xf numFmtId="0" fontId="92" fillId="0" borderId="73" xfId="5" applyFont="1" applyBorder="1" applyAlignment="1">
      <alignment horizontal="center"/>
    </xf>
    <xf numFmtId="0" fontId="92" fillId="0" borderId="74" xfId="5" applyFont="1" applyBorder="1" applyAlignment="1">
      <alignment horizontal="center"/>
    </xf>
    <xf numFmtId="0" fontId="92" fillId="0" borderId="75" xfId="5" applyFont="1" applyBorder="1" applyAlignment="1">
      <alignment horizontal="center"/>
    </xf>
    <xf numFmtId="0" fontId="92" fillId="0" borderId="73" xfId="5" quotePrefix="1" applyFont="1" applyBorder="1" applyAlignment="1">
      <alignment horizontal="center" vertical="center"/>
    </xf>
    <xf numFmtId="0" fontId="92" fillId="0" borderId="74" xfId="5" quotePrefix="1" applyFont="1" applyBorder="1" applyAlignment="1">
      <alignment horizontal="center" vertical="center"/>
    </xf>
    <xf numFmtId="3" fontId="91" fillId="0" borderId="71" xfId="5" applyNumberFormat="1" applyFont="1" applyBorder="1" applyAlignment="1">
      <alignment horizontal="center" vertical="center"/>
    </xf>
    <xf numFmtId="0" fontId="92" fillId="0" borderId="74" xfId="5" quotePrefix="1" applyFont="1" applyBorder="1" applyAlignment="1">
      <alignment horizontal="left" vertical="center"/>
    </xf>
    <xf numFmtId="0" fontId="92" fillId="0" borderId="74" xfId="5" applyFont="1" applyBorder="1" applyAlignment="1">
      <alignment horizontal="left" vertical="center"/>
    </xf>
    <xf numFmtId="0" fontId="92" fillId="0" borderId="74" xfId="5" applyFont="1" applyBorder="1"/>
    <xf numFmtId="10" fontId="90" fillId="2" borderId="48" xfId="5" applyNumberFormat="1" applyFont="1" applyFill="1" applyBorder="1" applyAlignment="1">
      <alignment horizontal="center"/>
    </xf>
    <xf numFmtId="0" fontId="90" fillId="2" borderId="48" xfId="5" applyFont="1" applyFill="1" applyBorder="1" applyAlignment="1">
      <alignment horizontal="center"/>
    </xf>
    <xf numFmtId="165" fontId="90" fillId="0" borderId="67" xfId="5" applyNumberFormat="1" applyFont="1" applyBorder="1" applyAlignment="1">
      <alignment horizontal="center" vertical="center"/>
    </xf>
    <xf numFmtId="0" fontId="44" fillId="0" borderId="68" xfId="4" applyFont="1" applyBorder="1" applyAlignment="1">
      <alignment horizontal="center" vertical="center"/>
    </xf>
    <xf numFmtId="0" fontId="44" fillId="0" borderId="69" xfId="4" applyFont="1" applyBorder="1" applyAlignment="1">
      <alignment horizontal="center" vertical="center"/>
    </xf>
    <xf numFmtId="0" fontId="29" fillId="0" borderId="68" xfId="5" applyFont="1" applyBorder="1" applyAlignment="1">
      <alignment horizontal="center"/>
    </xf>
    <xf numFmtId="0" fontId="29" fillId="0" borderId="69" xfId="5" applyFont="1" applyBorder="1" applyAlignment="1">
      <alignment horizontal="center"/>
    </xf>
    <xf numFmtId="0" fontId="29" fillId="0" borderId="70" xfId="5" applyFont="1" applyBorder="1" applyAlignment="1">
      <alignment horizontal="center"/>
    </xf>
    <xf numFmtId="0" fontId="29" fillId="0" borderId="71" xfId="5" applyFont="1" applyBorder="1" applyAlignment="1">
      <alignment horizontal="center"/>
    </xf>
    <xf numFmtId="0" fontId="29" fillId="0" borderId="72" xfId="5" applyFont="1" applyBorder="1" applyAlignment="1">
      <alignment horizontal="center"/>
    </xf>
    <xf numFmtId="0" fontId="92" fillId="0" borderId="76" xfId="5" quotePrefix="1" applyFont="1" applyBorder="1" applyAlignment="1">
      <alignment horizontal="center" vertical="center"/>
    </xf>
    <xf numFmtId="0" fontId="92" fillId="0" borderId="77" xfId="5" quotePrefix="1" applyFont="1" applyBorder="1" applyAlignment="1">
      <alignment horizontal="center" vertical="center"/>
    </xf>
    <xf numFmtId="3" fontId="91" fillId="0" borderId="77" xfId="5" applyNumberFormat="1" applyFont="1" applyBorder="1" applyAlignment="1">
      <alignment horizontal="center" vertical="center"/>
    </xf>
    <xf numFmtId="0" fontId="92" fillId="0" borderId="77" xfId="5" quotePrefix="1" applyFont="1" applyBorder="1" applyAlignment="1">
      <alignment horizontal="left" vertical="center"/>
    </xf>
    <xf numFmtId="0" fontId="92" fillId="0" borderId="77" xfId="5" applyFont="1" applyBorder="1" applyAlignment="1">
      <alignment vertical="center"/>
    </xf>
    <xf numFmtId="3" fontId="92" fillId="0" borderId="77" xfId="5" quotePrefix="1" applyNumberFormat="1" applyFont="1" applyBorder="1" applyAlignment="1">
      <alignment horizontal="center" vertical="center"/>
    </xf>
    <xf numFmtId="164" fontId="91" fillId="0" borderId="77" xfId="1" applyNumberFormat="1" applyFont="1" applyBorder="1" applyAlignment="1">
      <alignment horizontal="center"/>
    </xf>
    <xf numFmtId="0" fontId="148" fillId="5" borderId="93" xfId="5" applyFont="1" applyFill="1" applyBorder="1" applyAlignment="1">
      <alignment horizontal="center" vertical="center" wrapText="1"/>
    </xf>
    <xf numFmtId="0" fontId="148" fillId="5" borderId="94" xfId="5" applyFont="1" applyFill="1" applyBorder="1" applyAlignment="1">
      <alignment horizontal="center" vertical="center" wrapText="1"/>
    </xf>
    <xf numFmtId="0" fontId="34" fillId="5" borderId="145" xfId="5" applyFont="1" applyFill="1" applyBorder="1" applyAlignment="1">
      <alignment horizontal="center" vertical="center" wrapText="1"/>
    </xf>
    <xf numFmtId="0" fontId="34" fillId="5" borderId="93" xfId="5" applyFont="1" applyFill="1" applyBorder="1" applyAlignment="1">
      <alignment horizontal="center" vertical="center" wrapText="1"/>
    </xf>
    <xf numFmtId="0" fontId="34" fillId="5" borderId="34" xfId="5" applyFont="1" applyFill="1" applyBorder="1" applyAlignment="1">
      <alignment horizontal="center" vertical="center" wrapText="1"/>
    </xf>
    <xf numFmtId="0" fontId="34" fillId="5" borderId="94" xfId="5" applyFont="1" applyFill="1" applyBorder="1" applyAlignment="1">
      <alignment horizontal="center" vertical="center" wrapText="1"/>
    </xf>
    <xf numFmtId="0" fontId="28" fillId="0" borderId="34" xfId="5" applyBorder="1" applyAlignment="1">
      <alignment horizontal="center" vertical="center"/>
    </xf>
    <xf numFmtId="0" fontId="28" fillId="0" borderId="94" xfId="5" applyBorder="1" applyAlignment="1">
      <alignment horizontal="center" vertical="center"/>
    </xf>
    <xf numFmtId="0" fontId="28" fillId="0" borderId="9" xfId="5" applyBorder="1" applyAlignment="1">
      <alignment horizontal="center" vertical="center"/>
    </xf>
    <xf numFmtId="0" fontId="28" fillId="0" borderId="140" xfId="5" applyBorder="1" applyAlignment="1">
      <alignment horizontal="center" vertical="center"/>
    </xf>
    <xf numFmtId="0" fontId="28" fillId="0" borderId="95" xfId="5" applyBorder="1" applyAlignment="1">
      <alignment horizontal="center" vertical="center"/>
    </xf>
    <xf numFmtId="0" fontId="34" fillId="5" borderId="84" xfId="5" applyFont="1" applyFill="1" applyBorder="1" applyAlignment="1">
      <alignment horizontal="center" vertical="center" wrapText="1"/>
    </xf>
    <xf numFmtId="0" fontId="34" fillId="5" borderId="85" xfId="5" applyFont="1" applyFill="1" applyBorder="1" applyAlignment="1">
      <alignment horizontal="center" vertical="center" wrapText="1"/>
    </xf>
    <xf numFmtId="0" fontId="34" fillId="5" borderId="86" xfId="5" applyFont="1" applyFill="1" applyBorder="1" applyAlignment="1">
      <alignment horizontal="center" vertical="center" wrapText="1"/>
    </xf>
    <xf numFmtId="0" fontId="34" fillId="5" borderId="138" xfId="5" applyFont="1" applyFill="1" applyBorder="1" applyAlignment="1">
      <alignment horizontal="center" vertical="center" wrapText="1"/>
    </xf>
    <xf numFmtId="0" fontId="34" fillId="5" borderId="0" xfId="5" applyFont="1" applyFill="1" applyAlignment="1">
      <alignment horizontal="center" vertical="center" wrapText="1"/>
    </xf>
    <xf numFmtId="0" fontId="34" fillId="5" borderId="139" xfId="5" applyFont="1" applyFill="1" applyBorder="1" applyAlignment="1">
      <alignment horizontal="center" vertical="center" wrapText="1"/>
    </xf>
    <xf numFmtId="0" fontId="34" fillId="5" borderId="87" xfId="5" applyFont="1" applyFill="1" applyBorder="1" applyAlignment="1">
      <alignment horizontal="center" vertical="center" wrapText="1"/>
    </xf>
    <xf numFmtId="0" fontId="34" fillId="5" borderId="43" xfId="5" applyFont="1" applyFill="1" applyBorder="1" applyAlignment="1">
      <alignment horizontal="center" vertical="center" wrapText="1"/>
    </xf>
    <xf numFmtId="0" fontId="34" fillId="5" borderId="88" xfId="5" applyFont="1" applyFill="1" applyBorder="1" applyAlignment="1">
      <alignment horizontal="center" vertical="center" wrapText="1"/>
    </xf>
    <xf numFmtId="9" fontId="28" fillId="0" borderId="175" xfId="1" applyBorder="1" applyAlignment="1">
      <alignment horizontal="center" vertical="center"/>
    </xf>
    <xf numFmtId="9" fontId="28" fillId="0" borderId="176" xfId="1" applyBorder="1" applyAlignment="1">
      <alignment horizontal="center" vertical="center"/>
    </xf>
    <xf numFmtId="9" fontId="28" fillId="0" borderId="177" xfId="1" applyBorder="1" applyAlignment="1">
      <alignment horizontal="center" vertical="center"/>
    </xf>
    <xf numFmtId="9" fontId="28" fillId="0" borderId="178" xfId="1" applyBorder="1" applyAlignment="1">
      <alignment horizontal="center" vertical="center"/>
    </xf>
    <xf numFmtId="0" fontId="148" fillId="5" borderId="84" xfId="5" applyFont="1" applyFill="1" applyBorder="1" applyAlignment="1">
      <alignment horizontal="center" vertical="center" wrapText="1"/>
    </xf>
    <xf numFmtId="0" fontId="148" fillId="5" borderId="179" xfId="5" applyFont="1" applyFill="1" applyBorder="1" applyAlignment="1">
      <alignment horizontal="center" vertical="center" wrapText="1"/>
    </xf>
    <xf numFmtId="0" fontId="148" fillId="5" borderId="180" xfId="5" applyFont="1" applyFill="1" applyBorder="1" applyAlignment="1">
      <alignment horizontal="center" vertical="center" wrapText="1"/>
    </xf>
    <xf numFmtId="0" fontId="148" fillId="5" borderId="8" xfId="5" applyFont="1" applyFill="1" applyBorder="1" applyAlignment="1">
      <alignment horizontal="center" vertical="center" wrapText="1"/>
    </xf>
    <xf numFmtId="3" fontId="28" fillId="0" borderId="181" xfId="5" applyNumberFormat="1" applyBorder="1" applyAlignment="1">
      <alignment horizontal="center" vertical="center"/>
    </xf>
    <xf numFmtId="3" fontId="28" fillId="0" borderId="34" xfId="5" applyNumberFormat="1" applyBorder="1" applyAlignment="1">
      <alignment horizontal="center" vertical="center"/>
    </xf>
    <xf numFmtId="3" fontId="28" fillId="0" borderId="182" xfId="5" applyNumberFormat="1" applyBorder="1" applyAlignment="1">
      <alignment horizontal="center" vertical="center"/>
    </xf>
    <xf numFmtId="3" fontId="28" fillId="0" borderId="3" xfId="5" applyNumberFormat="1" applyBorder="1" applyAlignment="1">
      <alignment horizontal="center" vertical="center"/>
    </xf>
    <xf numFmtId="3" fontId="28" fillId="0" borderId="138" xfId="5" applyNumberFormat="1" applyBorder="1" applyAlignment="1">
      <alignment horizontal="center" vertical="center"/>
    </xf>
    <xf numFmtId="3" fontId="28" fillId="0" borderId="5" xfId="5" applyNumberFormat="1" applyBorder="1" applyAlignment="1">
      <alignment horizontal="center" vertical="center"/>
    </xf>
    <xf numFmtId="3" fontId="28" fillId="0" borderId="180" xfId="5" applyNumberFormat="1" applyBorder="1" applyAlignment="1">
      <alignment horizontal="center" vertical="center"/>
    </xf>
    <xf numFmtId="3" fontId="28" fillId="0" borderId="8" xfId="5" applyNumberFormat="1" applyBorder="1" applyAlignment="1">
      <alignment horizontal="center" vertical="center"/>
    </xf>
    <xf numFmtId="3" fontId="28" fillId="0" borderId="87" xfId="5" applyNumberFormat="1" applyBorder="1" applyAlignment="1">
      <alignment horizontal="center" vertical="center"/>
    </xf>
    <xf numFmtId="3" fontId="28" fillId="0" borderId="183" xfId="5" applyNumberFormat="1" applyBorder="1" applyAlignment="1">
      <alignment horizontal="center" vertical="center"/>
    </xf>
    <xf numFmtId="1" fontId="28" fillId="0" borderId="149" xfId="5" applyNumberFormat="1" applyBorder="1" applyAlignment="1">
      <alignment horizontal="center" vertical="center"/>
    </xf>
    <xf numFmtId="1" fontId="28" fillId="0" borderId="151" xfId="5" applyNumberFormat="1" applyBorder="1" applyAlignment="1">
      <alignment horizontal="center" vertical="center"/>
    </xf>
    <xf numFmtId="10" fontId="28" fillId="0" borderId="21" xfId="5" applyNumberFormat="1" applyBorder="1" applyAlignment="1">
      <alignment horizontal="center" vertical="center"/>
    </xf>
    <xf numFmtId="10" fontId="28" fillId="0" borderId="152" xfId="5" applyNumberFormat="1" applyBorder="1" applyAlignment="1">
      <alignment horizontal="center" vertical="center"/>
    </xf>
    <xf numFmtId="3" fontId="28" fillId="0" borderId="21" xfId="5" applyNumberFormat="1" applyBorder="1" applyAlignment="1">
      <alignment horizontal="center" vertical="center"/>
    </xf>
    <xf numFmtId="3" fontId="28" fillId="0" borderId="152" xfId="5" applyNumberFormat="1" applyBorder="1" applyAlignment="1">
      <alignment horizontal="center" vertical="center"/>
    </xf>
    <xf numFmtId="164" fontId="28" fillId="0" borderId="21" xfId="1" applyNumberFormat="1" applyBorder="1" applyAlignment="1">
      <alignment horizontal="center" vertical="center"/>
    </xf>
    <xf numFmtId="164" fontId="28" fillId="0" borderId="152" xfId="1" applyNumberFormat="1" applyBorder="1" applyAlignment="1">
      <alignment horizontal="center" vertical="center"/>
    </xf>
    <xf numFmtId="164" fontId="28" fillId="0" borderId="21" xfId="1" applyNumberFormat="1" applyBorder="1" applyAlignment="1">
      <alignment horizontal="center" vertical="center" wrapText="1"/>
    </xf>
    <xf numFmtId="164" fontId="28" fillId="0" borderId="152" xfId="1" applyNumberFormat="1" applyBorder="1" applyAlignment="1">
      <alignment horizontal="center" vertical="center" wrapText="1"/>
    </xf>
    <xf numFmtId="0" fontId="139" fillId="0" borderId="21" xfId="5" applyFont="1" applyBorder="1" applyAlignment="1">
      <alignment horizontal="center" vertical="center" wrapText="1"/>
    </xf>
    <xf numFmtId="0" fontId="139" fillId="0" borderId="150" xfId="5" applyFont="1" applyBorder="1" applyAlignment="1">
      <alignment horizontal="center" vertical="center" wrapText="1"/>
    </xf>
    <xf numFmtId="0" fontId="139" fillId="0" borderId="152" xfId="5" applyFont="1" applyBorder="1" applyAlignment="1">
      <alignment horizontal="center" vertical="center" wrapText="1"/>
    </xf>
    <xf numFmtId="0" fontId="139" fillId="0" borderId="153" xfId="5" applyFont="1" applyBorder="1" applyAlignment="1">
      <alignment horizontal="center" vertical="center" wrapText="1"/>
    </xf>
    <xf numFmtId="0" fontId="34" fillId="2" borderId="0" xfId="5" applyFont="1" applyFill="1" applyAlignment="1">
      <alignment horizontal="center" vertical="center" wrapText="1"/>
    </xf>
    <xf numFmtId="0" fontId="28" fillId="0" borderId="9" xfId="5" applyBorder="1" applyAlignment="1">
      <alignment horizontal="center" vertical="center" wrapText="1"/>
    </xf>
    <xf numFmtId="1" fontId="28" fillId="0" borderId="9" xfId="5" applyNumberFormat="1" applyBorder="1" applyAlignment="1">
      <alignment horizontal="center" vertical="center"/>
    </xf>
    <xf numFmtId="10" fontId="28" fillId="0" borderId="9" xfId="5" applyNumberFormat="1" applyBorder="1" applyAlignment="1">
      <alignment horizontal="center" vertical="center"/>
    </xf>
    <xf numFmtId="3" fontId="28" fillId="0" borderId="9" xfId="5" applyNumberFormat="1" applyBorder="1" applyAlignment="1">
      <alignment horizontal="center" vertical="center"/>
    </xf>
    <xf numFmtId="164" fontId="28" fillId="0" borderId="9" xfId="1" applyNumberFormat="1" applyBorder="1" applyAlignment="1">
      <alignment horizontal="center" vertical="center"/>
    </xf>
    <xf numFmtId="164" fontId="28" fillId="0" borderId="9" xfId="1" applyNumberFormat="1" applyBorder="1" applyAlignment="1">
      <alignment horizontal="center" vertical="center" wrapText="1"/>
    </xf>
    <xf numFmtId="0" fontId="98" fillId="5" borderId="1" xfId="5" applyFont="1" applyFill="1" applyBorder="1" applyAlignment="1">
      <alignment horizontal="center" vertical="center" wrapText="1"/>
    </xf>
    <xf numFmtId="0" fontId="98" fillId="5" borderId="2" xfId="5" applyFont="1" applyFill="1" applyBorder="1" applyAlignment="1">
      <alignment horizontal="center" vertical="center" wrapText="1"/>
    </xf>
    <xf numFmtId="0" fontId="98" fillId="5" borderId="3" xfId="5" applyFont="1" applyFill="1" applyBorder="1" applyAlignment="1">
      <alignment horizontal="center" vertical="center" wrapText="1"/>
    </xf>
    <xf numFmtId="0" fontId="98" fillId="5" borderId="6" xfId="5" applyFont="1" applyFill="1" applyBorder="1" applyAlignment="1">
      <alignment horizontal="center" vertical="center" wrapText="1"/>
    </xf>
    <xf numFmtId="0" fontId="98" fillId="5" borderId="7" xfId="5" applyFont="1" applyFill="1" applyBorder="1" applyAlignment="1">
      <alignment horizontal="center" vertical="center" wrapText="1"/>
    </xf>
    <xf numFmtId="0" fontId="98" fillId="5" borderId="8" xfId="5" applyFont="1" applyFill="1" applyBorder="1" applyAlignment="1">
      <alignment horizontal="center" vertical="center" wrapText="1"/>
    </xf>
    <xf numFmtId="0" fontId="28" fillId="0" borderId="18" xfId="5" applyBorder="1" applyAlignment="1">
      <alignment horizontal="center"/>
    </xf>
    <xf numFmtId="0" fontId="34" fillId="2" borderId="0" xfId="5" applyFont="1" applyFill="1" applyAlignment="1">
      <alignment horizontal="center" vertical="center"/>
    </xf>
    <xf numFmtId="0" fontId="34" fillId="5" borderId="9" xfId="5" applyFont="1" applyFill="1" applyBorder="1" applyAlignment="1">
      <alignment horizontal="center" vertical="center" wrapText="1"/>
    </xf>
    <xf numFmtId="0" fontId="28" fillId="2" borderId="0" xfId="5" applyFill="1" applyAlignment="1">
      <alignment horizontal="center" vertical="center" wrapText="1"/>
    </xf>
    <xf numFmtId="0" fontId="28" fillId="0" borderId="0" xfId="5" applyAlignment="1">
      <alignment horizontal="center"/>
    </xf>
    <xf numFmtId="0" fontId="28" fillId="0" borderId="138" xfId="5" applyBorder="1" applyAlignment="1">
      <alignment horizontal="center"/>
    </xf>
    <xf numFmtId="0" fontId="28" fillId="0" borderId="139" xfId="5" applyBorder="1" applyAlignment="1">
      <alignment horizontal="center"/>
    </xf>
    <xf numFmtId="0" fontId="34" fillId="0" borderId="0" xfId="5" applyFont="1" applyAlignment="1">
      <alignment horizontal="center" vertical="center"/>
    </xf>
    <xf numFmtId="9" fontId="28" fillId="0" borderId="9" xfId="1" applyBorder="1" applyAlignment="1">
      <alignment horizontal="center" vertical="center"/>
    </xf>
    <xf numFmtId="9" fontId="28" fillId="0" borderId="140" xfId="1" applyBorder="1" applyAlignment="1">
      <alignment horizontal="center" vertical="center"/>
    </xf>
    <xf numFmtId="0" fontId="34" fillId="0" borderId="10" xfId="5" applyFont="1" applyBorder="1" applyAlignment="1">
      <alignment horizontal="center" vertical="center" wrapText="1"/>
    </xf>
    <xf numFmtId="0" fontId="34" fillId="0" borderId="80" xfId="5" applyFont="1" applyBorder="1" applyAlignment="1">
      <alignment horizontal="center" vertical="center" wrapText="1"/>
    </xf>
    <xf numFmtId="0" fontId="34" fillId="0" borderId="164" xfId="5" applyFont="1" applyBorder="1" applyAlignment="1">
      <alignment horizontal="center" vertical="center"/>
    </xf>
    <xf numFmtId="0" fontId="34" fillId="0" borderId="166" xfId="5" applyFont="1" applyBorder="1" applyAlignment="1">
      <alignment horizontal="center" vertical="center"/>
    </xf>
    <xf numFmtId="164" fontId="28" fillId="0" borderId="9" xfId="5" applyNumberFormat="1" applyBorder="1" applyAlignment="1">
      <alignment horizontal="center" vertical="center"/>
    </xf>
    <xf numFmtId="164" fontId="28" fillId="0" borderId="167" xfId="5" applyNumberFormat="1" applyBorder="1" applyAlignment="1">
      <alignment horizontal="center" vertical="center"/>
    </xf>
    <xf numFmtId="0" fontId="28" fillId="0" borderId="167" xfId="5" applyBorder="1" applyAlignment="1">
      <alignment horizontal="center" vertical="center"/>
    </xf>
    <xf numFmtId="0" fontId="98" fillId="5" borderId="84" xfId="5" applyFont="1" applyFill="1" applyBorder="1" applyAlignment="1">
      <alignment horizontal="center" vertical="center"/>
    </xf>
    <xf numFmtId="0" fontId="98" fillId="5" borderId="85" xfId="5" applyFont="1" applyFill="1" applyBorder="1" applyAlignment="1">
      <alignment horizontal="center" vertical="center"/>
    </xf>
    <xf numFmtId="0" fontId="98" fillId="5" borderId="86" xfId="5" applyFont="1" applyFill="1" applyBorder="1" applyAlignment="1">
      <alignment horizontal="center" vertical="center"/>
    </xf>
    <xf numFmtId="0" fontId="98" fillId="5" borderId="87" xfId="5" applyFont="1" applyFill="1" applyBorder="1" applyAlignment="1">
      <alignment horizontal="center" vertical="center"/>
    </xf>
    <xf numFmtId="0" fontId="98" fillId="5" borderId="43" xfId="5" applyFont="1" applyFill="1" applyBorder="1" applyAlignment="1">
      <alignment horizontal="center" vertical="center"/>
    </xf>
    <xf numFmtId="0" fontId="98" fillId="5" borderId="88" xfId="5" applyFont="1" applyFill="1" applyBorder="1" applyAlignment="1">
      <alignment horizontal="center" vertical="center"/>
    </xf>
    <xf numFmtId="0" fontId="34" fillId="5" borderId="161" xfId="5" applyFont="1" applyFill="1" applyBorder="1" applyAlignment="1">
      <alignment horizontal="center" vertical="center"/>
    </xf>
    <xf numFmtId="0" fontId="34" fillId="5" borderId="0" xfId="5" applyFont="1" applyFill="1" applyAlignment="1">
      <alignment horizontal="center" vertical="center"/>
    </xf>
    <xf numFmtId="0" fontId="34" fillId="5" borderId="79" xfId="5" applyFont="1" applyFill="1" applyBorder="1" applyAlignment="1">
      <alignment horizontal="center" vertical="center" wrapText="1"/>
    </xf>
    <xf numFmtId="0" fontId="139" fillId="0" borderId="80" xfId="5" applyFont="1" applyBorder="1" applyAlignment="1">
      <alignment horizontal="center" vertical="center" wrapText="1"/>
    </xf>
    <xf numFmtId="0" fontId="139" fillId="0" borderId="163" xfId="5" applyFont="1" applyBorder="1" applyAlignment="1">
      <alignment horizontal="center" vertical="center" wrapText="1"/>
    </xf>
    <xf numFmtId="1" fontId="28" fillId="2" borderId="154" xfId="5" applyNumberFormat="1" applyFill="1" applyBorder="1" applyAlignment="1">
      <alignment horizontal="center" vertical="center"/>
    </xf>
    <xf numFmtId="1" fontId="28" fillId="2" borderId="149" xfId="5" applyNumberFormat="1" applyFill="1" applyBorder="1" applyAlignment="1">
      <alignment horizontal="center" vertical="center"/>
    </xf>
    <xf numFmtId="1" fontId="28" fillId="2" borderId="151" xfId="5" applyNumberFormat="1" applyFill="1" applyBorder="1" applyAlignment="1">
      <alignment horizontal="center" vertical="center"/>
    </xf>
    <xf numFmtId="3" fontId="28" fillId="2" borderId="135" xfId="5" applyNumberFormat="1" applyFill="1" applyBorder="1" applyAlignment="1">
      <alignment horizontal="center" vertical="center"/>
    </xf>
    <xf numFmtId="3" fontId="28" fillId="2" borderId="21" xfId="5" applyNumberFormat="1" applyFill="1" applyBorder="1" applyAlignment="1">
      <alignment horizontal="center" vertical="center"/>
    </xf>
    <xf numFmtId="3" fontId="28" fillId="2" borderId="152" xfId="5" applyNumberFormat="1" applyFill="1" applyBorder="1" applyAlignment="1">
      <alignment horizontal="center" vertical="center"/>
    </xf>
    <xf numFmtId="164" fontId="28" fillId="0" borderId="165" xfId="5" applyNumberFormat="1" applyBorder="1" applyAlignment="1">
      <alignment horizontal="center" vertical="center"/>
    </xf>
    <xf numFmtId="164" fontId="28" fillId="0" borderId="168" xfId="5" applyNumberFormat="1" applyBorder="1" applyAlignment="1">
      <alignment horizontal="center" vertical="center"/>
    </xf>
    <xf numFmtId="0" fontId="28" fillId="0" borderId="101" xfId="5" applyBorder="1" applyAlignment="1">
      <alignment horizontal="center" vertical="center"/>
    </xf>
    <xf numFmtId="0" fontId="34" fillId="5" borderId="79" xfId="5" applyFont="1" applyFill="1" applyBorder="1" applyAlignment="1">
      <alignment horizontal="center" vertical="center"/>
    </xf>
    <xf numFmtId="0" fontId="34" fillId="5" borderId="9" xfId="5" applyFont="1" applyFill="1" applyBorder="1" applyAlignment="1">
      <alignment horizontal="center" vertical="center"/>
    </xf>
    <xf numFmtId="0" fontId="34" fillId="5" borderId="169" xfId="5" applyFont="1" applyFill="1" applyBorder="1" applyAlignment="1">
      <alignment horizontal="center" vertical="center" wrapText="1"/>
    </xf>
    <xf numFmtId="0" fontId="34" fillId="5" borderId="165" xfId="5" applyFont="1" applyFill="1" applyBorder="1" applyAlignment="1">
      <alignment horizontal="center" vertical="center" wrapText="1"/>
    </xf>
    <xf numFmtId="0" fontId="34" fillId="5" borderId="105" xfId="5" applyFont="1" applyFill="1" applyBorder="1" applyAlignment="1">
      <alignment horizontal="center" vertical="center" wrapText="1"/>
    </xf>
    <xf numFmtId="0" fontId="34" fillId="5" borderId="143" xfId="5" applyFont="1" applyFill="1" applyBorder="1" applyAlignment="1">
      <alignment horizontal="center" vertical="center" wrapText="1"/>
    </xf>
    <xf numFmtId="0" fontId="34" fillId="5" borderId="144" xfId="5" applyFont="1" applyFill="1" applyBorder="1" applyAlignment="1">
      <alignment horizontal="center" vertical="center" wrapText="1"/>
    </xf>
    <xf numFmtId="0" fontId="98" fillId="5" borderId="158" xfId="5" applyFont="1" applyFill="1" applyBorder="1" applyAlignment="1">
      <alignment horizontal="center" vertical="center"/>
    </xf>
    <xf numFmtId="0" fontId="98" fillId="5" borderId="159" xfId="5" applyFont="1" applyFill="1" applyBorder="1" applyAlignment="1">
      <alignment horizontal="center" vertical="center"/>
    </xf>
    <xf numFmtId="0" fontId="98" fillId="5" borderId="160" xfId="5" applyFont="1" applyFill="1" applyBorder="1" applyAlignment="1">
      <alignment horizontal="center" vertical="center"/>
    </xf>
    <xf numFmtId="0" fontId="98" fillId="5" borderId="161" xfId="5" applyFont="1" applyFill="1" applyBorder="1" applyAlignment="1">
      <alignment horizontal="center" vertical="center"/>
    </xf>
    <xf numFmtId="0" fontId="98" fillId="5" borderId="0" xfId="5" applyFont="1" applyFill="1" applyAlignment="1">
      <alignment horizontal="center" vertical="center"/>
    </xf>
    <xf numFmtId="0" fontId="98" fillId="5" borderId="162" xfId="5" applyFont="1" applyFill="1" applyBorder="1" applyAlignment="1">
      <alignment horizontal="center" vertical="center"/>
    </xf>
    <xf numFmtId="0" fontId="98" fillId="5" borderId="170" xfId="5" applyFont="1" applyFill="1" applyBorder="1" applyAlignment="1">
      <alignment horizontal="center" vertical="center"/>
    </xf>
    <xf numFmtId="0" fontId="98" fillId="5" borderId="171" xfId="5" applyFont="1" applyFill="1" applyBorder="1" applyAlignment="1">
      <alignment horizontal="center" vertical="center"/>
    </xf>
    <xf numFmtId="0" fontId="98" fillId="5" borderId="172" xfId="5" applyFont="1" applyFill="1" applyBorder="1" applyAlignment="1">
      <alignment horizontal="center" vertical="center"/>
    </xf>
    <xf numFmtId="1" fontId="28" fillId="0" borderId="154" xfId="5" applyNumberFormat="1" applyBorder="1" applyAlignment="1">
      <alignment horizontal="center" vertical="center"/>
    </xf>
    <xf numFmtId="10" fontId="28" fillId="0" borderId="135" xfId="5" applyNumberFormat="1" applyBorder="1" applyAlignment="1">
      <alignment horizontal="center" vertical="center"/>
    </xf>
    <xf numFmtId="3" fontId="28" fillId="0" borderId="135" xfId="5" applyNumberFormat="1" applyBorder="1" applyAlignment="1">
      <alignment horizontal="center" vertical="center"/>
    </xf>
    <xf numFmtId="164" fontId="28" fillId="0" borderId="135" xfId="1" applyNumberFormat="1" applyBorder="1" applyAlignment="1">
      <alignment horizontal="center" vertical="center"/>
    </xf>
    <xf numFmtId="164" fontId="28" fillId="0" borderId="135" xfId="1" applyNumberFormat="1" applyBorder="1" applyAlignment="1">
      <alignment horizontal="center" vertical="center" wrapText="1"/>
    </xf>
    <xf numFmtId="0" fontId="139" fillId="0" borderId="135" xfId="5" applyFont="1" applyBorder="1" applyAlignment="1">
      <alignment horizontal="center" vertical="center" wrapText="1"/>
    </xf>
    <xf numFmtId="0" fontId="139" fillId="0" borderId="155" xfId="5" applyFont="1" applyBorder="1" applyAlignment="1">
      <alignment horizontal="center" vertical="center" wrapText="1"/>
    </xf>
    <xf numFmtId="10" fontId="28" fillId="2" borderId="135" xfId="5" applyNumberFormat="1" applyFill="1" applyBorder="1" applyAlignment="1">
      <alignment horizontal="center" vertical="center"/>
    </xf>
    <xf numFmtId="10" fontId="28" fillId="2" borderId="21" xfId="5" applyNumberFormat="1" applyFill="1" applyBorder="1" applyAlignment="1">
      <alignment horizontal="center" vertical="center"/>
    </xf>
    <xf numFmtId="10" fontId="28" fillId="2" borderId="152" xfId="5" applyNumberFormat="1" applyFill="1" applyBorder="1" applyAlignment="1">
      <alignment horizontal="center" vertical="center"/>
    </xf>
    <xf numFmtId="164" fontId="28" fillId="2" borderId="135" xfId="1" applyNumberFormat="1" applyFill="1" applyBorder="1" applyAlignment="1">
      <alignment horizontal="center" vertical="center"/>
    </xf>
    <xf numFmtId="164" fontId="28" fillId="2" borderId="21" xfId="1" applyNumberFormat="1" applyFill="1" applyBorder="1" applyAlignment="1">
      <alignment horizontal="center" vertical="center"/>
    </xf>
    <xf numFmtId="164" fontId="28" fillId="2" borderId="152" xfId="1" applyNumberFormat="1" applyFill="1" applyBorder="1" applyAlignment="1">
      <alignment horizontal="center" vertical="center"/>
    </xf>
    <xf numFmtId="164" fontId="28" fillId="2" borderId="135" xfId="1" applyNumberFormat="1" applyFill="1" applyBorder="1" applyAlignment="1">
      <alignment horizontal="center" vertical="center" wrapText="1"/>
    </xf>
    <xf numFmtId="164" fontId="28" fillId="2" borderId="21" xfId="1" applyNumberFormat="1" applyFill="1" applyBorder="1" applyAlignment="1">
      <alignment horizontal="center" vertical="center" wrapText="1"/>
    </xf>
    <xf numFmtId="164" fontId="28" fillId="2" borderId="152" xfId="1" applyNumberFormat="1" applyFill="1" applyBorder="1" applyAlignment="1">
      <alignment horizontal="center" vertical="center" wrapText="1"/>
    </xf>
    <xf numFmtId="0" fontId="139" fillId="2" borderId="147" xfId="5" applyFont="1" applyFill="1" applyBorder="1" applyAlignment="1">
      <alignment horizontal="center" vertical="center" wrapText="1"/>
    </xf>
    <xf numFmtId="0" fontId="139" fillId="2" borderId="148" xfId="5" applyFont="1" applyFill="1" applyBorder="1" applyAlignment="1">
      <alignment horizontal="center" vertical="center" wrapText="1"/>
    </xf>
    <xf numFmtId="0" fontId="139" fillId="2" borderId="21" xfId="5" applyFont="1" applyFill="1" applyBorder="1" applyAlignment="1">
      <alignment horizontal="center" vertical="center" wrapText="1"/>
    </xf>
    <xf numFmtId="0" fontId="139" fillId="2" borderId="150" xfId="5" applyFont="1" applyFill="1" applyBorder="1" applyAlignment="1">
      <alignment horizontal="center" vertical="center" wrapText="1"/>
    </xf>
    <xf numFmtId="0" fontId="139" fillId="2" borderId="152" xfId="5" applyFont="1" applyFill="1" applyBorder="1" applyAlignment="1">
      <alignment horizontal="center" vertical="center" wrapText="1"/>
    </xf>
    <xf numFmtId="0" fontId="139" fillId="2" borderId="153" xfId="5" applyFont="1" applyFill="1" applyBorder="1" applyAlignment="1">
      <alignment horizontal="center" vertical="center" wrapText="1"/>
    </xf>
    <xf numFmtId="1" fontId="28" fillId="2" borderId="146" xfId="5" applyNumberFormat="1" applyFill="1" applyBorder="1" applyAlignment="1">
      <alignment horizontal="center" vertical="center"/>
    </xf>
    <xf numFmtId="0" fontId="139" fillId="2" borderId="135" xfId="5" applyFont="1" applyFill="1" applyBorder="1" applyAlignment="1">
      <alignment horizontal="center" vertical="center" wrapText="1"/>
    </xf>
    <xf numFmtId="0" fontId="139" fillId="2" borderId="155" xfId="5" applyFont="1" applyFill="1" applyBorder="1" applyAlignment="1">
      <alignment horizontal="center" vertical="center" wrapText="1"/>
    </xf>
    <xf numFmtId="10" fontId="28" fillId="2" borderId="147" xfId="5" applyNumberFormat="1" applyFill="1" applyBorder="1" applyAlignment="1">
      <alignment horizontal="center" vertical="center"/>
    </xf>
    <xf numFmtId="3" fontId="28" fillId="2" borderId="147" xfId="5" applyNumberFormat="1" applyFill="1" applyBorder="1" applyAlignment="1">
      <alignment horizontal="center" vertical="center"/>
    </xf>
    <xf numFmtId="164" fontId="28" fillId="2" borderId="147" xfId="1" applyNumberFormat="1" applyFill="1" applyBorder="1" applyAlignment="1">
      <alignment horizontal="center" vertical="center"/>
    </xf>
    <xf numFmtId="164" fontId="28" fillId="2" borderId="147" xfId="1" applyNumberFormat="1" applyFill="1" applyBorder="1" applyAlignment="1">
      <alignment horizontal="center" vertical="center" wrapText="1"/>
    </xf>
    <xf numFmtId="1" fontId="28" fillId="5" borderId="149" xfId="5" applyNumberFormat="1" applyFill="1" applyBorder="1" applyAlignment="1">
      <alignment horizontal="center" vertical="center"/>
    </xf>
    <xf numFmtId="1" fontId="28" fillId="5" borderId="151" xfId="5" applyNumberFormat="1" applyFill="1" applyBorder="1" applyAlignment="1">
      <alignment horizontal="center" vertical="center"/>
    </xf>
    <xf numFmtId="10" fontId="28" fillId="5" borderId="21" xfId="5" applyNumberFormat="1" applyFill="1" applyBorder="1" applyAlignment="1">
      <alignment horizontal="center" vertical="center"/>
    </xf>
    <xf numFmtId="10" fontId="28" fillId="5" borderId="152" xfId="5" applyNumberFormat="1" applyFill="1" applyBorder="1" applyAlignment="1">
      <alignment horizontal="center" vertical="center"/>
    </xf>
    <xf numFmtId="3" fontId="28" fillId="5" borderId="21" xfId="5" applyNumberFormat="1" applyFill="1" applyBorder="1" applyAlignment="1">
      <alignment horizontal="center" vertical="center"/>
    </xf>
    <xf numFmtId="3" fontId="28" fillId="5" borderId="152" xfId="5" applyNumberFormat="1" applyFill="1" applyBorder="1" applyAlignment="1">
      <alignment horizontal="center" vertical="center"/>
    </xf>
    <xf numFmtId="164" fontId="28" fillId="5" borderId="21" xfId="1" applyNumberFormat="1" applyFill="1" applyBorder="1" applyAlignment="1">
      <alignment horizontal="center" vertical="center"/>
    </xf>
    <xf numFmtId="164" fontId="28" fillId="5" borderId="152" xfId="1" applyNumberFormat="1" applyFill="1" applyBorder="1" applyAlignment="1">
      <alignment horizontal="center" vertical="center"/>
    </xf>
    <xf numFmtId="164" fontId="28" fillId="5" borderId="21" xfId="1" applyNumberFormat="1" applyFill="1" applyBorder="1" applyAlignment="1">
      <alignment horizontal="center" vertical="center" wrapText="1"/>
    </xf>
    <xf numFmtId="164" fontId="28" fillId="5" borderId="152" xfId="1" applyNumberFormat="1" applyFill="1" applyBorder="1" applyAlignment="1">
      <alignment horizontal="center" vertical="center" wrapText="1"/>
    </xf>
    <xf numFmtId="0" fontId="139" fillId="5" borderId="21" xfId="5" applyFont="1" applyFill="1" applyBorder="1" applyAlignment="1">
      <alignment horizontal="center" vertical="center" wrapText="1"/>
    </xf>
    <xf numFmtId="0" fontId="139" fillId="5" borderId="150" xfId="5" applyFont="1" applyFill="1" applyBorder="1" applyAlignment="1">
      <alignment horizontal="center" vertical="center" wrapText="1"/>
    </xf>
    <xf numFmtId="0" fontId="139" fillId="5" borderId="152" xfId="5" applyFont="1" applyFill="1" applyBorder="1" applyAlignment="1">
      <alignment horizontal="center" vertical="center" wrapText="1"/>
    </xf>
    <xf numFmtId="0" fontId="139" fillId="5" borderId="153" xfId="5" applyFont="1" applyFill="1" applyBorder="1" applyAlignment="1">
      <alignment horizontal="center" vertical="center" wrapText="1"/>
    </xf>
  </cellXfs>
  <cellStyles count="65">
    <cellStyle name="Millares 2" xfId="30" xr:uid="{00000000-0005-0000-0000-000000000000}"/>
    <cellStyle name="Moneda 2" xfId="24" xr:uid="{00000000-0005-0000-0000-000001000000}"/>
    <cellStyle name="Normal" xfId="0" builtinId="0"/>
    <cellStyle name="Normal 2" xfId="5" xr:uid="{00000000-0005-0000-0000-000003000000}"/>
    <cellStyle name="Normal 3" xfId="10" xr:uid="{00000000-0005-0000-0000-000004000000}"/>
    <cellStyle name="Normal 3 2" xfId="34" xr:uid="{00000000-0005-0000-0000-000005000000}"/>
    <cellStyle name="Normal 3 3" xfId="48" xr:uid="{00000000-0005-0000-0000-000006000000}"/>
    <cellStyle name="Normal 4" xfId="3" xr:uid="{00000000-0005-0000-0000-000007000000}"/>
    <cellStyle name="Normal 4 10" xfId="56" xr:uid="{A72DDD13-A4B6-4B93-AAE9-4B6D1BADEB90}"/>
    <cellStyle name="Normal 4 10 2" xfId="61" xr:uid="{955C86DE-522B-4F2E-9C84-7444B788996E}"/>
    <cellStyle name="Normal 4 2" xfId="4" xr:uid="{00000000-0005-0000-0000-000008000000}"/>
    <cellStyle name="Normal 4 3" xfId="6" xr:uid="{00000000-0005-0000-0000-000009000000}"/>
    <cellStyle name="Normal 4 3 10" xfId="29" xr:uid="{00000000-0005-0000-0000-00000A000000}"/>
    <cellStyle name="Normal 4 3 11" xfId="36" xr:uid="{00000000-0005-0000-0000-00000B000000}"/>
    <cellStyle name="Normal 4 3 11 2" xfId="39" xr:uid="{00000000-0005-0000-0000-00000C000000}"/>
    <cellStyle name="Normal 4 3 12" xfId="49" xr:uid="{00000000-0005-0000-0000-00000D000000}"/>
    <cellStyle name="Normal 4 3 13" xfId="57" xr:uid="{90BD8142-CD54-48ED-AB76-F6F808DF79BB}"/>
    <cellStyle name="Normal 4 3 13 2" xfId="62" xr:uid="{85797BF4-AB53-4E47-A4F4-054D151842D6}"/>
    <cellStyle name="Normal 4 3 2" xfId="12" xr:uid="{00000000-0005-0000-0000-00000E000000}"/>
    <cellStyle name="Normal 4 3 2 2" xfId="38" xr:uid="{00000000-0005-0000-0000-00000F000000}"/>
    <cellStyle name="Normal 4 3 2 2 2" xfId="41" xr:uid="{00000000-0005-0000-0000-000010000000}"/>
    <cellStyle name="Normal 4 3 3" xfId="14" xr:uid="{00000000-0005-0000-0000-000011000000}"/>
    <cellStyle name="Normal 4 3 4" xfId="15" xr:uid="{00000000-0005-0000-0000-000012000000}"/>
    <cellStyle name="Normal 4 3 4 2" xfId="43" xr:uid="{00000000-0005-0000-0000-000013000000}"/>
    <cellStyle name="Normal 4 3 5" xfId="16" xr:uid="{00000000-0005-0000-0000-000014000000}"/>
    <cellStyle name="Normal 4 3 5 2" xfId="59" xr:uid="{5BDB3B7E-5F6B-4BC0-A9D5-52AEE9C1EC6D}"/>
    <cellStyle name="Normal 4 3 5 3" xfId="35" xr:uid="{00000000-0005-0000-0000-000015000000}"/>
    <cellStyle name="Normal 4 3 5 4" xfId="64" xr:uid="{D21BFC19-3F5C-4E23-927E-F9E16B04C86E}"/>
    <cellStyle name="Normal 4 3 6" xfId="20" xr:uid="{00000000-0005-0000-0000-000016000000}"/>
    <cellStyle name="Normal 4 3 6 2" xfId="32" xr:uid="{00000000-0005-0000-0000-000017000000}"/>
    <cellStyle name="Normal 4 3 6 3" xfId="52" xr:uid="{B5C6E891-C09B-4E2A-AA52-DF60A36E97C2}"/>
    <cellStyle name="Normal 4 3 7" xfId="25" xr:uid="{00000000-0005-0000-0000-000018000000}"/>
    <cellStyle name="Normal 4 3 8" xfId="27" xr:uid="{00000000-0005-0000-0000-000019000000}"/>
    <cellStyle name="Normal 4 3 9" xfId="28" xr:uid="{00000000-0005-0000-0000-00001A000000}"/>
    <cellStyle name="Normal 4 4" xfId="11" xr:uid="{00000000-0005-0000-0000-00001B000000}"/>
    <cellStyle name="Normal 4 4 2" xfId="37" xr:uid="{00000000-0005-0000-0000-00001C000000}"/>
    <cellStyle name="Normal 4 4 2 2" xfId="40" xr:uid="{00000000-0005-0000-0000-00001D000000}"/>
    <cellStyle name="Normal 4 5" xfId="13" xr:uid="{00000000-0005-0000-0000-00001E000000}"/>
    <cellStyle name="Normal 4 5 2" xfId="19" xr:uid="{00000000-0005-0000-0000-00001F000000}"/>
    <cellStyle name="Normal 4 5 2 2" xfId="31" xr:uid="{00000000-0005-0000-0000-000020000000}"/>
    <cellStyle name="Normal 4 5 2 3" xfId="42" xr:uid="{00000000-0005-0000-0000-000021000000}"/>
    <cellStyle name="Normal 4 5 2 4" xfId="51" xr:uid="{7BF9DEE3-CEDE-4092-81DC-FD3D9CD7060F}"/>
    <cellStyle name="Normal 4 5 3" xfId="26" xr:uid="{00000000-0005-0000-0000-000022000000}"/>
    <cellStyle name="Normal 4 6" xfId="23" xr:uid="{00000000-0005-0000-0000-000023000000}"/>
    <cellStyle name="Normal 4 7" xfId="45" xr:uid="{00000000-0005-0000-0000-000024000000}"/>
    <cellStyle name="Normal 4 7 2" xfId="50" xr:uid="{00000000-0005-0000-0000-000025000000}"/>
    <cellStyle name="Normal 4 7 2 2" xfId="53" xr:uid="{9798922E-35A5-4C71-829E-13F70A4CEBB6}"/>
    <cellStyle name="Normal 4 7 2 2 2" xfId="63" xr:uid="{4B85E672-D9B9-4EEC-90A9-0A24CDDE94CA}"/>
    <cellStyle name="Normal 4 7 3" xfId="60" xr:uid="{85F4ECE6-69C0-4322-AB33-3F3FF8B8A547}"/>
    <cellStyle name="Normal 4 8" xfId="46" xr:uid="{00000000-0005-0000-0000-000026000000}"/>
    <cellStyle name="Normal 4 9" xfId="47" xr:uid="{00000000-0005-0000-0000-000027000000}"/>
    <cellStyle name="Normal 5" xfId="21" xr:uid="{00000000-0005-0000-0000-000028000000}"/>
    <cellStyle name="Normal 5 2" xfId="33" xr:uid="{00000000-0005-0000-0000-000029000000}"/>
    <cellStyle name="Normal 5 2 2" xfId="44" xr:uid="{00000000-0005-0000-0000-00002A000000}"/>
    <cellStyle name="Normal_H020113 (4)" xfId="58" xr:uid="{0DC355CA-233B-4F06-9B4F-BC1551548C05}"/>
    <cellStyle name="Normal_NLT153.XLS" xfId="55" xr:uid="{9C43F291-B999-4556-9E5C-0A55AE79AFF1}"/>
    <cellStyle name="Normal_NLT153.XLS_1" xfId="54" xr:uid="{21B3980C-2D26-43BE-A595-9AA515CC852A}"/>
    <cellStyle name="Normal_Reporte Digital (ASTM) HMA" xfId="18" xr:uid="{00000000-0005-0000-0000-00002C000000}"/>
    <cellStyle name="Porcentaje" xfId="1" builtinId="5"/>
    <cellStyle name="Porcentaje 2" xfId="22" xr:uid="{00000000-0005-0000-0000-00002E000000}"/>
    <cellStyle name="Porcentual 2" xfId="2" xr:uid="{00000000-0005-0000-0000-00002F000000}"/>
    <cellStyle name="Porcentual 2 2" xfId="8" xr:uid="{00000000-0005-0000-0000-000030000000}"/>
    <cellStyle name="Porcentual 4" xfId="7" xr:uid="{00000000-0005-0000-0000-000031000000}"/>
    <cellStyle name="Porcentual 4 2" xfId="9" xr:uid="{00000000-0005-0000-0000-000032000000}"/>
    <cellStyle name="Porcentual 4 3" xfId="17" xr:uid="{00000000-0005-0000-0000-000033000000}"/>
  </cellStyles>
  <dxfs count="12"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0000FF"/>
      <color rgb="FFE82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06877986405547E-2"/>
          <c:y val="9.1152934338522063E-2"/>
          <c:w val="0.8661064001615183"/>
          <c:h val="0.7211805687371291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Granulometría!$AI$37:$AI$47</c:f>
              <c:numCache>
                <c:formatCode>0.000</c:formatCode>
                <c:ptCount val="11"/>
                <c:pt idx="0">
                  <c:v>63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4.75</c:v>
                </c:pt>
                <c:pt idx="8">
                  <c:v>2</c:v>
                </c:pt>
                <c:pt idx="9">
                  <c:v>0.42499999999999999</c:v>
                </c:pt>
                <c:pt idx="10">
                  <c:v>7.4999999999999997E-2</c:v>
                </c:pt>
              </c:numCache>
            </c:numRef>
          </c:xVal>
          <c:yVal>
            <c:numRef>
              <c:f>Granulometría!$AJ$37:$AJ$47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5-4B9D-8EF6-FF3CAB38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1416"/>
        <c:axId val="257761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D10H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Granulometría!$BA$56:$BB$56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Granulometría!$BA$57:$BB$57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10</c:v>
                      </c:pt>
                      <c:pt idx="1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350-461E-A2C5-64C40375C0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D30H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Granulometría!$BA$58:$BB$58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Granulometría!$BA$59:$BB$59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30</c:v>
                      </c:pt>
                      <c:pt idx="1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50-461E-A2C5-64C40375C0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D60H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Granulometría!$BA$60:$BB$60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Granulometría!$BA$61:$BB$61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60</c:v>
                      </c:pt>
                      <c:pt idx="1">
                        <c:v>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50-461E-A2C5-64C40375C0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D10V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Granulometría!$BE$56:$BF$56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Granulometría!$BE$57:$BF$57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50-461E-A2C5-64C40375C0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D30V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Granulometría!$BE$58:$BF$58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Granulometría!$BE$59:$BF$59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50-461E-A2C5-64C40375C0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D60V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Granulometría!$BE$60:$BF$60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Granulometría!$BE$61:$BF$61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50-461E-A2C5-64C40375C0DA}"/>
                  </c:ext>
                </c:extLst>
              </c15:ser>
            </c15:filteredScatterSeries>
          </c:ext>
        </c:extLst>
      </c:scatterChart>
      <c:valAx>
        <c:axId val="257761416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DIÁMETRO EN MM.</a:t>
                </a:r>
              </a:p>
            </c:rich>
          </c:tx>
          <c:layout>
            <c:manualLayout>
              <c:xMode val="edge"/>
              <c:yMode val="edge"/>
              <c:x val="0.41524165832862053"/>
              <c:y val="0.90616736861380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1024"/>
        <c:crosses val="autoZero"/>
        <c:crossBetween val="midCat"/>
        <c:majorUnit val="10"/>
        <c:minorUnit val="10"/>
      </c:valAx>
      <c:valAx>
        <c:axId val="257761024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1.1567987703194558E-2"/>
              <c:y val="0.1601058007283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1416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122" r="0.75000000000000122" t="1" header="0" footer="0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6226460720127"/>
          <c:y val="5.4607508532423313E-2"/>
          <c:w val="0.80476377595743742"/>
          <c:h val="0.774744027303760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LIMITES!$A$3:$A$5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LIMITES!$C$3:$C$5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8-4FD3-8AFF-1F125B466B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LIMITES!$A$3:$A$5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LIMITES!$E$3:$E$5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8-4FD3-8AFF-1F125B466B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71776575159718625"/>
                  <c:y val="1.70648464163822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F8-4FD3-8AFF-1F125B466B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F8-4FD3-8AFF-1F125B466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LIMITES!$D$11:$D$12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LIMITES!$E$11:$E$12</c:f>
              <c:numCache>
                <c:formatCode>0.0%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8-4FD3-8AFF-1F125B466B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LIMITES!$D$15:$D$16</c:f>
              <c:numCache>
                <c:formatCode>General</c:formatCode>
                <c:ptCount val="2"/>
                <c:pt idx="0" formatCode="#,##0">
                  <c:v>1.1066237839776663</c:v>
                </c:pt>
                <c:pt idx="1">
                  <c:v>25</c:v>
                </c:pt>
              </c:numCache>
            </c:numRef>
          </c:xVal>
          <c:yVal>
            <c:numRef>
              <c:f>LIMITES!$E$15:$E$16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F8-4FD3-8AFF-1F125B46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6264"/>
        <c:axId val="176963400"/>
      </c:scatterChart>
      <c:valAx>
        <c:axId val="175386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No. de Golpes</a:t>
                </a:r>
              </a:p>
            </c:rich>
          </c:tx>
          <c:layout>
            <c:manualLayout>
              <c:xMode val="edge"/>
              <c:yMode val="edge"/>
              <c:x val="0.45476290463692026"/>
              <c:y val="0.9078498293515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76963400"/>
        <c:crosses val="autoZero"/>
        <c:crossBetween val="midCat"/>
      </c:valAx>
      <c:valAx>
        <c:axId val="176963400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Contenido de Humedad (%)</a:t>
                </a:r>
              </a:p>
            </c:rich>
          </c:tx>
          <c:layout>
            <c:manualLayout>
              <c:xMode val="edge"/>
              <c:yMode val="edge"/>
              <c:x val="1.1904761904761921E-2"/>
              <c:y val="0.1604095563139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753862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278" r="0.75000000000000278" t="1" header="0" footer="0"/>
    <c:pageSetup orientation="landscape" horizontalDpi="300" verticalDpi="300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5549971866168"/>
          <c:y val="8.7155963302752298E-2"/>
          <c:w val="0.81974334820881278"/>
          <c:h val="0.701834862385321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Clasificación!$B$31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Clasificación!$V$31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2-487D-849D-ABDD5A56E61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'[6]CLA (01)'!$AL$16:$AL$26</c:f>
              <c:numCache>
                <c:formatCode>General</c:formatCode>
                <c:ptCount val="11"/>
                <c:pt idx="0">
                  <c:v>0.04</c:v>
                </c:pt>
                <c:pt idx="1">
                  <c:v>0.255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</c:numCache>
            </c:numRef>
          </c:xVal>
          <c:yVal>
            <c:numRef>
              <c:f>'[6]CLA (01)'!$AM$16:$AM$26</c:f>
              <c:numCache>
                <c:formatCode>General</c:formatCode>
                <c:ptCount val="11"/>
                <c:pt idx="0">
                  <c:v>0.04</c:v>
                </c:pt>
                <c:pt idx="1">
                  <c:v>0.04</c:v>
                </c:pt>
                <c:pt idx="2">
                  <c:v>7.2999999999999982E-2</c:v>
                </c:pt>
                <c:pt idx="3">
                  <c:v>0.14599999999999999</c:v>
                </c:pt>
                <c:pt idx="4">
                  <c:v>0.219</c:v>
                </c:pt>
                <c:pt idx="5">
                  <c:v>0.29199999999999998</c:v>
                </c:pt>
                <c:pt idx="6">
                  <c:v>0.36499999999999994</c:v>
                </c:pt>
                <c:pt idx="7">
                  <c:v>0.43799999999999989</c:v>
                </c:pt>
                <c:pt idx="8">
                  <c:v>0.51100000000000001</c:v>
                </c:pt>
                <c:pt idx="9">
                  <c:v>0.58399999999999985</c:v>
                </c:pt>
                <c:pt idx="10">
                  <c:v>0.65699999999999992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2-487D-849D-ABDD5A56E61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'[6]CLA (01)'!$AL$28:$AL$29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'[6]CLA (01)'!$AM$28:$AM$29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2-487D-849D-ABDD5A56E61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'[6]CLA (01)'!$AL$31:$AL$33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0.2</c:v>
                </c:pt>
                <c:pt idx="2">
                  <c:v>0.29589041095890412</c:v>
                </c:pt>
              </c:numCache>
            </c:numRef>
          </c:xVal>
          <c:yVal>
            <c:numRef>
              <c:f>'[6]CLA (01)'!$AM$31:$AM$33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2-487D-849D-ABDD5A56E61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'[6]CLA (01)'!$AL$35:$AL$36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'[6]CLA (01)'!$AM$35:$AM$36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2-487D-849D-ABDD5A5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0632"/>
        <c:axId val="257759064"/>
      </c:scatterChart>
      <c:valAx>
        <c:axId val="25776063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Límite Líquido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59064"/>
        <c:crosses val="autoZero"/>
        <c:crossBetween val="midCat"/>
        <c:majorUnit val="0.1"/>
      </c:valAx>
      <c:valAx>
        <c:axId val="257759064"/>
        <c:scaling>
          <c:orientation val="minMax"/>
          <c:max val="0.600000000000000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Índice Plástico</a:t>
                </a:r>
              </a:p>
            </c:rich>
          </c:tx>
          <c:layout>
            <c:manualLayout>
              <c:xMode val="edge"/>
              <c:yMode val="edge"/>
              <c:x val="1.324848679629332E-2"/>
              <c:y val="0.26295235822794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0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06877986405547E-2"/>
          <c:y val="9.1152934338522063E-2"/>
          <c:w val="0.8661064001615183"/>
          <c:h val="0.7211805687371291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Granulometría!$AI$37:$AI$47</c:f>
              <c:numCache>
                <c:formatCode>0.000</c:formatCode>
                <c:ptCount val="11"/>
                <c:pt idx="0">
                  <c:v>63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4.75</c:v>
                </c:pt>
                <c:pt idx="8">
                  <c:v>2</c:v>
                </c:pt>
                <c:pt idx="9">
                  <c:v>0.42499999999999999</c:v>
                </c:pt>
                <c:pt idx="10">
                  <c:v>7.4999999999999997E-2</c:v>
                </c:pt>
              </c:numCache>
            </c:numRef>
          </c:xVal>
          <c:yVal>
            <c:numRef>
              <c:f>Granulometría!$AJ$37:$AJ$47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4-4E74-AFCD-5807C2BC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8648"/>
        <c:axId val="318147080"/>
      </c:scatterChart>
      <c:valAx>
        <c:axId val="31814864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DIÁMETRO EN MM.</a:t>
                </a:r>
              </a:p>
            </c:rich>
          </c:tx>
          <c:layout>
            <c:manualLayout>
              <c:xMode val="edge"/>
              <c:yMode val="edge"/>
              <c:x val="0.41524165832862053"/>
              <c:y val="0.90616736861380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18147080"/>
        <c:crosses val="autoZero"/>
        <c:crossBetween val="midCat"/>
        <c:majorUnit val="10"/>
        <c:minorUnit val="10"/>
      </c:valAx>
      <c:valAx>
        <c:axId val="318147080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6.8370025175424557E-4"/>
              <c:y val="0.160105847424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18148648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122" r="0.75000000000000122" t="1" header="0" footer="0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layout>
        <c:manualLayout>
          <c:xMode val="edge"/>
          <c:yMode val="edge"/>
          <c:x val="0.2330671166104237"/>
          <c:y val="3.8585209003215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2364539312861977"/>
                  <c:y val="-7.8081542058046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67-4969-B302-B179DF9C0E6A}"/>
                </c:ext>
              </c:extLst>
            </c:dLbl>
            <c:dLbl>
              <c:idx val="4"/>
              <c:layout>
                <c:manualLayout>
                  <c:x val="-0.1415341734326043"/>
                  <c:y val="-9.9517769282055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7-4969-B302-B179DF9C0E6A}"/>
                </c:ext>
              </c:extLst>
            </c:dLbl>
            <c:dLbl>
              <c:idx val="8"/>
              <c:layout>
                <c:manualLayout>
                  <c:x val="6.5011564637169908E-2"/>
                  <c:y val="-7.8081542058046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67-4969-B302-B179DF9C0E6A}"/>
                </c:ext>
              </c:extLst>
            </c:dLbl>
            <c:dLbl>
              <c:idx val="12"/>
              <c:layout>
                <c:manualLayout>
                  <c:x val="-2.3770254703049432E-2"/>
                  <c:y val="-0.14667746917487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7-4969-B302-B179DF9C0E6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5875">
                <a:solidFill>
                  <a:schemeClr val="tx1"/>
                </a:solidFill>
              </a:ln>
              <a:effectLst>
                <a:softEdge rad="0"/>
              </a:effectLst>
            </c:spPr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67-4969-B302-B179DF9C0E6A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'!$AI$30:$AI$31</c:f>
              <c:numCache>
                <c:formatCode>General</c:formatCode>
                <c:ptCount val="2"/>
                <c:pt idx="0">
                  <c:v>0.22750000000000001</c:v>
                </c:pt>
                <c:pt idx="1">
                  <c:v>0.22750000000000001</c:v>
                </c:pt>
              </c:numCache>
            </c:numRef>
          </c:xVal>
          <c:yVal>
            <c:numRef>
              <c:f>'Proctor 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1528.8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67-4969-B302-B179DF9C0E6A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0.22750000000000001</c:v>
                </c:pt>
              </c:numCache>
            </c:numRef>
          </c:xVal>
          <c:yVal>
            <c:numRef>
              <c:f>'Proctor '!$AH$32:$AH$33</c:f>
              <c:numCache>
                <c:formatCode>General</c:formatCode>
                <c:ptCount val="2"/>
                <c:pt idx="0">
                  <c:v>1528.8</c:v>
                </c:pt>
                <c:pt idx="1">
                  <c:v>1528.8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67-4969-B302-B179DF9C0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6688"/>
        <c:axId val="318142768"/>
      </c:scatterChart>
      <c:valAx>
        <c:axId val="318146688"/>
        <c:scaling>
          <c:orientation val="minMax"/>
          <c:max val="0.27"/>
          <c:min val="0.18000000000000002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2768"/>
        <c:crossesAt val="1190"/>
        <c:crossBetween val="midCat"/>
        <c:majorUnit val="1.0000000000000002E-2"/>
      </c:valAx>
      <c:valAx>
        <c:axId val="318142768"/>
        <c:scaling>
          <c:orientation val="minMax"/>
          <c:max val="1535"/>
          <c:min val="1435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layout>
            <c:manualLayout>
              <c:xMode val="edge"/>
              <c:yMode val="edge"/>
              <c:x val="5.4488188976377959E-3"/>
              <c:y val="0.27340034264205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6688"/>
        <c:crosses val="autoZero"/>
        <c:crossBetween val="midCat"/>
        <c:majorUnit val="20"/>
        <c:minorUnit val="4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9050">
      <a:solidFill>
        <a:schemeClr val="accent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C-48B9-A6DE-16205D2CD0B2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'!$AI$30:$AI$31</c:f>
              <c:numCache>
                <c:formatCode>General</c:formatCode>
                <c:ptCount val="2"/>
                <c:pt idx="0">
                  <c:v>0.22750000000000001</c:v>
                </c:pt>
                <c:pt idx="1">
                  <c:v>0.22750000000000001</c:v>
                </c:pt>
              </c:numCache>
            </c:numRef>
          </c:xVal>
          <c:yVal>
            <c:numRef>
              <c:f>'Proctor 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1528.8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C-48B9-A6DE-16205D2CD0B2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0.22750000000000001</c:v>
                </c:pt>
              </c:numCache>
            </c:numRef>
          </c:xVal>
          <c:yVal>
            <c:numRef>
              <c:f>'Proctor '!$AH$32:$AH$33</c:f>
              <c:numCache>
                <c:formatCode>General</c:formatCode>
                <c:ptCount val="2"/>
                <c:pt idx="0">
                  <c:v>1528.8</c:v>
                </c:pt>
                <c:pt idx="1">
                  <c:v>1528.8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C-48B9-A6DE-16205D2CD0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7864"/>
        <c:axId val="318149824"/>
      </c:scatterChart>
      <c:valAx>
        <c:axId val="318147864"/>
        <c:scaling>
          <c:orientation val="minMax"/>
          <c:max val="0.17"/>
          <c:min val="9.0000000000000024E-2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9824"/>
        <c:crossesAt val="1300"/>
        <c:crossBetween val="midCat"/>
        <c:majorUnit val="1.0000000000000005E-2"/>
      </c:valAx>
      <c:valAx>
        <c:axId val="318149824"/>
        <c:scaling>
          <c:orientation val="minMax"/>
          <c:max val="1900"/>
          <c:min val="17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7864"/>
        <c:crossesAt val="7.0000000000000021E-2"/>
        <c:crossBetween val="midCat"/>
        <c:majorUnit val="2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5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6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07/relationships/hdphoto" Target="../media/hdphoto1.wdp"/><Relationship Id="rId5" Type="http://schemas.openxmlformats.org/officeDocument/2006/relationships/image" Target="../media/image2.png"/><Relationship Id="rId4" Type="http://schemas.microsoft.com/office/2007/relationships/hdphoto" Target="../media/hdphoto4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32</xdr:row>
      <xdr:rowOff>57150</xdr:rowOff>
    </xdr:from>
    <xdr:to>
      <xdr:col>31</xdr:col>
      <xdr:colOff>133350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0</xdr:colOff>
      <xdr:row>42</xdr:row>
      <xdr:rowOff>0</xdr:rowOff>
    </xdr:from>
    <xdr:to>
      <xdr:col>41</xdr:col>
      <xdr:colOff>123825</xdr:colOff>
      <xdr:row>43</xdr:row>
      <xdr:rowOff>133350</xdr:rowOff>
    </xdr:to>
    <xdr:sp macro="" textlink="">
      <xdr:nvSpPr>
        <xdr:cNvPr id="4097" name="AutoShape 1" descr="blob:https://web.whatsapp.com/c512f9be-c152-41cf-8155-75e9083132db">
          <a:extLst>
            <a:ext uri="{FF2B5EF4-FFF2-40B4-BE49-F238E27FC236}">
              <a16:creationId xmlns:a16="http://schemas.microsoft.com/office/drawing/2014/main" id="{151932AF-3C7A-40C7-8974-12CF8DF07A65}"/>
            </a:ext>
          </a:extLst>
        </xdr:cNvPr>
        <xdr:cNvSpPr>
          <a:spLocks noChangeAspect="1" noChangeArrowheads="1"/>
        </xdr:cNvSpPr>
      </xdr:nvSpPr>
      <xdr:spPr bwMode="auto">
        <a:xfrm>
          <a:off x="11068050" y="81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171451</xdr:colOff>
      <xdr:row>55</xdr:row>
      <xdr:rowOff>142875</xdr:rowOff>
    </xdr:from>
    <xdr:to>
      <xdr:col>10</xdr:col>
      <xdr:colOff>148150</xdr:colOff>
      <xdr:row>61</xdr:row>
      <xdr:rowOff>137025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D96654-66AE-4B9A-940E-E3F8672E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28676" y="10610850"/>
          <a:ext cx="1434024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15</xdr:col>
      <xdr:colOff>66675</xdr:colOff>
      <xdr:row>50</xdr:row>
      <xdr:rowOff>123825</xdr:rowOff>
    </xdr:to>
    <xdr:sp macro="" textlink="">
      <xdr:nvSpPr>
        <xdr:cNvPr id="1025" name="AutoShape 1" descr="blob:https://web.whatsapp.com/12f4db31-ebb8-4100-8de7-2e02ad01e1f1">
          <a:extLst>
            <a:ext uri="{FF2B5EF4-FFF2-40B4-BE49-F238E27FC236}">
              <a16:creationId xmlns:a16="http://schemas.microsoft.com/office/drawing/2014/main" id="{B7C2A166-1CC6-4BEA-B93E-768B35070FA2}"/>
            </a:ext>
          </a:extLst>
        </xdr:cNvPr>
        <xdr:cNvSpPr>
          <a:spLocks noChangeAspect="1" noChangeArrowheads="1"/>
        </xdr:cNvSpPr>
      </xdr:nvSpPr>
      <xdr:spPr bwMode="auto">
        <a:xfrm>
          <a:off x="2962275" y="93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59</xdr:row>
      <xdr:rowOff>0</xdr:rowOff>
    </xdr:from>
    <xdr:to>
      <xdr:col>21</xdr:col>
      <xdr:colOff>123825</xdr:colOff>
      <xdr:row>60</xdr:row>
      <xdr:rowOff>123825</xdr:rowOff>
    </xdr:to>
    <xdr:sp macro="" textlink="">
      <xdr:nvSpPr>
        <xdr:cNvPr id="1026" name="AutoShape 2" descr="blob:https://web.whatsapp.com/12f4db31-ebb8-4100-8de7-2e02ad01e1f1">
          <a:extLst>
            <a:ext uri="{FF2B5EF4-FFF2-40B4-BE49-F238E27FC236}">
              <a16:creationId xmlns:a16="http://schemas.microsoft.com/office/drawing/2014/main" id="{0463C396-C471-4DD2-B385-08849C188161}"/>
            </a:ext>
          </a:extLst>
        </xdr:cNvPr>
        <xdr:cNvSpPr>
          <a:spLocks noChangeAspect="1" noChangeArrowheads="1"/>
        </xdr:cNvSpPr>
      </xdr:nvSpPr>
      <xdr:spPr bwMode="auto">
        <a:xfrm>
          <a:off x="4410075" y="111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19</xdr:col>
      <xdr:colOff>76200</xdr:colOff>
      <xdr:row>60</xdr:row>
      <xdr:rowOff>123825</xdr:rowOff>
    </xdr:to>
    <xdr:sp macro="" textlink="">
      <xdr:nvSpPr>
        <xdr:cNvPr id="1027" name="AutoShape 3" descr="blob:https://web.whatsapp.com/12f4db31-ebb8-4100-8de7-2e02ad01e1f1">
          <a:extLst>
            <a:ext uri="{FF2B5EF4-FFF2-40B4-BE49-F238E27FC236}">
              <a16:creationId xmlns:a16="http://schemas.microsoft.com/office/drawing/2014/main" id="{A9048466-7201-4F0E-88B9-15053002FEB4}"/>
            </a:ext>
          </a:extLst>
        </xdr:cNvPr>
        <xdr:cNvSpPr>
          <a:spLocks noChangeAspect="1" noChangeArrowheads="1"/>
        </xdr:cNvSpPr>
      </xdr:nvSpPr>
      <xdr:spPr bwMode="auto">
        <a:xfrm>
          <a:off x="3933825" y="111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15</xdr:col>
      <xdr:colOff>66675</xdr:colOff>
      <xdr:row>63</xdr:row>
      <xdr:rowOff>123825</xdr:rowOff>
    </xdr:to>
    <xdr:sp macro="" textlink="">
      <xdr:nvSpPr>
        <xdr:cNvPr id="1028" name="AutoShape 4" descr="blob:https://web.whatsapp.com/541b0a1e-17a4-4b44-aa28-e1c9ab23b95a">
          <a:extLst>
            <a:ext uri="{FF2B5EF4-FFF2-40B4-BE49-F238E27FC236}">
              <a16:creationId xmlns:a16="http://schemas.microsoft.com/office/drawing/2014/main" id="{0D1FFD3A-6678-4A5C-8679-33886593FBC2}"/>
            </a:ext>
          </a:extLst>
        </xdr:cNvPr>
        <xdr:cNvSpPr>
          <a:spLocks noChangeAspect="1" noChangeArrowheads="1"/>
        </xdr:cNvSpPr>
      </xdr:nvSpPr>
      <xdr:spPr bwMode="auto">
        <a:xfrm>
          <a:off x="2962275" y="117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1</xdr:row>
      <xdr:rowOff>200024</xdr:rowOff>
    </xdr:from>
    <xdr:to>
      <xdr:col>8</xdr:col>
      <xdr:colOff>190500</xdr:colOff>
      <xdr:row>2</xdr:row>
      <xdr:rowOff>428624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7509EB3-571D-415E-A00A-D51AB333BC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85725" y="380999"/>
          <a:ext cx="1704975" cy="752475"/>
        </a:xfrm>
        <a:prstGeom prst="rect">
          <a:avLst/>
        </a:prstGeom>
      </xdr:spPr>
    </xdr:pic>
    <xdr:clientData/>
  </xdr:twoCellAnchor>
  <xdr:twoCellAnchor editAs="oneCell">
    <xdr:from>
      <xdr:col>54</xdr:col>
      <xdr:colOff>28575</xdr:colOff>
      <xdr:row>63</xdr:row>
      <xdr:rowOff>161925</xdr:rowOff>
    </xdr:from>
    <xdr:to>
      <xdr:col>65</xdr:col>
      <xdr:colOff>143376</xdr:colOff>
      <xdr:row>68</xdr:row>
      <xdr:rowOff>152525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53A9CAC-A5FF-4025-B8A5-2613CA515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344650" y="11982450"/>
          <a:ext cx="3591426" cy="895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25</xdr:row>
      <xdr:rowOff>66675</xdr:rowOff>
    </xdr:from>
    <xdr:to>
      <xdr:col>43</xdr:col>
      <xdr:colOff>133350</xdr:colOff>
      <xdr:row>43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C99F10F-5F38-4FAE-A356-FA6B1EB8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71A4726-1768-4328-8CBC-C30083EDD907}"/>
            </a:ext>
          </a:extLst>
        </xdr:cNvPr>
        <xdr:cNvSpPr/>
      </xdr:nvSpPr>
      <xdr:spPr>
        <a:xfrm>
          <a:off x="9337384" y="59081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31</xdr:col>
      <xdr:colOff>183853</xdr:colOff>
      <xdr:row>17</xdr:row>
      <xdr:rowOff>31248</xdr:rowOff>
    </xdr:from>
    <xdr:ext cx="184731" cy="93762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8E78330-8E35-4DAD-A354-B575A4E85498}"/>
            </a:ext>
          </a:extLst>
        </xdr:cNvPr>
        <xdr:cNvSpPr/>
      </xdr:nvSpPr>
      <xdr:spPr>
        <a:xfrm>
          <a:off x="10118428" y="35840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ED83B90-D778-415E-BE17-ADF59D79D5D8}"/>
            </a:ext>
          </a:extLst>
        </xdr:cNvPr>
        <xdr:cNvSpPr/>
      </xdr:nvSpPr>
      <xdr:spPr>
        <a:xfrm>
          <a:off x="9337384" y="59081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A2B7B4-AEDA-4091-886F-0F6CA6D6FECB}"/>
            </a:ext>
          </a:extLst>
        </xdr:cNvPr>
        <xdr:cNvSpPr/>
      </xdr:nvSpPr>
      <xdr:spPr>
        <a:xfrm>
          <a:off x="9337384" y="59081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C7512285-04F1-494D-918B-A2DB502A0A88}"/>
            </a:ext>
          </a:extLst>
        </xdr:cNvPr>
        <xdr:cNvSpPr/>
      </xdr:nvSpPr>
      <xdr:spPr>
        <a:xfrm>
          <a:off x="9337384" y="59081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21</xdr:col>
      <xdr:colOff>80382</xdr:colOff>
      <xdr:row>25</xdr:row>
      <xdr:rowOff>150310</xdr:rowOff>
    </xdr:from>
    <xdr:ext cx="2287165" cy="311496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3833F7C7-2EE0-4F84-9B82-F74E9FB6C464}"/>
            </a:ext>
          </a:extLst>
        </xdr:cNvPr>
        <xdr:cNvSpPr/>
      </xdr:nvSpPr>
      <xdr:spPr>
        <a:xfrm>
          <a:off x="8462382" y="5303335"/>
          <a:ext cx="2287165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</a:t>
          </a:r>
          <a:r>
            <a:rPr lang="es-E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LIMITE LIQUIDO</a:t>
          </a:r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8</xdr:col>
      <xdr:colOff>38101</xdr:colOff>
      <xdr:row>1</xdr:row>
      <xdr:rowOff>209549</xdr:rowOff>
    </xdr:from>
    <xdr:to>
      <xdr:col>17</xdr:col>
      <xdr:colOff>104776</xdr:colOff>
      <xdr:row>4</xdr:row>
      <xdr:rowOff>81914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69DAD8B-AEE8-46C7-9F6E-7E3E2AB3BDD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918" t="28837" r="9338" b="32521"/>
        <a:stretch/>
      </xdr:blipFill>
      <xdr:spPr bwMode="auto">
        <a:xfrm>
          <a:off x="6410326" y="295274"/>
          <a:ext cx="1466850" cy="6915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0.51098</cdr:x>
      <cdr:y>0.49058</cdr:y>
    </cdr:from>
    <cdr:to>
      <cdr:x>0.52611</cdr:x>
      <cdr:y>0.55096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A4F06955-9B90-4701-965E-D3D4C789FA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2229" y="1376975"/>
          <a:ext cx="60679" cy="169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47625</xdr:rowOff>
    </xdr:from>
    <xdr:to>
      <xdr:col>22</xdr:col>
      <xdr:colOff>123825</xdr:colOff>
      <xdr:row>48</xdr:row>
      <xdr:rowOff>76200</xdr:rowOff>
    </xdr:to>
    <xdr:graphicFrame macro="">
      <xdr:nvGraphicFramePr>
        <xdr:cNvPr id="2" name="CLA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10</xdr:row>
      <xdr:rowOff>66675</xdr:rowOff>
    </xdr:from>
    <xdr:to>
      <xdr:col>22</xdr:col>
      <xdr:colOff>95250</xdr:colOff>
      <xdr:row>24</xdr:row>
      <xdr:rowOff>76200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35</xdr:col>
      <xdr:colOff>381000</xdr:colOff>
      <xdr:row>37</xdr:row>
      <xdr:rowOff>104775</xdr:rowOff>
    </xdr:from>
    <xdr:ext cx="2520003" cy="811715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439150" y="7334250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  <xdr:oneCellAnchor>
    <xdr:from>
      <xdr:col>48</xdr:col>
      <xdr:colOff>0</xdr:colOff>
      <xdr:row>17</xdr:row>
      <xdr:rowOff>0</xdr:rowOff>
    </xdr:from>
    <xdr:ext cx="2520003" cy="811715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B78609C-BEFF-4A8B-85CA-0121C7BD815B}"/>
            </a:ext>
          </a:extLst>
        </xdr:cNvPr>
        <xdr:cNvSpPr/>
      </xdr:nvSpPr>
      <xdr:spPr>
        <a:xfrm>
          <a:off x="10906125" y="4438650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  <xdr:oneCellAnchor>
    <xdr:from>
      <xdr:col>34</xdr:col>
      <xdr:colOff>571500</xdr:colOff>
      <xdr:row>24</xdr:row>
      <xdr:rowOff>9525</xdr:rowOff>
    </xdr:from>
    <xdr:ext cx="2520003" cy="811715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E905B55-97C7-492E-9359-348F38167EE5}"/>
            </a:ext>
          </a:extLst>
        </xdr:cNvPr>
        <xdr:cNvSpPr/>
      </xdr:nvSpPr>
      <xdr:spPr>
        <a:xfrm>
          <a:off x="7953375" y="5476875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  <xdr:oneCellAnchor>
    <xdr:from>
      <xdr:col>34</xdr:col>
      <xdr:colOff>409575</xdr:colOff>
      <xdr:row>28</xdr:row>
      <xdr:rowOff>142875</xdr:rowOff>
    </xdr:from>
    <xdr:ext cx="2520003" cy="811715"/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B6C947E4-8B61-4639-AF40-3790D8D6CD71}"/>
            </a:ext>
          </a:extLst>
        </xdr:cNvPr>
        <xdr:cNvSpPr/>
      </xdr:nvSpPr>
      <xdr:spPr>
        <a:xfrm>
          <a:off x="7791450" y="6086475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  <xdr:twoCellAnchor editAs="oneCell">
    <xdr:from>
      <xdr:col>0</xdr:col>
      <xdr:colOff>0</xdr:colOff>
      <xdr:row>57</xdr:row>
      <xdr:rowOff>161925</xdr:rowOff>
    </xdr:from>
    <xdr:to>
      <xdr:col>34</xdr:col>
      <xdr:colOff>381001</xdr:colOff>
      <xdr:row>82</xdr:row>
      <xdr:rowOff>141278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0265362-6C4E-48FF-A6DB-3EF317AA5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0810875"/>
          <a:ext cx="7762876" cy="45037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257175</xdr:rowOff>
    </xdr:from>
    <xdr:to>
      <xdr:col>7</xdr:col>
      <xdr:colOff>144804</xdr:colOff>
      <xdr:row>2</xdr:row>
      <xdr:rowOff>400050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FBBA3C-8E50-4CDB-8E46-CD6FE8FF24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19050" y="333375"/>
          <a:ext cx="1640229" cy="723900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41</xdr:row>
      <xdr:rowOff>85725</xdr:rowOff>
    </xdr:from>
    <xdr:to>
      <xdr:col>61</xdr:col>
      <xdr:colOff>143655</xdr:colOff>
      <xdr:row>65</xdr:row>
      <xdr:rowOff>48169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2380288-675A-4478-8FDC-0E7D9EAE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0500" y="8248650"/>
          <a:ext cx="5591955" cy="3896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</xdr:colOff>
      <xdr:row>27</xdr:row>
      <xdr:rowOff>25774</xdr:rowOff>
    </xdr:from>
    <xdr:to>
      <xdr:col>22</xdr:col>
      <xdr:colOff>164166</xdr:colOff>
      <xdr:row>48</xdr:row>
      <xdr:rowOff>25774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19049</xdr:colOff>
      <xdr:row>22</xdr:row>
      <xdr:rowOff>19050</xdr:rowOff>
    </xdr:from>
    <xdr:to>
      <xdr:col>56</xdr:col>
      <xdr:colOff>28575</xdr:colOff>
      <xdr:row>42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76200</xdr:colOff>
      <xdr:row>60</xdr:row>
      <xdr:rowOff>57150</xdr:rowOff>
    </xdr:from>
    <xdr:to>
      <xdr:col>11</xdr:col>
      <xdr:colOff>14799</xdr:colOff>
      <xdr:row>66</xdr:row>
      <xdr:rowOff>51300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124E98-00B2-4983-A685-BE581F2EC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4400" y="11668125"/>
          <a:ext cx="143402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266699</xdr:rowOff>
    </xdr:from>
    <xdr:to>
      <xdr:col>7</xdr:col>
      <xdr:colOff>146130</xdr:colOff>
      <xdr:row>2</xdr:row>
      <xdr:rowOff>314324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8FD675C-D521-4F6E-B15D-ADA9138C1B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38100" y="447674"/>
          <a:ext cx="1489155" cy="65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1</xdr:row>
      <xdr:rowOff>159327</xdr:rowOff>
    </xdr:from>
    <xdr:to>
      <xdr:col>2</xdr:col>
      <xdr:colOff>755037</xdr:colOff>
      <xdr:row>5</xdr:row>
      <xdr:rowOff>68406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A26726-8AF9-4B90-BC97-41E72491D1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326447" y="349827"/>
          <a:ext cx="1485865" cy="652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104937</xdr:colOff>
      <xdr:row>0</xdr:row>
      <xdr:rowOff>56504</xdr:rowOff>
    </xdr:from>
    <xdr:to>
      <xdr:col>2</xdr:col>
      <xdr:colOff>714240</xdr:colOff>
      <xdr:row>1</xdr:row>
      <xdr:rowOff>326271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A8841BD-3E15-4600-B4C7-B1D1EF887A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863708" y="56504"/>
          <a:ext cx="1489155" cy="657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59</xdr:row>
      <xdr:rowOff>133350</xdr:rowOff>
    </xdr:from>
    <xdr:to>
      <xdr:col>17</xdr:col>
      <xdr:colOff>71949</xdr:colOff>
      <xdr:row>66</xdr:row>
      <xdr:rowOff>79875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70A31FF-627D-4C53-9BFA-EDF17B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14500" y="10639425"/>
          <a:ext cx="1434024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200025</xdr:rowOff>
    </xdr:from>
    <xdr:to>
      <xdr:col>9</xdr:col>
      <xdr:colOff>127080</xdr:colOff>
      <xdr:row>4</xdr:row>
      <xdr:rowOff>76200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143BFC-D630-45CC-A245-7C771CC78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266700" y="361950"/>
          <a:ext cx="148915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b_Suelos\Desktop\formatos%20de%20laboratorio\FORMATOS%20CLASIFICACI&#211;N....%20-%20copia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LABORATORIO%20UNIVO/ESTUDIO%20DE%20SUELOS%20Y%20CONCRETOS%20LAB.%202023/ENSAYOS%20E%20INFORMES/ES-2023-0185%20PCA%20JUCUAR&#193;N%20COCIVE%2010-07-23/ENSAYO%20ES-2022-0185%20PCA%203%2010-07-23.xlsx?CD31FA8A" TargetMode="External"/><Relationship Id="rId1" Type="http://schemas.openxmlformats.org/officeDocument/2006/relationships/externalLinkPath" Target="file:///\\CD31FA8A\ENSAYO%20ES-2022-0185%20PCA%203%2010-07-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morejon_univo_edu_sv/Documents/Escritorio/ESTUDIO%20DE%20SUELOS%20Y%20CONCRETOS%20LAB.%202022/ENSAYOS%20%20LABOR%202022/ENSAYO%20ES-2022-0104%20PACIF%20G.%20ZAIR%2016-05-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paca\documentos%20c\DVD\01\OFELIA\DOCUMENTOS%20OFELIA%202009\CBR%20Y%20CLASIFICACION%20SAN%20LORENZO\1A%2003%20Clasificacione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b_Suelos\Desktop\LABORATORIO%20DE%20SUELOS%202016\ENSAYOS%20DE%20BANCO%20JESUS%20GARCIA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159%20PCA%20TECOLUCA%2015-06-23/ENSAYO%20ES-2023-0159%20PCA%201.2%2015-06-23.xlsx?AFC2281F" TargetMode="External"/><Relationship Id="rId1" Type="http://schemas.openxmlformats.org/officeDocument/2006/relationships/externalLinkPath" Target="file:///\\AFC2281F\ENSAYO%20ES-2023-0159%20PCA%201.2%2015-06-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UNIVO\OneDrive%20-%20Universidad%20de%20Oriente\Escritorio\ESTUDIOS%20DE%20SUELOS%20Y%20CONCRETOS%202017\ENSAYOS%20DE%20LABORATORIO\ENSAYO%20ES-2017-0044%20MATERIA%20ORGA.%20NUEVA%20METROPOLIS%2020-11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"/>
      <sheetName val="Granulometría"/>
      <sheetName val="Limites"/>
      <sheetName val="Limites NP"/>
      <sheetName val="Mat Org-1"/>
      <sheetName val="Proctor"/>
      <sheetName val="C-127 "/>
      <sheetName val="CBR"/>
      <sheetName val="PARA PASAR A PESOS MAY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CUADRO RESUMEN DE RESULTADOS"/>
      <sheetName val="GRAV ESP RET 3-4&quot;"/>
      <sheetName val="Proctor "/>
      <sheetName val="Mat Org-1 (3)"/>
      <sheetName val="LIMITES (3)"/>
      <sheetName val="SC"/>
      <sheetName val="LIMITES (CON CEMENTO)"/>
      <sheetName val="introduccion"/>
      <sheetName val="Proctor(CON CEMENTO)"/>
      <sheetName val="LIMITES (2)"/>
      <sheetName val="SC (2)"/>
      <sheetName val="COMP. DE CILINDROS CONCRETO "/>
      <sheetName val="GRAF. CILINDROS DE CONCRETO "/>
      <sheetName val="densidad cono y arena (1)."/>
      <sheetName val="grafico  RESUMEN DE RESULTADO "/>
      <sheetName val="densidad cono  y arena (2)"/>
      <sheetName val="densidad cono  y arena (3)."/>
      <sheetName val="densidad cono  y arena (4) "/>
      <sheetName val="densidad cono  y arena (5)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6">
          <cell r="AC6" t="str">
            <v>-</v>
          </cell>
        </row>
        <row r="54">
          <cell r="R54" t="str">
            <v>Ing Francisco Granados</v>
          </cell>
        </row>
        <row r="55">
          <cell r="R55" t="str">
            <v>Jefe Técnico de Laboratorio de Suelos y Materiales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 (3)"/>
      <sheetName val="Clasificación"/>
      <sheetName val="Proctor "/>
      <sheetName val="LIMITES (2)"/>
      <sheetName val="COMP. DE CILINDROS CONCRETO "/>
      <sheetName val="GRAF. CILINDROS DE CONCRETO "/>
      <sheetName val="densidad cono y arena (1)."/>
      <sheetName val="densidad cono  y arena (2)"/>
      <sheetName val="densidad cono  y arena (3)."/>
      <sheetName val="densidad cono  y arena (4) "/>
      <sheetName val="CUADRO RESUMEN DE RESULTADOS"/>
      <sheetName val="grafico  RESUMEN DE RESULTADO "/>
      <sheetName val="densidad cono  y arena (5)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54">
          <cell r="R54" t="str">
            <v xml:space="preserve">Enrique Morejon </v>
          </cell>
        </row>
        <row r="55">
          <cell r="A55" t="str">
            <v>Tecnico de Laboratorio de suelos y Materiales.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TA"/>
      <sheetName val="LIM"/>
      <sheetName val="GRA"/>
      <sheetName val="RESUMEN"/>
      <sheetName val="GRA (01)"/>
      <sheetName val="LIM (01)"/>
      <sheetName val="CLA (01)"/>
      <sheetName val="CLA (6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AL16">
            <v>0.04</v>
          </cell>
          <cell r="AM16">
            <v>0.04</v>
          </cell>
        </row>
        <row r="17">
          <cell r="AL17">
            <v>0.255</v>
          </cell>
          <cell r="AM17">
            <v>0.04</v>
          </cell>
        </row>
        <row r="18">
          <cell r="AL18">
            <v>0.3</v>
          </cell>
          <cell r="AM18">
            <v>7.2999999999999982E-2</v>
          </cell>
        </row>
        <row r="19">
          <cell r="AL19">
            <v>0.4</v>
          </cell>
          <cell r="AM19">
            <v>0.14599999999999999</v>
          </cell>
        </row>
        <row r="20">
          <cell r="AL20">
            <v>0.5</v>
          </cell>
          <cell r="AM20">
            <v>0.219</v>
          </cell>
        </row>
        <row r="21">
          <cell r="AL21">
            <v>0.6</v>
          </cell>
          <cell r="AM21">
            <v>0.29199999999999998</v>
          </cell>
        </row>
        <row r="22">
          <cell r="AL22">
            <v>0.7</v>
          </cell>
          <cell r="AM22">
            <v>0.36499999999999994</v>
          </cell>
        </row>
        <row r="23">
          <cell r="AL23">
            <v>0.79999999999999993</v>
          </cell>
          <cell r="AM23">
            <v>0.43799999999999989</v>
          </cell>
        </row>
        <row r="24">
          <cell r="AL24">
            <v>0.89999999999999991</v>
          </cell>
          <cell r="AM24">
            <v>0.51100000000000001</v>
          </cell>
        </row>
        <row r="25">
          <cell r="AL25">
            <v>0.99999999999999989</v>
          </cell>
          <cell r="AM25">
            <v>0.58399999999999985</v>
          </cell>
        </row>
        <row r="26">
          <cell r="AL26">
            <v>1.0999999999999999</v>
          </cell>
          <cell r="AM26">
            <v>0.65699999999999992</v>
          </cell>
        </row>
        <row r="28">
          <cell r="AL28">
            <v>0.5</v>
          </cell>
          <cell r="AM28">
            <v>0</v>
          </cell>
        </row>
        <row r="29">
          <cell r="AL29">
            <v>0.5</v>
          </cell>
          <cell r="AM29">
            <v>0.5</v>
          </cell>
        </row>
        <row r="31">
          <cell r="AL31">
            <v>7.0000000000000007E-2</v>
          </cell>
          <cell r="AM31">
            <v>7.0000000000000007E-2</v>
          </cell>
        </row>
        <row r="32">
          <cell r="AL32">
            <v>0.2</v>
          </cell>
          <cell r="AM32">
            <v>7.0000000000000007E-2</v>
          </cell>
        </row>
        <row r="33">
          <cell r="AL33">
            <v>0.29589041095890412</v>
          </cell>
          <cell r="AM33">
            <v>7.0000000000000007E-2</v>
          </cell>
        </row>
        <row r="35">
          <cell r="AL35">
            <v>0</v>
          </cell>
          <cell r="AM35">
            <v>0</v>
          </cell>
        </row>
        <row r="36">
          <cell r="AL36">
            <v>0.6</v>
          </cell>
          <cell r="AM36">
            <v>0.6</v>
          </cell>
        </row>
      </sheetData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"/>
      <sheetName val="Granulometría"/>
      <sheetName val="Limites"/>
      <sheetName val="Proctor"/>
      <sheetName val="C-127 "/>
      <sheetName val="PARA PASAR A PESOS MAYORES"/>
      <sheetName val="Limites (2)"/>
    </sheetNames>
    <sheetDataSet>
      <sheetData sheetId="0" refreshError="1">
        <row r="2">
          <cell r="I2" t="str">
            <v>LABORATORIO DE SUELOS Y MATERIALES "UNIVO"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Proctor"/>
      <sheetName val="GRAV ESP RET 3-4&quot;"/>
      <sheetName val="CUADRO RESUMEN DE RESULTADOS"/>
      <sheetName val="densidad cono y arena"/>
      <sheetName val="Mat Org-1"/>
      <sheetName val="LIMITES (3)"/>
      <sheetName val="SC"/>
      <sheetName val="LIMITES (CON CEMENTO)"/>
      <sheetName val="introduccion"/>
      <sheetName val="Proctor(CON CEMENTO)"/>
      <sheetName val="LIMITES (2)"/>
      <sheetName val="SC (2)"/>
      <sheetName val="COMP. DE CILINDROS CONCRETO "/>
      <sheetName val="GRAF. CILINDROS DE CONCRETO "/>
      <sheetName val="grafico  RESUMEN DE RESULTADO "/>
      <sheetName val="densidad cono  y arena (2)"/>
      <sheetName val="densidad cono  y arena (3)."/>
      <sheetName val="densidad cono  y arena (4) "/>
      <sheetName val="densidad cono  y arena (5)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/>
      <sheetData sheetId="1"/>
      <sheetData sheetId="2"/>
      <sheetData sheetId="3">
        <row r="54">
          <cell r="R54" t="str">
            <v>Ing Francisco Granados</v>
          </cell>
        </row>
        <row r="55">
          <cell r="R55" t="str">
            <v>Jefe Técnico de Laboratorio de suelos y Materiales</v>
          </cell>
        </row>
      </sheetData>
      <sheetData sheetId="4">
        <row r="31">
          <cell r="H31" t="str">
            <v xml:space="preserve">      gr/cm3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Clasificación"/>
      <sheetName val="LIMITES"/>
      <sheetName val="Mat Org-1"/>
    </sheetNames>
    <sheetDataSet>
      <sheetData sheetId="0">
        <row r="4">
          <cell r="E4" t="str">
            <v>CONSTRUCCION DE VIVIENDA # 26 POL. 12 URBANIZACION NUEVA METROPOLIS, SOBRE 9° CALLE OTE.  SAN MIGUEL.</v>
          </cell>
        </row>
        <row r="33">
          <cell r="K33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F69"/>
  <sheetViews>
    <sheetView showGridLines="0" tabSelected="1" view="pageBreakPreview" zoomScaleNormal="100" zoomScaleSheetLayoutView="100" workbookViewId="0"/>
  </sheetViews>
  <sheetFormatPr baseColWidth="10" defaultColWidth="2.7109375" defaultRowHeight="14.25" customHeight="1" x14ac:dyDescent="0.2"/>
  <cols>
    <col min="1" max="4" width="3.28515625" style="51" customWidth="1"/>
    <col min="5" max="8" width="2.7109375" style="51"/>
    <col min="9" max="9" width="4.28515625" style="51" customWidth="1"/>
    <col min="10" max="10" width="3.42578125" style="51" customWidth="1"/>
    <col min="11" max="11" width="2.7109375" style="51"/>
    <col min="12" max="12" width="3.28515625" style="51" customWidth="1"/>
    <col min="13" max="13" width="4" style="51" customWidth="1"/>
    <col min="14" max="14" width="2.7109375" style="51"/>
    <col min="15" max="15" width="3.5703125" style="51" customWidth="1"/>
    <col min="16" max="16" width="2.7109375" style="51"/>
    <col min="17" max="17" width="4.42578125" style="51" customWidth="1"/>
    <col min="18" max="18" width="3.85546875" style="51" customWidth="1"/>
    <col min="19" max="19" width="3.42578125" style="51" customWidth="1"/>
    <col min="20" max="20" width="3.7109375" style="51" customWidth="1"/>
    <col min="21" max="24" width="2.7109375" style="51"/>
    <col min="25" max="25" width="5" style="51" customWidth="1"/>
    <col min="26" max="27" width="2.7109375" style="51"/>
    <col min="28" max="28" width="4" style="51" customWidth="1"/>
    <col min="29" max="29" width="2.7109375" style="51"/>
    <col min="30" max="30" width="3.85546875" style="51" customWidth="1"/>
    <col min="31" max="32" width="2.7109375" style="51"/>
    <col min="33" max="33" width="1" style="51" customWidth="1"/>
    <col min="34" max="35" width="11.5703125" style="143" bestFit="1" customWidth="1"/>
    <col min="36" max="36" width="11.5703125" style="144" bestFit="1" customWidth="1"/>
    <col min="37" max="37" width="5.5703125" style="51" customWidth="1"/>
    <col min="38" max="38" width="13" style="51" customWidth="1"/>
    <col min="39" max="39" width="5.5703125" style="51" customWidth="1"/>
    <col min="40" max="51" width="2.7109375" style="51"/>
    <col min="52" max="58" width="8.28515625" style="51" customWidth="1"/>
    <col min="59" max="256" width="2.7109375" style="51"/>
    <col min="257" max="260" width="3.28515625" style="51" customWidth="1"/>
    <col min="261" max="264" width="2.7109375" style="51"/>
    <col min="265" max="265" width="4.28515625" style="51" customWidth="1"/>
    <col min="266" max="266" width="3.42578125" style="51" customWidth="1"/>
    <col min="267" max="267" width="2.7109375" style="51"/>
    <col min="268" max="268" width="3.28515625" style="51" customWidth="1"/>
    <col min="269" max="269" width="4" style="51" customWidth="1"/>
    <col min="270" max="270" width="2.7109375" style="51"/>
    <col min="271" max="271" width="3.5703125" style="51" customWidth="1"/>
    <col min="272" max="272" width="2.7109375" style="51"/>
    <col min="273" max="273" width="4.42578125" style="51" customWidth="1"/>
    <col min="274" max="274" width="3.85546875" style="51" customWidth="1"/>
    <col min="275" max="275" width="3.42578125" style="51" customWidth="1"/>
    <col min="276" max="276" width="3.7109375" style="51" customWidth="1"/>
    <col min="277" max="280" width="2.7109375" style="51"/>
    <col min="281" max="281" width="5" style="51" customWidth="1"/>
    <col min="282" max="283" width="2.7109375" style="51"/>
    <col min="284" max="284" width="4" style="51" customWidth="1"/>
    <col min="285" max="285" width="2.7109375" style="51"/>
    <col min="286" max="286" width="3.85546875" style="51" customWidth="1"/>
    <col min="287" max="288" width="2.7109375" style="51"/>
    <col min="289" max="289" width="1" style="51" customWidth="1"/>
    <col min="290" max="292" width="11.5703125" style="51" bestFit="1" customWidth="1"/>
    <col min="293" max="293" width="5.5703125" style="51" customWidth="1"/>
    <col min="294" max="294" width="13" style="51" customWidth="1"/>
    <col min="295" max="295" width="5.5703125" style="51" customWidth="1"/>
    <col min="296" max="512" width="2.7109375" style="51"/>
    <col min="513" max="516" width="3.28515625" style="51" customWidth="1"/>
    <col min="517" max="520" width="2.7109375" style="51"/>
    <col min="521" max="521" width="4.28515625" style="51" customWidth="1"/>
    <col min="522" max="522" width="3.42578125" style="51" customWidth="1"/>
    <col min="523" max="523" width="2.7109375" style="51"/>
    <col min="524" max="524" width="3.28515625" style="51" customWidth="1"/>
    <col min="525" max="525" width="4" style="51" customWidth="1"/>
    <col min="526" max="526" width="2.7109375" style="51"/>
    <col min="527" max="527" width="3.5703125" style="51" customWidth="1"/>
    <col min="528" max="528" width="2.7109375" style="51"/>
    <col min="529" max="529" width="4.42578125" style="51" customWidth="1"/>
    <col min="530" max="530" width="3.85546875" style="51" customWidth="1"/>
    <col min="531" max="531" width="3.42578125" style="51" customWidth="1"/>
    <col min="532" max="532" width="3.7109375" style="51" customWidth="1"/>
    <col min="533" max="536" width="2.7109375" style="51"/>
    <col min="537" max="537" width="5" style="51" customWidth="1"/>
    <col min="538" max="539" width="2.7109375" style="51"/>
    <col min="540" max="540" width="4" style="51" customWidth="1"/>
    <col min="541" max="541" width="2.7109375" style="51"/>
    <col min="542" max="542" width="3.85546875" style="51" customWidth="1"/>
    <col min="543" max="544" width="2.7109375" style="51"/>
    <col min="545" max="545" width="1" style="51" customWidth="1"/>
    <col min="546" max="548" width="11.5703125" style="51" bestFit="1" customWidth="1"/>
    <col min="549" max="549" width="5.5703125" style="51" customWidth="1"/>
    <col min="550" max="550" width="13" style="51" customWidth="1"/>
    <col min="551" max="551" width="5.5703125" style="51" customWidth="1"/>
    <col min="552" max="768" width="2.7109375" style="51"/>
    <col min="769" max="772" width="3.28515625" style="51" customWidth="1"/>
    <col min="773" max="776" width="2.7109375" style="51"/>
    <col min="777" max="777" width="4.28515625" style="51" customWidth="1"/>
    <col min="778" max="778" width="3.42578125" style="51" customWidth="1"/>
    <col min="779" max="779" width="2.7109375" style="51"/>
    <col min="780" max="780" width="3.28515625" style="51" customWidth="1"/>
    <col min="781" max="781" width="4" style="51" customWidth="1"/>
    <col min="782" max="782" width="2.7109375" style="51"/>
    <col min="783" max="783" width="3.5703125" style="51" customWidth="1"/>
    <col min="784" max="784" width="2.7109375" style="51"/>
    <col min="785" max="785" width="4.42578125" style="51" customWidth="1"/>
    <col min="786" max="786" width="3.85546875" style="51" customWidth="1"/>
    <col min="787" max="787" width="3.42578125" style="51" customWidth="1"/>
    <col min="788" max="788" width="3.7109375" style="51" customWidth="1"/>
    <col min="789" max="792" width="2.7109375" style="51"/>
    <col min="793" max="793" width="5" style="51" customWidth="1"/>
    <col min="794" max="795" width="2.7109375" style="51"/>
    <col min="796" max="796" width="4" style="51" customWidth="1"/>
    <col min="797" max="797" width="2.7109375" style="51"/>
    <col min="798" max="798" width="3.85546875" style="51" customWidth="1"/>
    <col min="799" max="800" width="2.7109375" style="51"/>
    <col min="801" max="801" width="1" style="51" customWidth="1"/>
    <col min="802" max="804" width="11.5703125" style="51" bestFit="1" customWidth="1"/>
    <col min="805" max="805" width="5.5703125" style="51" customWidth="1"/>
    <col min="806" max="806" width="13" style="51" customWidth="1"/>
    <col min="807" max="807" width="5.5703125" style="51" customWidth="1"/>
    <col min="808" max="1024" width="2.7109375" style="51"/>
    <col min="1025" max="1028" width="3.28515625" style="51" customWidth="1"/>
    <col min="1029" max="1032" width="2.7109375" style="51"/>
    <col min="1033" max="1033" width="4.28515625" style="51" customWidth="1"/>
    <col min="1034" max="1034" width="3.42578125" style="51" customWidth="1"/>
    <col min="1035" max="1035" width="2.7109375" style="51"/>
    <col min="1036" max="1036" width="3.28515625" style="51" customWidth="1"/>
    <col min="1037" max="1037" width="4" style="51" customWidth="1"/>
    <col min="1038" max="1038" width="2.7109375" style="51"/>
    <col min="1039" max="1039" width="3.5703125" style="51" customWidth="1"/>
    <col min="1040" max="1040" width="2.7109375" style="51"/>
    <col min="1041" max="1041" width="4.42578125" style="51" customWidth="1"/>
    <col min="1042" max="1042" width="3.85546875" style="51" customWidth="1"/>
    <col min="1043" max="1043" width="3.42578125" style="51" customWidth="1"/>
    <col min="1044" max="1044" width="3.7109375" style="51" customWidth="1"/>
    <col min="1045" max="1048" width="2.7109375" style="51"/>
    <col min="1049" max="1049" width="5" style="51" customWidth="1"/>
    <col min="1050" max="1051" width="2.7109375" style="51"/>
    <col min="1052" max="1052" width="4" style="51" customWidth="1"/>
    <col min="1053" max="1053" width="2.7109375" style="51"/>
    <col min="1054" max="1054" width="3.85546875" style="51" customWidth="1"/>
    <col min="1055" max="1056" width="2.7109375" style="51"/>
    <col min="1057" max="1057" width="1" style="51" customWidth="1"/>
    <col min="1058" max="1060" width="11.5703125" style="51" bestFit="1" customWidth="1"/>
    <col min="1061" max="1061" width="5.5703125" style="51" customWidth="1"/>
    <col min="1062" max="1062" width="13" style="51" customWidth="1"/>
    <col min="1063" max="1063" width="5.5703125" style="51" customWidth="1"/>
    <col min="1064" max="1280" width="2.7109375" style="51"/>
    <col min="1281" max="1284" width="3.28515625" style="51" customWidth="1"/>
    <col min="1285" max="1288" width="2.7109375" style="51"/>
    <col min="1289" max="1289" width="4.28515625" style="51" customWidth="1"/>
    <col min="1290" max="1290" width="3.42578125" style="51" customWidth="1"/>
    <col min="1291" max="1291" width="2.7109375" style="51"/>
    <col min="1292" max="1292" width="3.28515625" style="51" customWidth="1"/>
    <col min="1293" max="1293" width="4" style="51" customWidth="1"/>
    <col min="1294" max="1294" width="2.7109375" style="51"/>
    <col min="1295" max="1295" width="3.5703125" style="51" customWidth="1"/>
    <col min="1296" max="1296" width="2.7109375" style="51"/>
    <col min="1297" max="1297" width="4.42578125" style="51" customWidth="1"/>
    <col min="1298" max="1298" width="3.85546875" style="51" customWidth="1"/>
    <col min="1299" max="1299" width="3.42578125" style="51" customWidth="1"/>
    <col min="1300" max="1300" width="3.7109375" style="51" customWidth="1"/>
    <col min="1301" max="1304" width="2.7109375" style="51"/>
    <col min="1305" max="1305" width="5" style="51" customWidth="1"/>
    <col min="1306" max="1307" width="2.7109375" style="51"/>
    <col min="1308" max="1308" width="4" style="51" customWidth="1"/>
    <col min="1309" max="1309" width="2.7109375" style="51"/>
    <col min="1310" max="1310" width="3.85546875" style="51" customWidth="1"/>
    <col min="1311" max="1312" width="2.7109375" style="51"/>
    <col min="1313" max="1313" width="1" style="51" customWidth="1"/>
    <col min="1314" max="1316" width="11.5703125" style="51" bestFit="1" customWidth="1"/>
    <col min="1317" max="1317" width="5.5703125" style="51" customWidth="1"/>
    <col min="1318" max="1318" width="13" style="51" customWidth="1"/>
    <col min="1319" max="1319" width="5.5703125" style="51" customWidth="1"/>
    <col min="1320" max="1536" width="2.7109375" style="51"/>
    <col min="1537" max="1540" width="3.28515625" style="51" customWidth="1"/>
    <col min="1541" max="1544" width="2.7109375" style="51"/>
    <col min="1545" max="1545" width="4.28515625" style="51" customWidth="1"/>
    <col min="1546" max="1546" width="3.42578125" style="51" customWidth="1"/>
    <col min="1547" max="1547" width="2.7109375" style="51"/>
    <col min="1548" max="1548" width="3.28515625" style="51" customWidth="1"/>
    <col min="1549" max="1549" width="4" style="51" customWidth="1"/>
    <col min="1550" max="1550" width="2.7109375" style="51"/>
    <col min="1551" max="1551" width="3.5703125" style="51" customWidth="1"/>
    <col min="1552" max="1552" width="2.7109375" style="51"/>
    <col min="1553" max="1553" width="4.42578125" style="51" customWidth="1"/>
    <col min="1554" max="1554" width="3.85546875" style="51" customWidth="1"/>
    <col min="1555" max="1555" width="3.42578125" style="51" customWidth="1"/>
    <col min="1556" max="1556" width="3.7109375" style="51" customWidth="1"/>
    <col min="1557" max="1560" width="2.7109375" style="51"/>
    <col min="1561" max="1561" width="5" style="51" customWidth="1"/>
    <col min="1562" max="1563" width="2.7109375" style="51"/>
    <col min="1564" max="1564" width="4" style="51" customWidth="1"/>
    <col min="1565" max="1565" width="2.7109375" style="51"/>
    <col min="1566" max="1566" width="3.85546875" style="51" customWidth="1"/>
    <col min="1567" max="1568" width="2.7109375" style="51"/>
    <col min="1569" max="1569" width="1" style="51" customWidth="1"/>
    <col min="1570" max="1572" width="11.5703125" style="51" bestFit="1" customWidth="1"/>
    <col min="1573" max="1573" width="5.5703125" style="51" customWidth="1"/>
    <col min="1574" max="1574" width="13" style="51" customWidth="1"/>
    <col min="1575" max="1575" width="5.5703125" style="51" customWidth="1"/>
    <col min="1576" max="1792" width="2.7109375" style="51"/>
    <col min="1793" max="1796" width="3.28515625" style="51" customWidth="1"/>
    <col min="1797" max="1800" width="2.7109375" style="51"/>
    <col min="1801" max="1801" width="4.28515625" style="51" customWidth="1"/>
    <col min="1802" max="1802" width="3.42578125" style="51" customWidth="1"/>
    <col min="1803" max="1803" width="2.7109375" style="51"/>
    <col min="1804" max="1804" width="3.28515625" style="51" customWidth="1"/>
    <col min="1805" max="1805" width="4" style="51" customWidth="1"/>
    <col min="1806" max="1806" width="2.7109375" style="51"/>
    <col min="1807" max="1807" width="3.5703125" style="51" customWidth="1"/>
    <col min="1808" max="1808" width="2.7109375" style="51"/>
    <col min="1809" max="1809" width="4.42578125" style="51" customWidth="1"/>
    <col min="1810" max="1810" width="3.85546875" style="51" customWidth="1"/>
    <col min="1811" max="1811" width="3.42578125" style="51" customWidth="1"/>
    <col min="1812" max="1812" width="3.7109375" style="51" customWidth="1"/>
    <col min="1813" max="1816" width="2.7109375" style="51"/>
    <col min="1817" max="1817" width="5" style="51" customWidth="1"/>
    <col min="1818" max="1819" width="2.7109375" style="51"/>
    <col min="1820" max="1820" width="4" style="51" customWidth="1"/>
    <col min="1821" max="1821" width="2.7109375" style="51"/>
    <col min="1822" max="1822" width="3.85546875" style="51" customWidth="1"/>
    <col min="1823" max="1824" width="2.7109375" style="51"/>
    <col min="1825" max="1825" width="1" style="51" customWidth="1"/>
    <col min="1826" max="1828" width="11.5703125" style="51" bestFit="1" customWidth="1"/>
    <col min="1829" max="1829" width="5.5703125" style="51" customWidth="1"/>
    <col min="1830" max="1830" width="13" style="51" customWidth="1"/>
    <col min="1831" max="1831" width="5.5703125" style="51" customWidth="1"/>
    <col min="1832" max="2048" width="2.7109375" style="51"/>
    <col min="2049" max="2052" width="3.28515625" style="51" customWidth="1"/>
    <col min="2053" max="2056" width="2.7109375" style="51"/>
    <col min="2057" max="2057" width="4.28515625" style="51" customWidth="1"/>
    <col min="2058" max="2058" width="3.42578125" style="51" customWidth="1"/>
    <col min="2059" max="2059" width="2.7109375" style="51"/>
    <col min="2060" max="2060" width="3.28515625" style="51" customWidth="1"/>
    <col min="2061" max="2061" width="4" style="51" customWidth="1"/>
    <col min="2062" max="2062" width="2.7109375" style="51"/>
    <col min="2063" max="2063" width="3.5703125" style="51" customWidth="1"/>
    <col min="2064" max="2064" width="2.7109375" style="51"/>
    <col min="2065" max="2065" width="4.42578125" style="51" customWidth="1"/>
    <col min="2066" max="2066" width="3.85546875" style="51" customWidth="1"/>
    <col min="2067" max="2067" width="3.42578125" style="51" customWidth="1"/>
    <col min="2068" max="2068" width="3.7109375" style="51" customWidth="1"/>
    <col min="2069" max="2072" width="2.7109375" style="51"/>
    <col min="2073" max="2073" width="5" style="51" customWidth="1"/>
    <col min="2074" max="2075" width="2.7109375" style="51"/>
    <col min="2076" max="2076" width="4" style="51" customWidth="1"/>
    <col min="2077" max="2077" width="2.7109375" style="51"/>
    <col min="2078" max="2078" width="3.85546875" style="51" customWidth="1"/>
    <col min="2079" max="2080" width="2.7109375" style="51"/>
    <col min="2081" max="2081" width="1" style="51" customWidth="1"/>
    <col min="2082" max="2084" width="11.5703125" style="51" bestFit="1" customWidth="1"/>
    <col min="2085" max="2085" width="5.5703125" style="51" customWidth="1"/>
    <col min="2086" max="2086" width="13" style="51" customWidth="1"/>
    <col min="2087" max="2087" width="5.5703125" style="51" customWidth="1"/>
    <col min="2088" max="2304" width="2.7109375" style="51"/>
    <col min="2305" max="2308" width="3.28515625" style="51" customWidth="1"/>
    <col min="2309" max="2312" width="2.7109375" style="51"/>
    <col min="2313" max="2313" width="4.28515625" style="51" customWidth="1"/>
    <col min="2314" max="2314" width="3.42578125" style="51" customWidth="1"/>
    <col min="2315" max="2315" width="2.7109375" style="51"/>
    <col min="2316" max="2316" width="3.28515625" style="51" customWidth="1"/>
    <col min="2317" max="2317" width="4" style="51" customWidth="1"/>
    <col min="2318" max="2318" width="2.7109375" style="51"/>
    <col min="2319" max="2319" width="3.5703125" style="51" customWidth="1"/>
    <col min="2320" max="2320" width="2.7109375" style="51"/>
    <col min="2321" max="2321" width="4.42578125" style="51" customWidth="1"/>
    <col min="2322" max="2322" width="3.85546875" style="51" customWidth="1"/>
    <col min="2323" max="2323" width="3.42578125" style="51" customWidth="1"/>
    <col min="2324" max="2324" width="3.7109375" style="51" customWidth="1"/>
    <col min="2325" max="2328" width="2.7109375" style="51"/>
    <col min="2329" max="2329" width="5" style="51" customWidth="1"/>
    <col min="2330" max="2331" width="2.7109375" style="51"/>
    <col min="2332" max="2332" width="4" style="51" customWidth="1"/>
    <col min="2333" max="2333" width="2.7109375" style="51"/>
    <col min="2334" max="2334" width="3.85546875" style="51" customWidth="1"/>
    <col min="2335" max="2336" width="2.7109375" style="51"/>
    <col min="2337" max="2337" width="1" style="51" customWidth="1"/>
    <col min="2338" max="2340" width="11.5703125" style="51" bestFit="1" customWidth="1"/>
    <col min="2341" max="2341" width="5.5703125" style="51" customWidth="1"/>
    <col min="2342" max="2342" width="13" style="51" customWidth="1"/>
    <col min="2343" max="2343" width="5.5703125" style="51" customWidth="1"/>
    <col min="2344" max="2560" width="2.7109375" style="51"/>
    <col min="2561" max="2564" width="3.28515625" style="51" customWidth="1"/>
    <col min="2565" max="2568" width="2.7109375" style="51"/>
    <col min="2569" max="2569" width="4.28515625" style="51" customWidth="1"/>
    <col min="2570" max="2570" width="3.42578125" style="51" customWidth="1"/>
    <col min="2571" max="2571" width="2.7109375" style="51"/>
    <col min="2572" max="2572" width="3.28515625" style="51" customWidth="1"/>
    <col min="2573" max="2573" width="4" style="51" customWidth="1"/>
    <col min="2574" max="2574" width="2.7109375" style="51"/>
    <col min="2575" max="2575" width="3.5703125" style="51" customWidth="1"/>
    <col min="2576" max="2576" width="2.7109375" style="51"/>
    <col min="2577" max="2577" width="4.42578125" style="51" customWidth="1"/>
    <col min="2578" max="2578" width="3.85546875" style="51" customWidth="1"/>
    <col min="2579" max="2579" width="3.42578125" style="51" customWidth="1"/>
    <col min="2580" max="2580" width="3.7109375" style="51" customWidth="1"/>
    <col min="2581" max="2584" width="2.7109375" style="51"/>
    <col min="2585" max="2585" width="5" style="51" customWidth="1"/>
    <col min="2586" max="2587" width="2.7109375" style="51"/>
    <col min="2588" max="2588" width="4" style="51" customWidth="1"/>
    <col min="2589" max="2589" width="2.7109375" style="51"/>
    <col min="2590" max="2590" width="3.85546875" style="51" customWidth="1"/>
    <col min="2591" max="2592" width="2.7109375" style="51"/>
    <col min="2593" max="2593" width="1" style="51" customWidth="1"/>
    <col min="2594" max="2596" width="11.5703125" style="51" bestFit="1" customWidth="1"/>
    <col min="2597" max="2597" width="5.5703125" style="51" customWidth="1"/>
    <col min="2598" max="2598" width="13" style="51" customWidth="1"/>
    <col min="2599" max="2599" width="5.5703125" style="51" customWidth="1"/>
    <col min="2600" max="2816" width="2.7109375" style="51"/>
    <col min="2817" max="2820" width="3.28515625" style="51" customWidth="1"/>
    <col min="2821" max="2824" width="2.7109375" style="51"/>
    <col min="2825" max="2825" width="4.28515625" style="51" customWidth="1"/>
    <col min="2826" max="2826" width="3.42578125" style="51" customWidth="1"/>
    <col min="2827" max="2827" width="2.7109375" style="51"/>
    <col min="2828" max="2828" width="3.28515625" style="51" customWidth="1"/>
    <col min="2829" max="2829" width="4" style="51" customWidth="1"/>
    <col min="2830" max="2830" width="2.7109375" style="51"/>
    <col min="2831" max="2831" width="3.5703125" style="51" customWidth="1"/>
    <col min="2832" max="2832" width="2.7109375" style="51"/>
    <col min="2833" max="2833" width="4.42578125" style="51" customWidth="1"/>
    <col min="2834" max="2834" width="3.85546875" style="51" customWidth="1"/>
    <col min="2835" max="2835" width="3.42578125" style="51" customWidth="1"/>
    <col min="2836" max="2836" width="3.7109375" style="51" customWidth="1"/>
    <col min="2837" max="2840" width="2.7109375" style="51"/>
    <col min="2841" max="2841" width="5" style="51" customWidth="1"/>
    <col min="2842" max="2843" width="2.7109375" style="51"/>
    <col min="2844" max="2844" width="4" style="51" customWidth="1"/>
    <col min="2845" max="2845" width="2.7109375" style="51"/>
    <col min="2846" max="2846" width="3.85546875" style="51" customWidth="1"/>
    <col min="2847" max="2848" width="2.7109375" style="51"/>
    <col min="2849" max="2849" width="1" style="51" customWidth="1"/>
    <col min="2850" max="2852" width="11.5703125" style="51" bestFit="1" customWidth="1"/>
    <col min="2853" max="2853" width="5.5703125" style="51" customWidth="1"/>
    <col min="2854" max="2854" width="13" style="51" customWidth="1"/>
    <col min="2855" max="2855" width="5.5703125" style="51" customWidth="1"/>
    <col min="2856" max="3072" width="2.7109375" style="51"/>
    <col min="3073" max="3076" width="3.28515625" style="51" customWidth="1"/>
    <col min="3077" max="3080" width="2.7109375" style="51"/>
    <col min="3081" max="3081" width="4.28515625" style="51" customWidth="1"/>
    <col min="3082" max="3082" width="3.42578125" style="51" customWidth="1"/>
    <col min="3083" max="3083" width="2.7109375" style="51"/>
    <col min="3084" max="3084" width="3.28515625" style="51" customWidth="1"/>
    <col min="3085" max="3085" width="4" style="51" customWidth="1"/>
    <col min="3086" max="3086" width="2.7109375" style="51"/>
    <col min="3087" max="3087" width="3.5703125" style="51" customWidth="1"/>
    <col min="3088" max="3088" width="2.7109375" style="51"/>
    <col min="3089" max="3089" width="4.42578125" style="51" customWidth="1"/>
    <col min="3090" max="3090" width="3.85546875" style="51" customWidth="1"/>
    <col min="3091" max="3091" width="3.42578125" style="51" customWidth="1"/>
    <col min="3092" max="3092" width="3.7109375" style="51" customWidth="1"/>
    <col min="3093" max="3096" width="2.7109375" style="51"/>
    <col min="3097" max="3097" width="5" style="51" customWidth="1"/>
    <col min="3098" max="3099" width="2.7109375" style="51"/>
    <col min="3100" max="3100" width="4" style="51" customWidth="1"/>
    <col min="3101" max="3101" width="2.7109375" style="51"/>
    <col min="3102" max="3102" width="3.85546875" style="51" customWidth="1"/>
    <col min="3103" max="3104" width="2.7109375" style="51"/>
    <col min="3105" max="3105" width="1" style="51" customWidth="1"/>
    <col min="3106" max="3108" width="11.5703125" style="51" bestFit="1" customWidth="1"/>
    <col min="3109" max="3109" width="5.5703125" style="51" customWidth="1"/>
    <col min="3110" max="3110" width="13" style="51" customWidth="1"/>
    <col min="3111" max="3111" width="5.5703125" style="51" customWidth="1"/>
    <col min="3112" max="3328" width="2.7109375" style="51"/>
    <col min="3329" max="3332" width="3.28515625" style="51" customWidth="1"/>
    <col min="3333" max="3336" width="2.7109375" style="51"/>
    <col min="3337" max="3337" width="4.28515625" style="51" customWidth="1"/>
    <col min="3338" max="3338" width="3.42578125" style="51" customWidth="1"/>
    <col min="3339" max="3339" width="2.7109375" style="51"/>
    <col min="3340" max="3340" width="3.28515625" style="51" customWidth="1"/>
    <col min="3341" max="3341" width="4" style="51" customWidth="1"/>
    <col min="3342" max="3342" width="2.7109375" style="51"/>
    <col min="3343" max="3343" width="3.5703125" style="51" customWidth="1"/>
    <col min="3344" max="3344" width="2.7109375" style="51"/>
    <col min="3345" max="3345" width="4.42578125" style="51" customWidth="1"/>
    <col min="3346" max="3346" width="3.85546875" style="51" customWidth="1"/>
    <col min="3347" max="3347" width="3.42578125" style="51" customWidth="1"/>
    <col min="3348" max="3348" width="3.7109375" style="51" customWidth="1"/>
    <col min="3349" max="3352" width="2.7109375" style="51"/>
    <col min="3353" max="3353" width="5" style="51" customWidth="1"/>
    <col min="3354" max="3355" width="2.7109375" style="51"/>
    <col min="3356" max="3356" width="4" style="51" customWidth="1"/>
    <col min="3357" max="3357" width="2.7109375" style="51"/>
    <col min="3358" max="3358" width="3.85546875" style="51" customWidth="1"/>
    <col min="3359" max="3360" width="2.7109375" style="51"/>
    <col min="3361" max="3361" width="1" style="51" customWidth="1"/>
    <col min="3362" max="3364" width="11.5703125" style="51" bestFit="1" customWidth="1"/>
    <col min="3365" max="3365" width="5.5703125" style="51" customWidth="1"/>
    <col min="3366" max="3366" width="13" style="51" customWidth="1"/>
    <col min="3367" max="3367" width="5.5703125" style="51" customWidth="1"/>
    <col min="3368" max="3584" width="2.7109375" style="51"/>
    <col min="3585" max="3588" width="3.28515625" style="51" customWidth="1"/>
    <col min="3589" max="3592" width="2.7109375" style="51"/>
    <col min="3593" max="3593" width="4.28515625" style="51" customWidth="1"/>
    <col min="3594" max="3594" width="3.42578125" style="51" customWidth="1"/>
    <col min="3595" max="3595" width="2.7109375" style="51"/>
    <col min="3596" max="3596" width="3.28515625" style="51" customWidth="1"/>
    <col min="3597" max="3597" width="4" style="51" customWidth="1"/>
    <col min="3598" max="3598" width="2.7109375" style="51"/>
    <col min="3599" max="3599" width="3.5703125" style="51" customWidth="1"/>
    <col min="3600" max="3600" width="2.7109375" style="51"/>
    <col min="3601" max="3601" width="4.42578125" style="51" customWidth="1"/>
    <col min="3602" max="3602" width="3.85546875" style="51" customWidth="1"/>
    <col min="3603" max="3603" width="3.42578125" style="51" customWidth="1"/>
    <col min="3604" max="3604" width="3.7109375" style="51" customWidth="1"/>
    <col min="3605" max="3608" width="2.7109375" style="51"/>
    <col min="3609" max="3609" width="5" style="51" customWidth="1"/>
    <col min="3610" max="3611" width="2.7109375" style="51"/>
    <col min="3612" max="3612" width="4" style="51" customWidth="1"/>
    <col min="3613" max="3613" width="2.7109375" style="51"/>
    <col min="3614" max="3614" width="3.85546875" style="51" customWidth="1"/>
    <col min="3615" max="3616" width="2.7109375" style="51"/>
    <col min="3617" max="3617" width="1" style="51" customWidth="1"/>
    <col min="3618" max="3620" width="11.5703125" style="51" bestFit="1" customWidth="1"/>
    <col min="3621" max="3621" width="5.5703125" style="51" customWidth="1"/>
    <col min="3622" max="3622" width="13" style="51" customWidth="1"/>
    <col min="3623" max="3623" width="5.5703125" style="51" customWidth="1"/>
    <col min="3624" max="3840" width="2.7109375" style="51"/>
    <col min="3841" max="3844" width="3.28515625" style="51" customWidth="1"/>
    <col min="3845" max="3848" width="2.7109375" style="51"/>
    <col min="3849" max="3849" width="4.28515625" style="51" customWidth="1"/>
    <col min="3850" max="3850" width="3.42578125" style="51" customWidth="1"/>
    <col min="3851" max="3851" width="2.7109375" style="51"/>
    <col min="3852" max="3852" width="3.28515625" style="51" customWidth="1"/>
    <col min="3853" max="3853" width="4" style="51" customWidth="1"/>
    <col min="3854" max="3854" width="2.7109375" style="51"/>
    <col min="3855" max="3855" width="3.5703125" style="51" customWidth="1"/>
    <col min="3856" max="3856" width="2.7109375" style="51"/>
    <col min="3857" max="3857" width="4.42578125" style="51" customWidth="1"/>
    <col min="3858" max="3858" width="3.85546875" style="51" customWidth="1"/>
    <col min="3859" max="3859" width="3.42578125" style="51" customWidth="1"/>
    <col min="3860" max="3860" width="3.7109375" style="51" customWidth="1"/>
    <col min="3861" max="3864" width="2.7109375" style="51"/>
    <col min="3865" max="3865" width="5" style="51" customWidth="1"/>
    <col min="3866" max="3867" width="2.7109375" style="51"/>
    <col min="3868" max="3868" width="4" style="51" customWidth="1"/>
    <col min="3869" max="3869" width="2.7109375" style="51"/>
    <col min="3870" max="3870" width="3.85546875" style="51" customWidth="1"/>
    <col min="3871" max="3872" width="2.7109375" style="51"/>
    <col min="3873" max="3873" width="1" style="51" customWidth="1"/>
    <col min="3874" max="3876" width="11.5703125" style="51" bestFit="1" customWidth="1"/>
    <col min="3877" max="3877" width="5.5703125" style="51" customWidth="1"/>
    <col min="3878" max="3878" width="13" style="51" customWidth="1"/>
    <col min="3879" max="3879" width="5.5703125" style="51" customWidth="1"/>
    <col min="3880" max="4096" width="2.7109375" style="51"/>
    <col min="4097" max="4100" width="3.28515625" style="51" customWidth="1"/>
    <col min="4101" max="4104" width="2.7109375" style="51"/>
    <col min="4105" max="4105" width="4.28515625" style="51" customWidth="1"/>
    <col min="4106" max="4106" width="3.42578125" style="51" customWidth="1"/>
    <col min="4107" max="4107" width="2.7109375" style="51"/>
    <col min="4108" max="4108" width="3.28515625" style="51" customWidth="1"/>
    <col min="4109" max="4109" width="4" style="51" customWidth="1"/>
    <col min="4110" max="4110" width="2.7109375" style="51"/>
    <col min="4111" max="4111" width="3.5703125" style="51" customWidth="1"/>
    <col min="4112" max="4112" width="2.7109375" style="51"/>
    <col min="4113" max="4113" width="4.42578125" style="51" customWidth="1"/>
    <col min="4114" max="4114" width="3.85546875" style="51" customWidth="1"/>
    <col min="4115" max="4115" width="3.42578125" style="51" customWidth="1"/>
    <col min="4116" max="4116" width="3.7109375" style="51" customWidth="1"/>
    <col min="4117" max="4120" width="2.7109375" style="51"/>
    <col min="4121" max="4121" width="5" style="51" customWidth="1"/>
    <col min="4122" max="4123" width="2.7109375" style="51"/>
    <col min="4124" max="4124" width="4" style="51" customWidth="1"/>
    <col min="4125" max="4125" width="2.7109375" style="51"/>
    <col min="4126" max="4126" width="3.85546875" style="51" customWidth="1"/>
    <col min="4127" max="4128" width="2.7109375" style="51"/>
    <col min="4129" max="4129" width="1" style="51" customWidth="1"/>
    <col min="4130" max="4132" width="11.5703125" style="51" bestFit="1" customWidth="1"/>
    <col min="4133" max="4133" width="5.5703125" style="51" customWidth="1"/>
    <col min="4134" max="4134" width="13" style="51" customWidth="1"/>
    <col min="4135" max="4135" width="5.5703125" style="51" customWidth="1"/>
    <col min="4136" max="4352" width="2.7109375" style="51"/>
    <col min="4353" max="4356" width="3.28515625" style="51" customWidth="1"/>
    <col min="4357" max="4360" width="2.7109375" style="51"/>
    <col min="4361" max="4361" width="4.28515625" style="51" customWidth="1"/>
    <col min="4362" max="4362" width="3.42578125" style="51" customWidth="1"/>
    <col min="4363" max="4363" width="2.7109375" style="51"/>
    <col min="4364" max="4364" width="3.28515625" style="51" customWidth="1"/>
    <col min="4365" max="4365" width="4" style="51" customWidth="1"/>
    <col min="4366" max="4366" width="2.7109375" style="51"/>
    <col min="4367" max="4367" width="3.5703125" style="51" customWidth="1"/>
    <col min="4368" max="4368" width="2.7109375" style="51"/>
    <col min="4369" max="4369" width="4.42578125" style="51" customWidth="1"/>
    <col min="4370" max="4370" width="3.85546875" style="51" customWidth="1"/>
    <col min="4371" max="4371" width="3.42578125" style="51" customWidth="1"/>
    <col min="4372" max="4372" width="3.7109375" style="51" customWidth="1"/>
    <col min="4373" max="4376" width="2.7109375" style="51"/>
    <col min="4377" max="4377" width="5" style="51" customWidth="1"/>
    <col min="4378" max="4379" width="2.7109375" style="51"/>
    <col min="4380" max="4380" width="4" style="51" customWidth="1"/>
    <col min="4381" max="4381" width="2.7109375" style="51"/>
    <col min="4382" max="4382" width="3.85546875" style="51" customWidth="1"/>
    <col min="4383" max="4384" width="2.7109375" style="51"/>
    <col min="4385" max="4385" width="1" style="51" customWidth="1"/>
    <col min="4386" max="4388" width="11.5703125" style="51" bestFit="1" customWidth="1"/>
    <col min="4389" max="4389" width="5.5703125" style="51" customWidth="1"/>
    <col min="4390" max="4390" width="13" style="51" customWidth="1"/>
    <col min="4391" max="4391" width="5.5703125" style="51" customWidth="1"/>
    <col min="4392" max="4608" width="2.7109375" style="51"/>
    <col min="4609" max="4612" width="3.28515625" style="51" customWidth="1"/>
    <col min="4613" max="4616" width="2.7109375" style="51"/>
    <col min="4617" max="4617" width="4.28515625" style="51" customWidth="1"/>
    <col min="4618" max="4618" width="3.42578125" style="51" customWidth="1"/>
    <col min="4619" max="4619" width="2.7109375" style="51"/>
    <col min="4620" max="4620" width="3.28515625" style="51" customWidth="1"/>
    <col min="4621" max="4621" width="4" style="51" customWidth="1"/>
    <col min="4622" max="4622" width="2.7109375" style="51"/>
    <col min="4623" max="4623" width="3.5703125" style="51" customWidth="1"/>
    <col min="4624" max="4624" width="2.7109375" style="51"/>
    <col min="4625" max="4625" width="4.42578125" style="51" customWidth="1"/>
    <col min="4626" max="4626" width="3.85546875" style="51" customWidth="1"/>
    <col min="4627" max="4627" width="3.42578125" style="51" customWidth="1"/>
    <col min="4628" max="4628" width="3.7109375" style="51" customWidth="1"/>
    <col min="4629" max="4632" width="2.7109375" style="51"/>
    <col min="4633" max="4633" width="5" style="51" customWidth="1"/>
    <col min="4634" max="4635" width="2.7109375" style="51"/>
    <col min="4636" max="4636" width="4" style="51" customWidth="1"/>
    <col min="4637" max="4637" width="2.7109375" style="51"/>
    <col min="4638" max="4638" width="3.85546875" style="51" customWidth="1"/>
    <col min="4639" max="4640" width="2.7109375" style="51"/>
    <col min="4641" max="4641" width="1" style="51" customWidth="1"/>
    <col min="4642" max="4644" width="11.5703125" style="51" bestFit="1" customWidth="1"/>
    <col min="4645" max="4645" width="5.5703125" style="51" customWidth="1"/>
    <col min="4646" max="4646" width="13" style="51" customWidth="1"/>
    <col min="4647" max="4647" width="5.5703125" style="51" customWidth="1"/>
    <col min="4648" max="4864" width="2.7109375" style="51"/>
    <col min="4865" max="4868" width="3.28515625" style="51" customWidth="1"/>
    <col min="4869" max="4872" width="2.7109375" style="51"/>
    <col min="4873" max="4873" width="4.28515625" style="51" customWidth="1"/>
    <col min="4874" max="4874" width="3.42578125" style="51" customWidth="1"/>
    <col min="4875" max="4875" width="2.7109375" style="51"/>
    <col min="4876" max="4876" width="3.28515625" style="51" customWidth="1"/>
    <col min="4877" max="4877" width="4" style="51" customWidth="1"/>
    <col min="4878" max="4878" width="2.7109375" style="51"/>
    <col min="4879" max="4879" width="3.5703125" style="51" customWidth="1"/>
    <col min="4880" max="4880" width="2.7109375" style="51"/>
    <col min="4881" max="4881" width="4.42578125" style="51" customWidth="1"/>
    <col min="4882" max="4882" width="3.85546875" style="51" customWidth="1"/>
    <col min="4883" max="4883" width="3.42578125" style="51" customWidth="1"/>
    <col min="4884" max="4884" width="3.7109375" style="51" customWidth="1"/>
    <col min="4885" max="4888" width="2.7109375" style="51"/>
    <col min="4889" max="4889" width="5" style="51" customWidth="1"/>
    <col min="4890" max="4891" width="2.7109375" style="51"/>
    <col min="4892" max="4892" width="4" style="51" customWidth="1"/>
    <col min="4893" max="4893" width="2.7109375" style="51"/>
    <col min="4894" max="4894" width="3.85546875" style="51" customWidth="1"/>
    <col min="4895" max="4896" width="2.7109375" style="51"/>
    <col min="4897" max="4897" width="1" style="51" customWidth="1"/>
    <col min="4898" max="4900" width="11.5703125" style="51" bestFit="1" customWidth="1"/>
    <col min="4901" max="4901" width="5.5703125" style="51" customWidth="1"/>
    <col min="4902" max="4902" width="13" style="51" customWidth="1"/>
    <col min="4903" max="4903" width="5.5703125" style="51" customWidth="1"/>
    <col min="4904" max="5120" width="2.7109375" style="51"/>
    <col min="5121" max="5124" width="3.28515625" style="51" customWidth="1"/>
    <col min="5125" max="5128" width="2.7109375" style="51"/>
    <col min="5129" max="5129" width="4.28515625" style="51" customWidth="1"/>
    <col min="5130" max="5130" width="3.42578125" style="51" customWidth="1"/>
    <col min="5131" max="5131" width="2.7109375" style="51"/>
    <col min="5132" max="5132" width="3.28515625" style="51" customWidth="1"/>
    <col min="5133" max="5133" width="4" style="51" customWidth="1"/>
    <col min="5134" max="5134" width="2.7109375" style="51"/>
    <col min="5135" max="5135" width="3.5703125" style="51" customWidth="1"/>
    <col min="5136" max="5136" width="2.7109375" style="51"/>
    <col min="5137" max="5137" width="4.42578125" style="51" customWidth="1"/>
    <col min="5138" max="5138" width="3.85546875" style="51" customWidth="1"/>
    <col min="5139" max="5139" width="3.42578125" style="51" customWidth="1"/>
    <col min="5140" max="5140" width="3.7109375" style="51" customWidth="1"/>
    <col min="5141" max="5144" width="2.7109375" style="51"/>
    <col min="5145" max="5145" width="5" style="51" customWidth="1"/>
    <col min="5146" max="5147" width="2.7109375" style="51"/>
    <col min="5148" max="5148" width="4" style="51" customWidth="1"/>
    <col min="5149" max="5149" width="2.7109375" style="51"/>
    <col min="5150" max="5150" width="3.85546875" style="51" customWidth="1"/>
    <col min="5151" max="5152" width="2.7109375" style="51"/>
    <col min="5153" max="5153" width="1" style="51" customWidth="1"/>
    <col min="5154" max="5156" width="11.5703125" style="51" bestFit="1" customWidth="1"/>
    <col min="5157" max="5157" width="5.5703125" style="51" customWidth="1"/>
    <col min="5158" max="5158" width="13" style="51" customWidth="1"/>
    <col min="5159" max="5159" width="5.5703125" style="51" customWidth="1"/>
    <col min="5160" max="5376" width="2.7109375" style="51"/>
    <col min="5377" max="5380" width="3.28515625" style="51" customWidth="1"/>
    <col min="5381" max="5384" width="2.7109375" style="51"/>
    <col min="5385" max="5385" width="4.28515625" style="51" customWidth="1"/>
    <col min="5386" max="5386" width="3.42578125" style="51" customWidth="1"/>
    <col min="5387" max="5387" width="2.7109375" style="51"/>
    <col min="5388" max="5388" width="3.28515625" style="51" customWidth="1"/>
    <col min="5389" max="5389" width="4" style="51" customWidth="1"/>
    <col min="5390" max="5390" width="2.7109375" style="51"/>
    <col min="5391" max="5391" width="3.5703125" style="51" customWidth="1"/>
    <col min="5392" max="5392" width="2.7109375" style="51"/>
    <col min="5393" max="5393" width="4.42578125" style="51" customWidth="1"/>
    <col min="5394" max="5394" width="3.85546875" style="51" customWidth="1"/>
    <col min="5395" max="5395" width="3.42578125" style="51" customWidth="1"/>
    <col min="5396" max="5396" width="3.7109375" style="51" customWidth="1"/>
    <col min="5397" max="5400" width="2.7109375" style="51"/>
    <col min="5401" max="5401" width="5" style="51" customWidth="1"/>
    <col min="5402" max="5403" width="2.7109375" style="51"/>
    <col min="5404" max="5404" width="4" style="51" customWidth="1"/>
    <col min="5405" max="5405" width="2.7109375" style="51"/>
    <col min="5406" max="5406" width="3.85546875" style="51" customWidth="1"/>
    <col min="5407" max="5408" width="2.7109375" style="51"/>
    <col min="5409" max="5409" width="1" style="51" customWidth="1"/>
    <col min="5410" max="5412" width="11.5703125" style="51" bestFit="1" customWidth="1"/>
    <col min="5413" max="5413" width="5.5703125" style="51" customWidth="1"/>
    <col min="5414" max="5414" width="13" style="51" customWidth="1"/>
    <col min="5415" max="5415" width="5.5703125" style="51" customWidth="1"/>
    <col min="5416" max="5632" width="2.7109375" style="51"/>
    <col min="5633" max="5636" width="3.28515625" style="51" customWidth="1"/>
    <col min="5637" max="5640" width="2.7109375" style="51"/>
    <col min="5641" max="5641" width="4.28515625" style="51" customWidth="1"/>
    <col min="5642" max="5642" width="3.42578125" style="51" customWidth="1"/>
    <col min="5643" max="5643" width="2.7109375" style="51"/>
    <col min="5644" max="5644" width="3.28515625" style="51" customWidth="1"/>
    <col min="5645" max="5645" width="4" style="51" customWidth="1"/>
    <col min="5646" max="5646" width="2.7109375" style="51"/>
    <col min="5647" max="5647" width="3.5703125" style="51" customWidth="1"/>
    <col min="5648" max="5648" width="2.7109375" style="51"/>
    <col min="5649" max="5649" width="4.42578125" style="51" customWidth="1"/>
    <col min="5650" max="5650" width="3.85546875" style="51" customWidth="1"/>
    <col min="5651" max="5651" width="3.42578125" style="51" customWidth="1"/>
    <col min="5652" max="5652" width="3.7109375" style="51" customWidth="1"/>
    <col min="5653" max="5656" width="2.7109375" style="51"/>
    <col min="5657" max="5657" width="5" style="51" customWidth="1"/>
    <col min="5658" max="5659" width="2.7109375" style="51"/>
    <col min="5660" max="5660" width="4" style="51" customWidth="1"/>
    <col min="5661" max="5661" width="2.7109375" style="51"/>
    <col min="5662" max="5662" width="3.85546875" style="51" customWidth="1"/>
    <col min="5663" max="5664" width="2.7109375" style="51"/>
    <col min="5665" max="5665" width="1" style="51" customWidth="1"/>
    <col min="5666" max="5668" width="11.5703125" style="51" bestFit="1" customWidth="1"/>
    <col min="5669" max="5669" width="5.5703125" style="51" customWidth="1"/>
    <col min="5670" max="5670" width="13" style="51" customWidth="1"/>
    <col min="5671" max="5671" width="5.5703125" style="51" customWidth="1"/>
    <col min="5672" max="5888" width="2.7109375" style="51"/>
    <col min="5889" max="5892" width="3.28515625" style="51" customWidth="1"/>
    <col min="5893" max="5896" width="2.7109375" style="51"/>
    <col min="5897" max="5897" width="4.28515625" style="51" customWidth="1"/>
    <col min="5898" max="5898" width="3.42578125" style="51" customWidth="1"/>
    <col min="5899" max="5899" width="2.7109375" style="51"/>
    <col min="5900" max="5900" width="3.28515625" style="51" customWidth="1"/>
    <col min="5901" max="5901" width="4" style="51" customWidth="1"/>
    <col min="5902" max="5902" width="2.7109375" style="51"/>
    <col min="5903" max="5903" width="3.5703125" style="51" customWidth="1"/>
    <col min="5904" max="5904" width="2.7109375" style="51"/>
    <col min="5905" max="5905" width="4.42578125" style="51" customWidth="1"/>
    <col min="5906" max="5906" width="3.85546875" style="51" customWidth="1"/>
    <col min="5907" max="5907" width="3.42578125" style="51" customWidth="1"/>
    <col min="5908" max="5908" width="3.7109375" style="51" customWidth="1"/>
    <col min="5909" max="5912" width="2.7109375" style="51"/>
    <col min="5913" max="5913" width="5" style="51" customWidth="1"/>
    <col min="5914" max="5915" width="2.7109375" style="51"/>
    <col min="5916" max="5916" width="4" style="51" customWidth="1"/>
    <col min="5917" max="5917" width="2.7109375" style="51"/>
    <col min="5918" max="5918" width="3.85546875" style="51" customWidth="1"/>
    <col min="5919" max="5920" width="2.7109375" style="51"/>
    <col min="5921" max="5921" width="1" style="51" customWidth="1"/>
    <col min="5922" max="5924" width="11.5703125" style="51" bestFit="1" customWidth="1"/>
    <col min="5925" max="5925" width="5.5703125" style="51" customWidth="1"/>
    <col min="5926" max="5926" width="13" style="51" customWidth="1"/>
    <col min="5927" max="5927" width="5.5703125" style="51" customWidth="1"/>
    <col min="5928" max="6144" width="2.7109375" style="51"/>
    <col min="6145" max="6148" width="3.28515625" style="51" customWidth="1"/>
    <col min="6149" max="6152" width="2.7109375" style="51"/>
    <col min="6153" max="6153" width="4.28515625" style="51" customWidth="1"/>
    <col min="6154" max="6154" width="3.42578125" style="51" customWidth="1"/>
    <col min="6155" max="6155" width="2.7109375" style="51"/>
    <col min="6156" max="6156" width="3.28515625" style="51" customWidth="1"/>
    <col min="6157" max="6157" width="4" style="51" customWidth="1"/>
    <col min="6158" max="6158" width="2.7109375" style="51"/>
    <col min="6159" max="6159" width="3.5703125" style="51" customWidth="1"/>
    <col min="6160" max="6160" width="2.7109375" style="51"/>
    <col min="6161" max="6161" width="4.42578125" style="51" customWidth="1"/>
    <col min="6162" max="6162" width="3.85546875" style="51" customWidth="1"/>
    <col min="6163" max="6163" width="3.42578125" style="51" customWidth="1"/>
    <col min="6164" max="6164" width="3.7109375" style="51" customWidth="1"/>
    <col min="6165" max="6168" width="2.7109375" style="51"/>
    <col min="6169" max="6169" width="5" style="51" customWidth="1"/>
    <col min="6170" max="6171" width="2.7109375" style="51"/>
    <col min="6172" max="6172" width="4" style="51" customWidth="1"/>
    <col min="6173" max="6173" width="2.7109375" style="51"/>
    <col min="6174" max="6174" width="3.85546875" style="51" customWidth="1"/>
    <col min="6175" max="6176" width="2.7109375" style="51"/>
    <col min="6177" max="6177" width="1" style="51" customWidth="1"/>
    <col min="6178" max="6180" width="11.5703125" style="51" bestFit="1" customWidth="1"/>
    <col min="6181" max="6181" width="5.5703125" style="51" customWidth="1"/>
    <col min="6182" max="6182" width="13" style="51" customWidth="1"/>
    <col min="6183" max="6183" width="5.5703125" style="51" customWidth="1"/>
    <col min="6184" max="6400" width="2.7109375" style="51"/>
    <col min="6401" max="6404" width="3.28515625" style="51" customWidth="1"/>
    <col min="6405" max="6408" width="2.7109375" style="51"/>
    <col min="6409" max="6409" width="4.28515625" style="51" customWidth="1"/>
    <col min="6410" max="6410" width="3.42578125" style="51" customWidth="1"/>
    <col min="6411" max="6411" width="2.7109375" style="51"/>
    <col min="6412" max="6412" width="3.28515625" style="51" customWidth="1"/>
    <col min="6413" max="6413" width="4" style="51" customWidth="1"/>
    <col min="6414" max="6414" width="2.7109375" style="51"/>
    <col min="6415" max="6415" width="3.5703125" style="51" customWidth="1"/>
    <col min="6416" max="6416" width="2.7109375" style="51"/>
    <col min="6417" max="6417" width="4.42578125" style="51" customWidth="1"/>
    <col min="6418" max="6418" width="3.85546875" style="51" customWidth="1"/>
    <col min="6419" max="6419" width="3.42578125" style="51" customWidth="1"/>
    <col min="6420" max="6420" width="3.7109375" style="51" customWidth="1"/>
    <col min="6421" max="6424" width="2.7109375" style="51"/>
    <col min="6425" max="6425" width="5" style="51" customWidth="1"/>
    <col min="6426" max="6427" width="2.7109375" style="51"/>
    <col min="6428" max="6428" width="4" style="51" customWidth="1"/>
    <col min="6429" max="6429" width="2.7109375" style="51"/>
    <col min="6430" max="6430" width="3.85546875" style="51" customWidth="1"/>
    <col min="6431" max="6432" width="2.7109375" style="51"/>
    <col min="6433" max="6433" width="1" style="51" customWidth="1"/>
    <col min="6434" max="6436" width="11.5703125" style="51" bestFit="1" customWidth="1"/>
    <col min="6437" max="6437" width="5.5703125" style="51" customWidth="1"/>
    <col min="6438" max="6438" width="13" style="51" customWidth="1"/>
    <col min="6439" max="6439" width="5.5703125" style="51" customWidth="1"/>
    <col min="6440" max="6656" width="2.7109375" style="51"/>
    <col min="6657" max="6660" width="3.28515625" style="51" customWidth="1"/>
    <col min="6661" max="6664" width="2.7109375" style="51"/>
    <col min="6665" max="6665" width="4.28515625" style="51" customWidth="1"/>
    <col min="6666" max="6666" width="3.42578125" style="51" customWidth="1"/>
    <col min="6667" max="6667" width="2.7109375" style="51"/>
    <col min="6668" max="6668" width="3.28515625" style="51" customWidth="1"/>
    <col min="6669" max="6669" width="4" style="51" customWidth="1"/>
    <col min="6670" max="6670" width="2.7109375" style="51"/>
    <col min="6671" max="6671" width="3.5703125" style="51" customWidth="1"/>
    <col min="6672" max="6672" width="2.7109375" style="51"/>
    <col min="6673" max="6673" width="4.42578125" style="51" customWidth="1"/>
    <col min="6674" max="6674" width="3.85546875" style="51" customWidth="1"/>
    <col min="6675" max="6675" width="3.42578125" style="51" customWidth="1"/>
    <col min="6676" max="6676" width="3.7109375" style="51" customWidth="1"/>
    <col min="6677" max="6680" width="2.7109375" style="51"/>
    <col min="6681" max="6681" width="5" style="51" customWidth="1"/>
    <col min="6682" max="6683" width="2.7109375" style="51"/>
    <col min="6684" max="6684" width="4" style="51" customWidth="1"/>
    <col min="6685" max="6685" width="2.7109375" style="51"/>
    <col min="6686" max="6686" width="3.85546875" style="51" customWidth="1"/>
    <col min="6687" max="6688" width="2.7109375" style="51"/>
    <col min="6689" max="6689" width="1" style="51" customWidth="1"/>
    <col min="6690" max="6692" width="11.5703125" style="51" bestFit="1" customWidth="1"/>
    <col min="6693" max="6693" width="5.5703125" style="51" customWidth="1"/>
    <col min="6694" max="6694" width="13" style="51" customWidth="1"/>
    <col min="6695" max="6695" width="5.5703125" style="51" customWidth="1"/>
    <col min="6696" max="6912" width="2.7109375" style="51"/>
    <col min="6913" max="6916" width="3.28515625" style="51" customWidth="1"/>
    <col min="6917" max="6920" width="2.7109375" style="51"/>
    <col min="6921" max="6921" width="4.28515625" style="51" customWidth="1"/>
    <col min="6922" max="6922" width="3.42578125" style="51" customWidth="1"/>
    <col min="6923" max="6923" width="2.7109375" style="51"/>
    <col min="6924" max="6924" width="3.28515625" style="51" customWidth="1"/>
    <col min="6925" max="6925" width="4" style="51" customWidth="1"/>
    <col min="6926" max="6926" width="2.7109375" style="51"/>
    <col min="6927" max="6927" width="3.5703125" style="51" customWidth="1"/>
    <col min="6928" max="6928" width="2.7109375" style="51"/>
    <col min="6929" max="6929" width="4.42578125" style="51" customWidth="1"/>
    <col min="6930" max="6930" width="3.85546875" style="51" customWidth="1"/>
    <col min="6931" max="6931" width="3.42578125" style="51" customWidth="1"/>
    <col min="6932" max="6932" width="3.7109375" style="51" customWidth="1"/>
    <col min="6933" max="6936" width="2.7109375" style="51"/>
    <col min="6937" max="6937" width="5" style="51" customWidth="1"/>
    <col min="6938" max="6939" width="2.7109375" style="51"/>
    <col min="6940" max="6940" width="4" style="51" customWidth="1"/>
    <col min="6941" max="6941" width="2.7109375" style="51"/>
    <col min="6942" max="6942" width="3.85546875" style="51" customWidth="1"/>
    <col min="6943" max="6944" width="2.7109375" style="51"/>
    <col min="6945" max="6945" width="1" style="51" customWidth="1"/>
    <col min="6946" max="6948" width="11.5703125" style="51" bestFit="1" customWidth="1"/>
    <col min="6949" max="6949" width="5.5703125" style="51" customWidth="1"/>
    <col min="6950" max="6950" width="13" style="51" customWidth="1"/>
    <col min="6951" max="6951" width="5.5703125" style="51" customWidth="1"/>
    <col min="6952" max="7168" width="2.7109375" style="51"/>
    <col min="7169" max="7172" width="3.28515625" style="51" customWidth="1"/>
    <col min="7173" max="7176" width="2.7109375" style="51"/>
    <col min="7177" max="7177" width="4.28515625" style="51" customWidth="1"/>
    <col min="7178" max="7178" width="3.42578125" style="51" customWidth="1"/>
    <col min="7179" max="7179" width="2.7109375" style="51"/>
    <col min="7180" max="7180" width="3.28515625" style="51" customWidth="1"/>
    <col min="7181" max="7181" width="4" style="51" customWidth="1"/>
    <col min="7182" max="7182" width="2.7109375" style="51"/>
    <col min="7183" max="7183" width="3.5703125" style="51" customWidth="1"/>
    <col min="7184" max="7184" width="2.7109375" style="51"/>
    <col min="7185" max="7185" width="4.42578125" style="51" customWidth="1"/>
    <col min="7186" max="7186" width="3.85546875" style="51" customWidth="1"/>
    <col min="7187" max="7187" width="3.42578125" style="51" customWidth="1"/>
    <col min="7188" max="7188" width="3.7109375" style="51" customWidth="1"/>
    <col min="7189" max="7192" width="2.7109375" style="51"/>
    <col min="7193" max="7193" width="5" style="51" customWidth="1"/>
    <col min="7194" max="7195" width="2.7109375" style="51"/>
    <col min="7196" max="7196" width="4" style="51" customWidth="1"/>
    <col min="7197" max="7197" width="2.7109375" style="51"/>
    <col min="7198" max="7198" width="3.85546875" style="51" customWidth="1"/>
    <col min="7199" max="7200" width="2.7109375" style="51"/>
    <col min="7201" max="7201" width="1" style="51" customWidth="1"/>
    <col min="7202" max="7204" width="11.5703125" style="51" bestFit="1" customWidth="1"/>
    <col min="7205" max="7205" width="5.5703125" style="51" customWidth="1"/>
    <col min="7206" max="7206" width="13" style="51" customWidth="1"/>
    <col min="7207" max="7207" width="5.5703125" style="51" customWidth="1"/>
    <col min="7208" max="7424" width="2.7109375" style="51"/>
    <col min="7425" max="7428" width="3.28515625" style="51" customWidth="1"/>
    <col min="7429" max="7432" width="2.7109375" style="51"/>
    <col min="7433" max="7433" width="4.28515625" style="51" customWidth="1"/>
    <col min="7434" max="7434" width="3.42578125" style="51" customWidth="1"/>
    <col min="7435" max="7435" width="2.7109375" style="51"/>
    <col min="7436" max="7436" width="3.28515625" style="51" customWidth="1"/>
    <col min="7437" max="7437" width="4" style="51" customWidth="1"/>
    <col min="7438" max="7438" width="2.7109375" style="51"/>
    <col min="7439" max="7439" width="3.5703125" style="51" customWidth="1"/>
    <col min="7440" max="7440" width="2.7109375" style="51"/>
    <col min="7441" max="7441" width="4.42578125" style="51" customWidth="1"/>
    <col min="7442" max="7442" width="3.85546875" style="51" customWidth="1"/>
    <col min="7443" max="7443" width="3.42578125" style="51" customWidth="1"/>
    <col min="7444" max="7444" width="3.7109375" style="51" customWidth="1"/>
    <col min="7445" max="7448" width="2.7109375" style="51"/>
    <col min="7449" max="7449" width="5" style="51" customWidth="1"/>
    <col min="7450" max="7451" width="2.7109375" style="51"/>
    <col min="7452" max="7452" width="4" style="51" customWidth="1"/>
    <col min="7453" max="7453" width="2.7109375" style="51"/>
    <col min="7454" max="7454" width="3.85546875" style="51" customWidth="1"/>
    <col min="7455" max="7456" width="2.7109375" style="51"/>
    <col min="7457" max="7457" width="1" style="51" customWidth="1"/>
    <col min="7458" max="7460" width="11.5703125" style="51" bestFit="1" customWidth="1"/>
    <col min="7461" max="7461" width="5.5703125" style="51" customWidth="1"/>
    <col min="7462" max="7462" width="13" style="51" customWidth="1"/>
    <col min="7463" max="7463" width="5.5703125" style="51" customWidth="1"/>
    <col min="7464" max="7680" width="2.7109375" style="51"/>
    <col min="7681" max="7684" width="3.28515625" style="51" customWidth="1"/>
    <col min="7685" max="7688" width="2.7109375" style="51"/>
    <col min="7689" max="7689" width="4.28515625" style="51" customWidth="1"/>
    <col min="7690" max="7690" width="3.42578125" style="51" customWidth="1"/>
    <col min="7691" max="7691" width="2.7109375" style="51"/>
    <col min="7692" max="7692" width="3.28515625" style="51" customWidth="1"/>
    <col min="7693" max="7693" width="4" style="51" customWidth="1"/>
    <col min="7694" max="7694" width="2.7109375" style="51"/>
    <col min="7695" max="7695" width="3.5703125" style="51" customWidth="1"/>
    <col min="7696" max="7696" width="2.7109375" style="51"/>
    <col min="7697" max="7697" width="4.42578125" style="51" customWidth="1"/>
    <col min="7698" max="7698" width="3.85546875" style="51" customWidth="1"/>
    <col min="7699" max="7699" width="3.42578125" style="51" customWidth="1"/>
    <col min="7700" max="7700" width="3.7109375" style="51" customWidth="1"/>
    <col min="7701" max="7704" width="2.7109375" style="51"/>
    <col min="7705" max="7705" width="5" style="51" customWidth="1"/>
    <col min="7706" max="7707" width="2.7109375" style="51"/>
    <col min="7708" max="7708" width="4" style="51" customWidth="1"/>
    <col min="7709" max="7709" width="2.7109375" style="51"/>
    <col min="7710" max="7710" width="3.85546875" style="51" customWidth="1"/>
    <col min="7711" max="7712" width="2.7109375" style="51"/>
    <col min="7713" max="7713" width="1" style="51" customWidth="1"/>
    <col min="7714" max="7716" width="11.5703125" style="51" bestFit="1" customWidth="1"/>
    <col min="7717" max="7717" width="5.5703125" style="51" customWidth="1"/>
    <col min="7718" max="7718" width="13" style="51" customWidth="1"/>
    <col min="7719" max="7719" width="5.5703125" style="51" customWidth="1"/>
    <col min="7720" max="7936" width="2.7109375" style="51"/>
    <col min="7937" max="7940" width="3.28515625" style="51" customWidth="1"/>
    <col min="7941" max="7944" width="2.7109375" style="51"/>
    <col min="7945" max="7945" width="4.28515625" style="51" customWidth="1"/>
    <col min="7946" max="7946" width="3.42578125" style="51" customWidth="1"/>
    <col min="7947" max="7947" width="2.7109375" style="51"/>
    <col min="7948" max="7948" width="3.28515625" style="51" customWidth="1"/>
    <col min="7949" max="7949" width="4" style="51" customWidth="1"/>
    <col min="7950" max="7950" width="2.7109375" style="51"/>
    <col min="7951" max="7951" width="3.5703125" style="51" customWidth="1"/>
    <col min="7952" max="7952" width="2.7109375" style="51"/>
    <col min="7953" max="7953" width="4.42578125" style="51" customWidth="1"/>
    <col min="7954" max="7954" width="3.85546875" style="51" customWidth="1"/>
    <col min="7955" max="7955" width="3.42578125" style="51" customWidth="1"/>
    <col min="7956" max="7956" width="3.7109375" style="51" customWidth="1"/>
    <col min="7957" max="7960" width="2.7109375" style="51"/>
    <col min="7961" max="7961" width="5" style="51" customWidth="1"/>
    <col min="7962" max="7963" width="2.7109375" style="51"/>
    <col min="7964" max="7964" width="4" style="51" customWidth="1"/>
    <col min="7965" max="7965" width="2.7109375" style="51"/>
    <col min="7966" max="7966" width="3.85546875" style="51" customWidth="1"/>
    <col min="7967" max="7968" width="2.7109375" style="51"/>
    <col min="7969" max="7969" width="1" style="51" customWidth="1"/>
    <col min="7970" max="7972" width="11.5703125" style="51" bestFit="1" customWidth="1"/>
    <col min="7973" max="7973" width="5.5703125" style="51" customWidth="1"/>
    <col min="7974" max="7974" width="13" style="51" customWidth="1"/>
    <col min="7975" max="7975" width="5.5703125" style="51" customWidth="1"/>
    <col min="7976" max="8192" width="2.7109375" style="51"/>
    <col min="8193" max="8196" width="3.28515625" style="51" customWidth="1"/>
    <col min="8197" max="8200" width="2.7109375" style="51"/>
    <col min="8201" max="8201" width="4.28515625" style="51" customWidth="1"/>
    <col min="8202" max="8202" width="3.42578125" style="51" customWidth="1"/>
    <col min="8203" max="8203" width="2.7109375" style="51"/>
    <col min="8204" max="8204" width="3.28515625" style="51" customWidth="1"/>
    <col min="8205" max="8205" width="4" style="51" customWidth="1"/>
    <col min="8206" max="8206" width="2.7109375" style="51"/>
    <col min="8207" max="8207" width="3.5703125" style="51" customWidth="1"/>
    <col min="8208" max="8208" width="2.7109375" style="51"/>
    <col min="8209" max="8209" width="4.42578125" style="51" customWidth="1"/>
    <col min="8210" max="8210" width="3.85546875" style="51" customWidth="1"/>
    <col min="8211" max="8211" width="3.42578125" style="51" customWidth="1"/>
    <col min="8212" max="8212" width="3.7109375" style="51" customWidth="1"/>
    <col min="8213" max="8216" width="2.7109375" style="51"/>
    <col min="8217" max="8217" width="5" style="51" customWidth="1"/>
    <col min="8218" max="8219" width="2.7109375" style="51"/>
    <col min="8220" max="8220" width="4" style="51" customWidth="1"/>
    <col min="8221" max="8221" width="2.7109375" style="51"/>
    <col min="8222" max="8222" width="3.85546875" style="51" customWidth="1"/>
    <col min="8223" max="8224" width="2.7109375" style="51"/>
    <col min="8225" max="8225" width="1" style="51" customWidth="1"/>
    <col min="8226" max="8228" width="11.5703125" style="51" bestFit="1" customWidth="1"/>
    <col min="8229" max="8229" width="5.5703125" style="51" customWidth="1"/>
    <col min="8230" max="8230" width="13" style="51" customWidth="1"/>
    <col min="8231" max="8231" width="5.5703125" style="51" customWidth="1"/>
    <col min="8232" max="8448" width="2.7109375" style="51"/>
    <col min="8449" max="8452" width="3.28515625" style="51" customWidth="1"/>
    <col min="8453" max="8456" width="2.7109375" style="51"/>
    <col min="8457" max="8457" width="4.28515625" style="51" customWidth="1"/>
    <col min="8458" max="8458" width="3.42578125" style="51" customWidth="1"/>
    <col min="8459" max="8459" width="2.7109375" style="51"/>
    <col min="8460" max="8460" width="3.28515625" style="51" customWidth="1"/>
    <col min="8461" max="8461" width="4" style="51" customWidth="1"/>
    <col min="8462" max="8462" width="2.7109375" style="51"/>
    <col min="8463" max="8463" width="3.5703125" style="51" customWidth="1"/>
    <col min="8464" max="8464" width="2.7109375" style="51"/>
    <col min="8465" max="8465" width="4.42578125" style="51" customWidth="1"/>
    <col min="8466" max="8466" width="3.85546875" style="51" customWidth="1"/>
    <col min="8467" max="8467" width="3.42578125" style="51" customWidth="1"/>
    <col min="8468" max="8468" width="3.7109375" style="51" customWidth="1"/>
    <col min="8469" max="8472" width="2.7109375" style="51"/>
    <col min="8473" max="8473" width="5" style="51" customWidth="1"/>
    <col min="8474" max="8475" width="2.7109375" style="51"/>
    <col min="8476" max="8476" width="4" style="51" customWidth="1"/>
    <col min="8477" max="8477" width="2.7109375" style="51"/>
    <col min="8478" max="8478" width="3.85546875" style="51" customWidth="1"/>
    <col min="8479" max="8480" width="2.7109375" style="51"/>
    <col min="8481" max="8481" width="1" style="51" customWidth="1"/>
    <col min="8482" max="8484" width="11.5703125" style="51" bestFit="1" customWidth="1"/>
    <col min="8485" max="8485" width="5.5703125" style="51" customWidth="1"/>
    <col min="8486" max="8486" width="13" style="51" customWidth="1"/>
    <col min="8487" max="8487" width="5.5703125" style="51" customWidth="1"/>
    <col min="8488" max="8704" width="2.7109375" style="51"/>
    <col min="8705" max="8708" width="3.28515625" style="51" customWidth="1"/>
    <col min="8709" max="8712" width="2.7109375" style="51"/>
    <col min="8713" max="8713" width="4.28515625" style="51" customWidth="1"/>
    <col min="8714" max="8714" width="3.42578125" style="51" customWidth="1"/>
    <col min="8715" max="8715" width="2.7109375" style="51"/>
    <col min="8716" max="8716" width="3.28515625" style="51" customWidth="1"/>
    <col min="8717" max="8717" width="4" style="51" customWidth="1"/>
    <col min="8718" max="8718" width="2.7109375" style="51"/>
    <col min="8719" max="8719" width="3.5703125" style="51" customWidth="1"/>
    <col min="8720" max="8720" width="2.7109375" style="51"/>
    <col min="8721" max="8721" width="4.42578125" style="51" customWidth="1"/>
    <col min="8722" max="8722" width="3.85546875" style="51" customWidth="1"/>
    <col min="8723" max="8723" width="3.42578125" style="51" customWidth="1"/>
    <col min="8724" max="8724" width="3.7109375" style="51" customWidth="1"/>
    <col min="8725" max="8728" width="2.7109375" style="51"/>
    <col min="8729" max="8729" width="5" style="51" customWidth="1"/>
    <col min="8730" max="8731" width="2.7109375" style="51"/>
    <col min="8732" max="8732" width="4" style="51" customWidth="1"/>
    <col min="8733" max="8733" width="2.7109375" style="51"/>
    <col min="8734" max="8734" width="3.85546875" style="51" customWidth="1"/>
    <col min="8735" max="8736" width="2.7109375" style="51"/>
    <col min="8737" max="8737" width="1" style="51" customWidth="1"/>
    <col min="8738" max="8740" width="11.5703125" style="51" bestFit="1" customWidth="1"/>
    <col min="8741" max="8741" width="5.5703125" style="51" customWidth="1"/>
    <col min="8742" max="8742" width="13" style="51" customWidth="1"/>
    <col min="8743" max="8743" width="5.5703125" style="51" customWidth="1"/>
    <col min="8744" max="8960" width="2.7109375" style="51"/>
    <col min="8961" max="8964" width="3.28515625" style="51" customWidth="1"/>
    <col min="8965" max="8968" width="2.7109375" style="51"/>
    <col min="8969" max="8969" width="4.28515625" style="51" customWidth="1"/>
    <col min="8970" max="8970" width="3.42578125" style="51" customWidth="1"/>
    <col min="8971" max="8971" width="2.7109375" style="51"/>
    <col min="8972" max="8972" width="3.28515625" style="51" customWidth="1"/>
    <col min="8973" max="8973" width="4" style="51" customWidth="1"/>
    <col min="8974" max="8974" width="2.7109375" style="51"/>
    <col min="8975" max="8975" width="3.5703125" style="51" customWidth="1"/>
    <col min="8976" max="8976" width="2.7109375" style="51"/>
    <col min="8977" max="8977" width="4.42578125" style="51" customWidth="1"/>
    <col min="8978" max="8978" width="3.85546875" style="51" customWidth="1"/>
    <col min="8979" max="8979" width="3.42578125" style="51" customWidth="1"/>
    <col min="8980" max="8980" width="3.7109375" style="51" customWidth="1"/>
    <col min="8981" max="8984" width="2.7109375" style="51"/>
    <col min="8985" max="8985" width="5" style="51" customWidth="1"/>
    <col min="8986" max="8987" width="2.7109375" style="51"/>
    <col min="8988" max="8988" width="4" style="51" customWidth="1"/>
    <col min="8989" max="8989" width="2.7109375" style="51"/>
    <col min="8990" max="8990" width="3.85546875" style="51" customWidth="1"/>
    <col min="8991" max="8992" width="2.7109375" style="51"/>
    <col min="8993" max="8993" width="1" style="51" customWidth="1"/>
    <col min="8994" max="8996" width="11.5703125" style="51" bestFit="1" customWidth="1"/>
    <col min="8997" max="8997" width="5.5703125" style="51" customWidth="1"/>
    <col min="8998" max="8998" width="13" style="51" customWidth="1"/>
    <col min="8999" max="8999" width="5.5703125" style="51" customWidth="1"/>
    <col min="9000" max="9216" width="2.7109375" style="51"/>
    <col min="9217" max="9220" width="3.28515625" style="51" customWidth="1"/>
    <col min="9221" max="9224" width="2.7109375" style="51"/>
    <col min="9225" max="9225" width="4.28515625" style="51" customWidth="1"/>
    <col min="9226" max="9226" width="3.42578125" style="51" customWidth="1"/>
    <col min="9227" max="9227" width="2.7109375" style="51"/>
    <col min="9228" max="9228" width="3.28515625" style="51" customWidth="1"/>
    <col min="9229" max="9229" width="4" style="51" customWidth="1"/>
    <col min="9230" max="9230" width="2.7109375" style="51"/>
    <col min="9231" max="9231" width="3.5703125" style="51" customWidth="1"/>
    <col min="9232" max="9232" width="2.7109375" style="51"/>
    <col min="9233" max="9233" width="4.42578125" style="51" customWidth="1"/>
    <col min="9234" max="9234" width="3.85546875" style="51" customWidth="1"/>
    <col min="9235" max="9235" width="3.42578125" style="51" customWidth="1"/>
    <col min="9236" max="9236" width="3.7109375" style="51" customWidth="1"/>
    <col min="9237" max="9240" width="2.7109375" style="51"/>
    <col min="9241" max="9241" width="5" style="51" customWidth="1"/>
    <col min="9242" max="9243" width="2.7109375" style="51"/>
    <col min="9244" max="9244" width="4" style="51" customWidth="1"/>
    <col min="9245" max="9245" width="2.7109375" style="51"/>
    <col min="9246" max="9246" width="3.85546875" style="51" customWidth="1"/>
    <col min="9247" max="9248" width="2.7109375" style="51"/>
    <col min="9249" max="9249" width="1" style="51" customWidth="1"/>
    <col min="9250" max="9252" width="11.5703125" style="51" bestFit="1" customWidth="1"/>
    <col min="9253" max="9253" width="5.5703125" style="51" customWidth="1"/>
    <col min="9254" max="9254" width="13" style="51" customWidth="1"/>
    <col min="9255" max="9255" width="5.5703125" style="51" customWidth="1"/>
    <col min="9256" max="9472" width="2.7109375" style="51"/>
    <col min="9473" max="9476" width="3.28515625" style="51" customWidth="1"/>
    <col min="9477" max="9480" width="2.7109375" style="51"/>
    <col min="9481" max="9481" width="4.28515625" style="51" customWidth="1"/>
    <col min="9482" max="9482" width="3.42578125" style="51" customWidth="1"/>
    <col min="9483" max="9483" width="2.7109375" style="51"/>
    <col min="9484" max="9484" width="3.28515625" style="51" customWidth="1"/>
    <col min="9485" max="9485" width="4" style="51" customWidth="1"/>
    <col min="9486" max="9486" width="2.7109375" style="51"/>
    <col min="9487" max="9487" width="3.5703125" style="51" customWidth="1"/>
    <col min="9488" max="9488" width="2.7109375" style="51"/>
    <col min="9489" max="9489" width="4.42578125" style="51" customWidth="1"/>
    <col min="9490" max="9490" width="3.85546875" style="51" customWidth="1"/>
    <col min="9491" max="9491" width="3.42578125" style="51" customWidth="1"/>
    <col min="9492" max="9492" width="3.7109375" style="51" customWidth="1"/>
    <col min="9493" max="9496" width="2.7109375" style="51"/>
    <col min="9497" max="9497" width="5" style="51" customWidth="1"/>
    <col min="9498" max="9499" width="2.7109375" style="51"/>
    <col min="9500" max="9500" width="4" style="51" customWidth="1"/>
    <col min="9501" max="9501" width="2.7109375" style="51"/>
    <col min="9502" max="9502" width="3.85546875" style="51" customWidth="1"/>
    <col min="9503" max="9504" width="2.7109375" style="51"/>
    <col min="9505" max="9505" width="1" style="51" customWidth="1"/>
    <col min="9506" max="9508" width="11.5703125" style="51" bestFit="1" customWidth="1"/>
    <col min="9509" max="9509" width="5.5703125" style="51" customWidth="1"/>
    <col min="9510" max="9510" width="13" style="51" customWidth="1"/>
    <col min="9511" max="9511" width="5.5703125" style="51" customWidth="1"/>
    <col min="9512" max="9728" width="2.7109375" style="51"/>
    <col min="9729" max="9732" width="3.28515625" style="51" customWidth="1"/>
    <col min="9733" max="9736" width="2.7109375" style="51"/>
    <col min="9737" max="9737" width="4.28515625" style="51" customWidth="1"/>
    <col min="9738" max="9738" width="3.42578125" style="51" customWidth="1"/>
    <col min="9739" max="9739" width="2.7109375" style="51"/>
    <col min="9740" max="9740" width="3.28515625" style="51" customWidth="1"/>
    <col min="9741" max="9741" width="4" style="51" customWidth="1"/>
    <col min="9742" max="9742" width="2.7109375" style="51"/>
    <col min="9743" max="9743" width="3.5703125" style="51" customWidth="1"/>
    <col min="9744" max="9744" width="2.7109375" style="51"/>
    <col min="9745" max="9745" width="4.42578125" style="51" customWidth="1"/>
    <col min="9746" max="9746" width="3.85546875" style="51" customWidth="1"/>
    <col min="9747" max="9747" width="3.42578125" style="51" customWidth="1"/>
    <col min="9748" max="9748" width="3.7109375" style="51" customWidth="1"/>
    <col min="9749" max="9752" width="2.7109375" style="51"/>
    <col min="9753" max="9753" width="5" style="51" customWidth="1"/>
    <col min="9754" max="9755" width="2.7109375" style="51"/>
    <col min="9756" max="9756" width="4" style="51" customWidth="1"/>
    <col min="9757" max="9757" width="2.7109375" style="51"/>
    <col min="9758" max="9758" width="3.85546875" style="51" customWidth="1"/>
    <col min="9759" max="9760" width="2.7109375" style="51"/>
    <col min="9761" max="9761" width="1" style="51" customWidth="1"/>
    <col min="9762" max="9764" width="11.5703125" style="51" bestFit="1" customWidth="1"/>
    <col min="9765" max="9765" width="5.5703125" style="51" customWidth="1"/>
    <col min="9766" max="9766" width="13" style="51" customWidth="1"/>
    <col min="9767" max="9767" width="5.5703125" style="51" customWidth="1"/>
    <col min="9768" max="9984" width="2.7109375" style="51"/>
    <col min="9985" max="9988" width="3.28515625" style="51" customWidth="1"/>
    <col min="9989" max="9992" width="2.7109375" style="51"/>
    <col min="9993" max="9993" width="4.28515625" style="51" customWidth="1"/>
    <col min="9994" max="9994" width="3.42578125" style="51" customWidth="1"/>
    <col min="9995" max="9995" width="2.7109375" style="51"/>
    <col min="9996" max="9996" width="3.28515625" style="51" customWidth="1"/>
    <col min="9997" max="9997" width="4" style="51" customWidth="1"/>
    <col min="9998" max="9998" width="2.7109375" style="51"/>
    <col min="9999" max="9999" width="3.5703125" style="51" customWidth="1"/>
    <col min="10000" max="10000" width="2.7109375" style="51"/>
    <col min="10001" max="10001" width="4.42578125" style="51" customWidth="1"/>
    <col min="10002" max="10002" width="3.85546875" style="51" customWidth="1"/>
    <col min="10003" max="10003" width="3.42578125" style="51" customWidth="1"/>
    <col min="10004" max="10004" width="3.7109375" style="51" customWidth="1"/>
    <col min="10005" max="10008" width="2.7109375" style="51"/>
    <col min="10009" max="10009" width="5" style="51" customWidth="1"/>
    <col min="10010" max="10011" width="2.7109375" style="51"/>
    <col min="10012" max="10012" width="4" style="51" customWidth="1"/>
    <col min="10013" max="10013" width="2.7109375" style="51"/>
    <col min="10014" max="10014" width="3.85546875" style="51" customWidth="1"/>
    <col min="10015" max="10016" width="2.7109375" style="51"/>
    <col min="10017" max="10017" width="1" style="51" customWidth="1"/>
    <col min="10018" max="10020" width="11.5703125" style="51" bestFit="1" customWidth="1"/>
    <col min="10021" max="10021" width="5.5703125" style="51" customWidth="1"/>
    <col min="10022" max="10022" width="13" style="51" customWidth="1"/>
    <col min="10023" max="10023" width="5.5703125" style="51" customWidth="1"/>
    <col min="10024" max="10240" width="2.7109375" style="51"/>
    <col min="10241" max="10244" width="3.28515625" style="51" customWidth="1"/>
    <col min="10245" max="10248" width="2.7109375" style="51"/>
    <col min="10249" max="10249" width="4.28515625" style="51" customWidth="1"/>
    <col min="10250" max="10250" width="3.42578125" style="51" customWidth="1"/>
    <col min="10251" max="10251" width="2.7109375" style="51"/>
    <col min="10252" max="10252" width="3.28515625" style="51" customWidth="1"/>
    <col min="10253" max="10253" width="4" style="51" customWidth="1"/>
    <col min="10254" max="10254" width="2.7109375" style="51"/>
    <col min="10255" max="10255" width="3.5703125" style="51" customWidth="1"/>
    <col min="10256" max="10256" width="2.7109375" style="51"/>
    <col min="10257" max="10257" width="4.42578125" style="51" customWidth="1"/>
    <col min="10258" max="10258" width="3.85546875" style="51" customWidth="1"/>
    <col min="10259" max="10259" width="3.42578125" style="51" customWidth="1"/>
    <col min="10260" max="10260" width="3.7109375" style="51" customWidth="1"/>
    <col min="10261" max="10264" width="2.7109375" style="51"/>
    <col min="10265" max="10265" width="5" style="51" customWidth="1"/>
    <col min="10266" max="10267" width="2.7109375" style="51"/>
    <col min="10268" max="10268" width="4" style="51" customWidth="1"/>
    <col min="10269" max="10269" width="2.7109375" style="51"/>
    <col min="10270" max="10270" width="3.85546875" style="51" customWidth="1"/>
    <col min="10271" max="10272" width="2.7109375" style="51"/>
    <col min="10273" max="10273" width="1" style="51" customWidth="1"/>
    <col min="10274" max="10276" width="11.5703125" style="51" bestFit="1" customWidth="1"/>
    <col min="10277" max="10277" width="5.5703125" style="51" customWidth="1"/>
    <col min="10278" max="10278" width="13" style="51" customWidth="1"/>
    <col min="10279" max="10279" width="5.5703125" style="51" customWidth="1"/>
    <col min="10280" max="10496" width="2.7109375" style="51"/>
    <col min="10497" max="10500" width="3.28515625" style="51" customWidth="1"/>
    <col min="10501" max="10504" width="2.7109375" style="51"/>
    <col min="10505" max="10505" width="4.28515625" style="51" customWidth="1"/>
    <col min="10506" max="10506" width="3.42578125" style="51" customWidth="1"/>
    <col min="10507" max="10507" width="2.7109375" style="51"/>
    <col min="10508" max="10508" width="3.28515625" style="51" customWidth="1"/>
    <col min="10509" max="10509" width="4" style="51" customWidth="1"/>
    <col min="10510" max="10510" width="2.7109375" style="51"/>
    <col min="10511" max="10511" width="3.5703125" style="51" customWidth="1"/>
    <col min="10512" max="10512" width="2.7109375" style="51"/>
    <col min="10513" max="10513" width="4.42578125" style="51" customWidth="1"/>
    <col min="10514" max="10514" width="3.85546875" style="51" customWidth="1"/>
    <col min="10515" max="10515" width="3.42578125" style="51" customWidth="1"/>
    <col min="10516" max="10516" width="3.7109375" style="51" customWidth="1"/>
    <col min="10517" max="10520" width="2.7109375" style="51"/>
    <col min="10521" max="10521" width="5" style="51" customWidth="1"/>
    <col min="10522" max="10523" width="2.7109375" style="51"/>
    <col min="10524" max="10524" width="4" style="51" customWidth="1"/>
    <col min="10525" max="10525" width="2.7109375" style="51"/>
    <col min="10526" max="10526" width="3.85546875" style="51" customWidth="1"/>
    <col min="10527" max="10528" width="2.7109375" style="51"/>
    <col min="10529" max="10529" width="1" style="51" customWidth="1"/>
    <col min="10530" max="10532" width="11.5703125" style="51" bestFit="1" customWidth="1"/>
    <col min="10533" max="10533" width="5.5703125" style="51" customWidth="1"/>
    <col min="10534" max="10534" width="13" style="51" customWidth="1"/>
    <col min="10535" max="10535" width="5.5703125" style="51" customWidth="1"/>
    <col min="10536" max="10752" width="2.7109375" style="51"/>
    <col min="10753" max="10756" width="3.28515625" style="51" customWidth="1"/>
    <col min="10757" max="10760" width="2.7109375" style="51"/>
    <col min="10761" max="10761" width="4.28515625" style="51" customWidth="1"/>
    <col min="10762" max="10762" width="3.42578125" style="51" customWidth="1"/>
    <col min="10763" max="10763" width="2.7109375" style="51"/>
    <col min="10764" max="10764" width="3.28515625" style="51" customWidth="1"/>
    <col min="10765" max="10765" width="4" style="51" customWidth="1"/>
    <col min="10766" max="10766" width="2.7109375" style="51"/>
    <col min="10767" max="10767" width="3.5703125" style="51" customWidth="1"/>
    <col min="10768" max="10768" width="2.7109375" style="51"/>
    <col min="10769" max="10769" width="4.42578125" style="51" customWidth="1"/>
    <col min="10770" max="10770" width="3.85546875" style="51" customWidth="1"/>
    <col min="10771" max="10771" width="3.42578125" style="51" customWidth="1"/>
    <col min="10772" max="10772" width="3.7109375" style="51" customWidth="1"/>
    <col min="10773" max="10776" width="2.7109375" style="51"/>
    <col min="10777" max="10777" width="5" style="51" customWidth="1"/>
    <col min="10778" max="10779" width="2.7109375" style="51"/>
    <col min="10780" max="10780" width="4" style="51" customWidth="1"/>
    <col min="10781" max="10781" width="2.7109375" style="51"/>
    <col min="10782" max="10782" width="3.85546875" style="51" customWidth="1"/>
    <col min="10783" max="10784" width="2.7109375" style="51"/>
    <col min="10785" max="10785" width="1" style="51" customWidth="1"/>
    <col min="10786" max="10788" width="11.5703125" style="51" bestFit="1" customWidth="1"/>
    <col min="10789" max="10789" width="5.5703125" style="51" customWidth="1"/>
    <col min="10790" max="10790" width="13" style="51" customWidth="1"/>
    <col min="10791" max="10791" width="5.5703125" style="51" customWidth="1"/>
    <col min="10792" max="11008" width="2.7109375" style="51"/>
    <col min="11009" max="11012" width="3.28515625" style="51" customWidth="1"/>
    <col min="11013" max="11016" width="2.7109375" style="51"/>
    <col min="11017" max="11017" width="4.28515625" style="51" customWidth="1"/>
    <col min="11018" max="11018" width="3.42578125" style="51" customWidth="1"/>
    <col min="11019" max="11019" width="2.7109375" style="51"/>
    <col min="11020" max="11020" width="3.28515625" style="51" customWidth="1"/>
    <col min="11021" max="11021" width="4" style="51" customWidth="1"/>
    <col min="11022" max="11022" width="2.7109375" style="51"/>
    <col min="11023" max="11023" width="3.5703125" style="51" customWidth="1"/>
    <col min="11024" max="11024" width="2.7109375" style="51"/>
    <col min="11025" max="11025" width="4.42578125" style="51" customWidth="1"/>
    <col min="11026" max="11026" width="3.85546875" style="51" customWidth="1"/>
    <col min="11027" max="11027" width="3.42578125" style="51" customWidth="1"/>
    <col min="11028" max="11028" width="3.7109375" style="51" customWidth="1"/>
    <col min="11029" max="11032" width="2.7109375" style="51"/>
    <col min="11033" max="11033" width="5" style="51" customWidth="1"/>
    <col min="11034" max="11035" width="2.7109375" style="51"/>
    <col min="11036" max="11036" width="4" style="51" customWidth="1"/>
    <col min="11037" max="11037" width="2.7109375" style="51"/>
    <col min="11038" max="11038" width="3.85546875" style="51" customWidth="1"/>
    <col min="11039" max="11040" width="2.7109375" style="51"/>
    <col min="11041" max="11041" width="1" style="51" customWidth="1"/>
    <col min="11042" max="11044" width="11.5703125" style="51" bestFit="1" customWidth="1"/>
    <col min="11045" max="11045" width="5.5703125" style="51" customWidth="1"/>
    <col min="11046" max="11046" width="13" style="51" customWidth="1"/>
    <col min="11047" max="11047" width="5.5703125" style="51" customWidth="1"/>
    <col min="11048" max="11264" width="2.7109375" style="51"/>
    <col min="11265" max="11268" width="3.28515625" style="51" customWidth="1"/>
    <col min="11269" max="11272" width="2.7109375" style="51"/>
    <col min="11273" max="11273" width="4.28515625" style="51" customWidth="1"/>
    <col min="11274" max="11274" width="3.42578125" style="51" customWidth="1"/>
    <col min="11275" max="11275" width="2.7109375" style="51"/>
    <col min="11276" max="11276" width="3.28515625" style="51" customWidth="1"/>
    <col min="11277" max="11277" width="4" style="51" customWidth="1"/>
    <col min="11278" max="11278" width="2.7109375" style="51"/>
    <col min="11279" max="11279" width="3.5703125" style="51" customWidth="1"/>
    <col min="11280" max="11280" width="2.7109375" style="51"/>
    <col min="11281" max="11281" width="4.42578125" style="51" customWidth="1"/>
    <col min="11282" max="11282" width="3.85546875" style="51" customWidth="1"/>
    <col min="11283" max="11283" width="3.42578125" style="51" customWidth="1"/>
    <col min="11284" max="11284" width="3.7109375" style="51" customWidth="1"/>
    <col min="11285" max="11288" width="2.7109375" style="51"/>
    <col min="11289" max="11289" width="5" style="51" customWidth="1"/>
    <col min="11290" max="11291" width="2.7109375" style="51"/>
    <col min="11292" max="11292" width="4" style="51" customWidth="1"/>
    <col min="11293" max="11293" width="2.7109375" style="51"/>
    <col min="11294" max="11294" width="3.85546875" style="51" customWidth="1"/>
    <col min="11295" max="11296" width="2.7109375" style="51"/>
    <col min="11297" max="11297" width="1" style="51" customWidth="1"/>
    <col min="11298" max="11300" width="11.5703125" style="51" bestFit="1" customWidth="1"/>
    <col min="11301" max="11301" width="5.5703125" style="51" customWidth="1"/>
    <col min="11302" max="11302" width="13" style="51" customWidth="1"/>
    <col min="11303" max="11303" width="5.5703125" style="51" customWidth="1"/>
    <col min="11304" max="11520" width="2.7109375" style="51"/>
    <col min="11521" max="11524" width="3.28515625" style="51" customWidth="1"/>
    <col min="11525" max="11528" width="2.7109375" style="51"/>
    <col min="11529" max="11529" width="4.28515625" style="51" customWidth="1"/>
    <col min="11530" max="11530" width="3.42578125" style="51" customWidth="1"/>
    <col min="11531" max="11531" width="2.7109375" style="51"/>
    <col min="11532" max="11532" width="3.28515625" style="51" customWidth="1"/>
    <col min="11533" max="11533" width="4" style="51" customWidth="1"/>
    <col min="11534" max="11534" width="2.7109375" style="51"/>
    <col min="11535" max="11535" width="3.5703125" style="51" customWidth="1"/>
    <col min="11536" max="11536" width="2.7109375" style="51"/>
    <col min="11537" max="11537" width="4.42578125" style="51" customWidth="1"/>
    <col min="11538" max="11538" width="3.85546875" style="51" customWidth="1"/>
    <col min="11539" max="11539" width="3.42578125" style="51" customWidth="1"/>
    <col min="11540" max="11540" width="3.7109375" style="51" customWidth="1"/>
    <col min="11541" max="11544" width="2.7109375" style="51"/>
    <col min="11545" max="11545" width="5" style="51" customWidth="1"/>
    <col min="11546" max="11547" width="2.7109375" style="51"/>
    <col min="11548" max="11548" width="4" style="51" customWidth="1"/>
    <col min="11549" max="11549" width="2.7109375" style="51"/>
    <col min="11550" max="11550" width="3.85546875" style="51" customWidth="1"/>
    <col min="11551" max="11552" width="2.7109375" style="51"/>
    <col min="11553" max="11553" width="1" style="51" customWidth="1"/>
    <col min="11554" max="11556" width="11.5703125" style="51" bestFit="1" customWidth="1"/>
    <col min="11557" max="11557" width="5.5703125" style="51" customWidth="1"/>
    <col min="11558" max="11558" width="13" style="51" customWidth="1"/>
    <col min="11559" max="11559" width="5.5703125" style="51" customWidth="1"/>
    <col min="11560" max="11776" width="2.7109375" style="51"/>
    <col min="11777" max="11780" width="3.28515625" style="51" customWidth="1"/>
    <col min="11781" max="11784" width="2.7109375" style="51"/>
    <col min="11785" max="11785" width="4.28515625" style="51" customWidth="1"/>
    <col min="11786" max="11786" width="3.42578125" style="51" customWidth="1"/>
    <col min="11787" max="11787" width="2.7109375" style="51"/>
    <col min="11788" max="11788" width="3.28515625" style="51" customWidth="1"/>
    <col min="11789" max="11789" width="4" style="51" customWidth="1"/>
    <col min="11790" max="11790" width="2.7109375" style="51"/>
    <col min="11791" max="11791" width="3.5703125" style="51" customWidth="1"/>
    <col min="11792" max="11792" width="2.7109375" style="51"/>
    <col min="11793" max="11793" width="4.42578125" style="51" customWidth="1"/>
    <col min="11794" max="11794" width="3.85546875" style="51" customWidth="1"/>
    <col min="11795" max="11795" width="3.42578125" style="51" customWidth="1"/>
    <col min="11796" max="11796" width="3.7109375" style="51" customWidth="1"/>
    <col min="11797" max="11800" width="2.7109375" style="51"/>
    <col min="11801" max="11801" width="5" style="51" customWidth="1"/>
    <col min="11802" max="11803" width="2.7109375" style="51"/>
    <col min="11804" max="11804" width="4" style="51" customWidth="1"/>
    <col min="11805" max="11805" width="2.7109375" style="51"/>
    <col min="11806" max="11806" width="3.85546875" style="51" customWidth="1"/>
    <col min="11807" max="11808" width="2.7109375" style="51"/>
    <col min="11809" max="11809" width="1" style="51" customWidth="1"/>
    <col min="11810" max="11812" width="11.5703125" style="51" bestFit="1" customWidth="1"/>
    <col min="11813" max="11813" width="5.5703125" style="51" customWidth="1"/>
    <col min="11814" max="11814" width="13" style="51" customWidth="1"/>
    <col min="11815" max="11815" width="5.5703125" style="51" customWidth="1"/>
    <col min="11816" max="12032" width="2.7109375" style="51"/>
    <col min="12033" max="12036" width="3.28515625" style="51" customWidth="1"/>
    <col min="12037" max="12040" width="2.7109375" style="51"/>
    <col min="12041" max="12041" width="4.28515625" style="51" customWidth="1"/>
    <col min="12042" max="12042" width="3.42578125" style="51" customWidth="1"/>
    <col min="12043" max="12043" width="2.7109375" style="51"/>
    <col min="12044" max="12044" width="3.28515625" style="51" customWidth="1"/>
    <col min="12045" max="12045" width="4" style="51" customWidth="1"/>
    <col min="12046" max="12046" width="2.7109375" style="51"/>
    <col min="12047" max="12047" width="3.5703125" style="51" customWidth="1"/>
    <col min="12048" max="12048" width="2.7109375" style="51"/>
    <col min="12049" max="12049" width="4.42578125" style="51" customWidth="1"/>
    <col min="12050" max="12050" width="3.85546875" style="51" customWidth="1"/>
    <col min="12051" max="12051" width="3.42578125" style="51" customWidth="1"/>
    <col min="12052" max="12052" width="3.7109375" style="51" customWidth="1"/>
    <col min="12053" max="12056" width="2.7109375" style="51"/>
    <col min="12057" max="12057" width="5" style="51" customWidth="1"/>
    <col min="12058" max="12059" width="2.7109375" style="51"/>
    <col min="12060" max="12060" width="4" style="51" customWidth="1"/>
    <col min="12061" max="12061" width="2.7109375" style="51"/>
    <col min="12062" max="12062" width="3.85546875" style="51" customWidth="1"/>
    <col min="12063" max="12064" width="2.7109375" style="51"/>
    <col min="12065" max="12065" width="1" style="51" customWidth="1"/>
    <col min="12066" max="12068" width="11.5703125" style="51" bestFit="1" customWidth="1"/>
    <col min="12069" max="12069" width="5.5703125" style="51" customWidth="1"/>
    <col min="12070" max="12070" width="13" style="51" customWidth="1"/>
    <col min="12071" max="12071" width="5.5703125" style="51" customWidth="1"/>
    <col min="12072" max="12288" width="2.7109375" style="51"/>
    <col min="12289" max="12292" width="3.28515625" style="51" customWidth="1"/>
    <col min="12293" max="12296" width="2.7109375" style="51"/>
    <col min="12297" max="12297" width="4.28515625" style="51" customWidth="1"/>
    <col min="12298" max="12298" width="3.42578125" style="51" customWidth="1"/>
    <col min="12299" max="12299" width="2.7109375" style="51"/>
    <col min="12300" max="12300" width="3.28515625" style="51" customWidth="1"/>
    <col min="12301" max="12301" width="4" style="51" customWidth="1"/>
    <col min="12302" max="12302" width="2.7109375" style="51"/>
    <col min="12303" max="12303" width="3.5703125" style="51" customWidth="1"/>
    <col min="12304" max="12304" width="2.7109375" style="51"/>
    <col min="12305" max="12305" width="4.42578125" style="51" customWidth="1"/>
    <col min="12306" max="12306" width="3.85546875" style="51" customWidth="1"/>
    <col min="12307" max="12307" width="3.42578125" style="51" customWidth="1"/>
    <col min="12308" max="12308" width="3.7109375" style="51" customWidth="1"/>
    <col min="12309" max="12312" width="2.7109375" style="51"/>
    <col min="12313" max="12313" width="5" style="51" customWidth="1"/>
    <col min="12314" max="12315" width="2.7109375" style="51"/>
    <col min="12316" max="12316" width="4" style="51" customWidth="1"/>
    <col min="12317" max="12317" width="2.7109375" style="51"/>
    <col min="12318" max="12318" width="3.85546875" style="51" customWidth="1"/>
    <col min="12319" max="12320" width="2.7109375" style="51"/>
    <col min="12321" max="12321" width="1" style="51" customWidth="1"/>
    <col min="12322" max="12324" width="11.5703125" style="51" bestFit="1" customWidth="1"/>
    <col min="12325" max="12325" width="5.5703125" style="51" customWidth="1"/>
    <col min="12326" max="12326" width="13" style="51" customWidth="1"/>
    <col min="12327" max="12327" width="5.5703125" style="51" customWidth="1"/>
    <col min="12328" max="12544" width="2.7109375" style="51"/>
    <col min="12545" max="12548" width="3.28515625" style="51" customWidth="1"/>
    <col min="12549" max="12552" width="2.7109375" style="51"/>
    <col min="12553" max="12553" width="4.28515625" style="51" customWidth="1"/>
    <col min="12554" max="12554" width="3.42578125" style="51" customWidth="1"/>
    <col min="12555" max="12555" width="2.7109375" style="51"/>
    <col min="12556" max="12556" width="3.28515625" style="51" customWidth="1"/>
    <col min="12557" max="12557" width="4" style="51" customWidth="1"/>
    <col min="12558" max="12558" width="2.7109375" style="51"/>
    <col min="12559" max="12559" width="3.5703125" style="51" customWidth="1"/>
    <col min="12560" max="12560" width="2.7109375" style="51"/>
    <col min="12561" max="12561" width="4.42578125" style="51" customWidth="1"/>
    <col min="12562" max="12562" width="3.85546875" style="51" customWidth="1"/>
    <col min="12563" max="12563" width="3.42578125" style="51" customWidth="1"/>
    <col min="12564" max="12564" width="3.7109375" style="51" customWidth="1"/>
    <col min="12565" max="12568" width="2.7109375" style="51"/>
    <col min="12569" max="12569" width="5" style="51" customWidth="1"/>
    <col min="12570" max="12571" width="2.7109375" style="51"/>
    <col min="12572" max="12572" width="4" style="51" customWidth="1"/>
    <col min="12573" max="12573" width="2.7109375" style="51"/>
    <col min="12574" max="12574" width="3.85546875" style="51" customWidth="1"/>
    <col min="12575" max="12576" width="2.7109375" style="51"/>
    <col min="12577" max="12577" width="1" style="51" customWidth="1"/>
    <col min="12578" max="12580" width="11.5703125" style="51" bestFit="1" customWidth="1"/>
    <col min="12581" max="12581" width="5.5703125" style="51" customWidth="1"/>
    <col min="12582" max="12582" width="13" style="51" customWidth="1"/>
    <col min="12583" max="12583" width="5.5703125" style="51" customWidth="1"/>
    <col min="12584" max="12800" width="2.7109375" style="51"/>
    <col min="12801" max="12804" width="3.28515625" style="51" customWidth="1"/>
    <col min="12805" max="12808" width="2.7109375" style="51"/>
    <col min="12809" max="12809" width="4.28515625" style="51" customWidth="1"/>
    <col min="12810" max="12810" width="3.42578125" style="51" customWidth="1"/>
    <col min="12811" max="12811" width="2.7109375" style="51"/>
    <col min="12812" max="12812" width="3.28515625" style="51" customWidth="1"/>
    <col min="12813" max="12813" width="4" style="51" customWidth="1"/>
    <col min="12814" max="12814" width="2.7109375" style="51"/>
    <col min="12815" max="12815" width="3.5703125" style="51" customWidth="1"/>
    <col min="12816" max="12816" width="2.7109375" style="51"/>
    <col min="12817" max="12817" width="4.42578125" style="51" customWidth="1"/>
    <col min="12818" max="12818" width="3.85546875" style="51" customWidth="1"/>
    <col min="12819" max="12819" width="3.42578125" style="51" customWidth="1"/>
    <col min="12820" max="12820" width="3.7109375" style="51" customWidth="1"/>
    <col min="12821" max="12824" width="2.7109375" style="51"/>
    <col min="12825" max="12825" width="5" style="51" customWidth="1"/>
    <col min="12826" max="12827" width="2.7109375" style="51"/>
    <col min="12828" max="12828" width="4" style="51" customWidth="1"/>
    <col min="12829" max="12829" width="2.7109375" style="51"/>
    <col min="12830" max="12830" width="3.85546875" style="51" customWidth="1"/>
    <col min="12831" max="12832" width="2.7109375" style="51"/>
    <col min="12833" max="12833" width="1" style="51" customWidth="1"/>
    <col min="12834" max="12836" width="11.5703125" style="51" bestFit="1" customWidth="1"/>
    <col min="12837" max="12837" width="5.5703125" style="51" customWidth="1"/>
    <col min="12838" max="12838" width="13" style="51" customWidth="1"/>
    <col min="12839" max="12839" width="5.5703125" style="51" customWidth="1"/>
    <col min="12840" max="13056" width="2.7109375" style="51"/>
    <col min="13057" max="13060" width="3.28515625" style="51" customWidth="1"/>
    <col min="13061" max="13064" width="2.7109375" style="51"/>
    <col min="13065" max="13065" width="4.28515625" style="51" customWidth="1"/>
    <col min="13066" max="13066" width="3.42578125" style="51" customWidth="1"/>
    <col min="13067" max="13067" width="2.7109375" style="51"/>
    <col min="13068" max="13068" width="3.28515625" style="51" customWidth="1"/>
    <col min="13069" max="13069" width="4" style="51" customWidth="1"/>
    <col min="13070" max="13070" width="2.7109375" style="51"/>
    <col min="13071" max="13071" width="3.5703125" style="51" customWidth="1"/>
    <col min="13072" max="13072" width="2.7109375" style="51"/>
    <col min="13073" max="13073" width="4.42578125" style="51" customWidth="1"/>
    <col min="13074" max="13074" width="3.85546875" style="51" customWidth="1"/>
    <col min="13075" max="13075" width="3.42578125" style="51" customWidth="1"/>
    <col min="13076" max="13076" width="3.7109375" style="51" customWidth="1"/>
    <col min="13077" max="13080" width="2.7109375" style="51"/>
    <col min="13081" max="13081" width="5" style="51" customWidth="1"/>
    <col min="13082" max="13083" width="2.7109375" style="51"/>
    <col min="13084" max="13084" width="4" style="51" customWidth="1"/>
    <col min="13085" max="13085" width="2.7109375" style="51"/>
    <col min="13086" max="13086" width="3.85546875" style="51" customWidth="1"/>
    <col min="13087" max="13088" width="2.7109375" style="51"/>
    <col min="13089" max="13089" width="1" style="51" customWidth="1"/>
    <col min="13090" max="13092" width="11.5703125" style="51" bestFit="1" customWidth="1"/>
    <col min="13093" max="13093" width="5.5703125" style="51" customWidth="1"/>
    <col min="13094" max="13094" width="13" style="51" customWidth="1"/>
    <col min="13095" max="13095" width="5.5703125" style="51" customWidth="1"/>
    <col min="13096" max="13312" width="2.7109375" style="51"/>
    <col min="13313" max="13316" width="3.28515625" style="51" customWidth="1"/>
    <col min="13317" max="13320" width="2.7109375" style="51"/>
    <col min="13321" max="13321" width="4.28515625" style="51" customWidth="1"/>
    <col min="13322" max="13322" width="3.42578125" style="51" customWidth="1"/>
    <col min="13323" max="13323" width="2.7109375" style="51"/>
    <col min="13324" max="13324" width="3.28515625" style="51" customWidth="1"/>
    <col min="13325" max="13325" width="4" style="51" customWidth="1"/>
    <col min="13326" max="13326" width="2.7109375" style="51"/>
    <col min="13327" max="13327" width="3.5703125" style="51" customWidth="1"/>
    <col min="13328" max="13328" width="2.7109375" style="51"/>
    <col min="13329" max="13329" width="4.42578125" style="51" customWidth="1"/>
    <col min="13330" max="13330" width="3.85546875" style="51" customWidth="1"/>
    <col min="13331" max="13331" width="3.42578125" style="51" customWidth="1"/>
    <col min="13332" max="13332" width="3.7109375" style="51" customWidth="1"/>
    <col min="13333" max="13336" width="2.7109375" style="51"/>
    <col min="13337" max="13337" width="5" style="51" customWidth="1"/>
    <col min="13338" max="13339" width="2.7109375" style="51"/>
    <col min="13340" max="13340" width="4" style="51" customWidth="1"/>
    <col min="13341" max="13341" width="2.7109375" style="51"/>
    <col min="13342" max="13342" width="3.85546875" style="51" customWidth="1"/>
    <col min="13343" max="13344" width="2.7109375" style="51"/>
    <col min="13345" max="13345" width="1" style="51" customWidth="1"/>
    <col min="13346" max="13348" width="11.5703125" style="51" bestFit="1" customWidth="1"/>
    <col min="13349" max="13349" width="5.5703125" style="51" customWidth="1"/>
    <col min="13350" max="13350" width="13" style="51" customWidth="1"/>
    <col min="13351" max="13351" width="5.5703125" style="51" customWidth="1"/>
    <col min="13352" max="13568" width="2.7109375" style="51"/>
    <col min="13569" max="13572" width="3.28515625" style="51" customWidth="1"/>
    <col min="13573" max="13576" width="2.7109375" style="51"/>
    <col min="13577" max="13577" width="4.28515625" style="51" customWidth="1"/>
    <col min="13578" max="13578" width="3.42578125" style="51" customWidth="1"/>
    <col min="13579" max="13579" width="2.7109375" style="51"/>
    <col min="13580" max="13580" width="3.28515625" style="51" customWidth="1"/>
    <col min="13581" max="13581" width="4" style="51" customWidth="1"/>
    <col min="13582" max="13582" width="2.7109375" style="51"/>
    <col min="13583" max="13583" width="3.5703125" style="51" customWidth="1"/>
    <col min="13584" max="13584" width="2.7109375" style="51"/>
    <col min="13585" max="13585" width="4.42578125" style="51" customWidth="1"/>
    <col min="13586" max="13586" width="3.85546875" style="51" customWidth="1"/>
    <col min="13587" max="13587" width="3.42578125" style="51" customWidth="1"/>
    <col min="13588" max="13588" width="3.7109375" style="51" customWidth="1"/>
    <col min="13589" max="13592" width="2.7109375" style="51"/>
    <col min="13593" max="13593" width="5" style="51" customWidth="1"/>
    <col min="13594" max="13595" width="2.7109375" style="51"/>
    <col min="13596" max="13596" width="4" style="51" customWidth="1"/>
    <col min="13597" max="13597" width="2.7109375" style="51"/>
    <col min="13598" max="13598" width="3.85546875" style="51" customWidth="1"/>
    <col min="13599" max="13600" width="2.7109375" style="51"/>
    <col min="13601" max="13601" width="1" style="51" customWidth="1"/>
    <col min="13602" max="13604" width="11.5703125" style="51" bestFit="1" customWidth="1"/>
    <col min="13605" max="13605" width="5.5703125" style="51" customWidth="1"/>
    <col min="13606" max="13606" width="13" style="51" customWidth="1"/>
    <col min="13607" max="13607" width="5.5703125" style="51" customWidth="1"/>
    <col min="13608" max="13824" width="2.7109375" style="51"/>
    <col min="13825" max="13828" width="3.28515625" style="51" customWidth="1"/>
    <col min="13829" max="13832" width="2.7109375" style="51"/>
    <col min="13833" max="13833" width="4.28515625" style="51" customWidth="1"/>
    <col min="13834" max="13834" width="3.42578125" style="51" customWidth="1"/>
    <col min="13835" max="13835" width="2.7109375" style="51"/>
    <col min="13836" max="13836" width="3.28515625" style="51" customWidth="1"/>
    <col min="13837" max="13837" width="4" style="51" customWidth="1"/>
    <col min="13838" max="13838" width="2.7109375" style="51"/>
    <col min="13839" max="13839" width="3.5703125" style="51" customWidth="1"/>
    <col min="13840" max="13840" width="2.7109375" style="51"/>
    <col min="13841" max="13841" width="4.42578125" style="51" customWidth="1"/>
    <col min="13842" max="13842" width="3.85546875" style="51" customWidth="1"/>
    <col min="13843" max="13843" width="3.42578125" style="51" customWidth="1"/>
    <col min="13844" max="13844" width="3.7109375" style="51" customWidth="1"/>
    <col min="13845" max="13848" width="2.7109375" style="51"/>
    <col min="13849" max="13849" width="5" style="51" customWidth="1"/>
    <col min="13850" max="13851" width="2.7109375" style="51"/>
    <col min="13852" max="13852" width="4" style="51" customWidth="1"/>
    <col min="13853" max="13853" width="2.7109375" style="51"/>
    <col min="13854" max="13854" width="3.85546875" style="51" customWidth="1"/>
    <col min="13855" max="13856" width="2.7109375" style="51"/>
    <col min="13857" max="13857" width="1" style="51" customWidth="1"/>
    <col min="13858" max="13860" width="11.5703125" style="51" bestFit="1" customWidth="1"/>
    <col min="13861" max="13861" width="5.5703125" style="51" customWidth="1"/>
    <col min="13862" max="13862" width="13" style="51" customWidth="1"/>
    <col min="13863" max="13863" width="5.5703125" style="51" customWidth="1"/>
    <col min="13864" max="14080" width="2.7109375" style="51"/>
    <col min="14081" max="14084" width="3.28515625" style="51" customWidth="1"/>
    <col min="14085" max="14088" width="2.7109375" style="51"/>
    <col min="14089" max="14089" width="4.28515625" style="51" customWidth="1"/>
    <col min="14090" max="14090" width="3.42578125" style="51" customWidth="1"/>
    <col min="14091" max="14091" width="2.7109375" style="51"/>
    <col min="14092" max="14092" width="3.28515625" style="51" customWidth="1"/>
    <col min="14093" max="14093" width="4" style="51" customWidth="1"/>
    <col min="14094" max="14094" width="2.7109375" style="51"/>
    <col min="14095" max="14095" width="3.5703125" style="51" customWidth="1"/>
    <col min="14096" max="14096" width="2.7109375" style="51"/>
    <col min="14097" max="14097" width="4.42578125" style="51" customWidth="1"/>
    <col min="14098" max="14098" width="3.85546875" style="51" customWidth="1"/>
    <col min="14099" max="14099" width="3.42578125" style="51" customWidth="1"/>
    <col min="14100" max="14100" width="3.7109375" style="51" customWidth="1"/>
    <col min="14101" max="14104" width="2.7109375" style="51"/>
    <col min="14105" max="14105" width="5" style="51" customWidth="1"/>
    <col min="14106" max="14107" width="2.7109375" style="51"/>
    <col min="14108" max="14108" width="4" style="51" customWidth="1"/>
    <col min="14109" max="14109" width="2.7109375" style="51"/>
    <col min="14110" max="14110" width="3.85546875" style="51" customWidth="1"/>
    <col min="14111" max="14112" width="2.7109375" style="51"/>
    <col min="14113" max="14113" width="1" style="51" customWidth="1"/>
    <col min="14114" max="14116" width="11.5703125" style="51" bestFit="1" customWidth="1"/>
    <col min="14117" max="14117" width="5.5703125" style="51" customWidth="1"/>
    <col min="14118" max="14118" width="13" style="51" customWidth="1"/>
    <col min="14119" max="14119" width="5.5703125" style="51" customWidth="1"/>
    <col min="14120" max="14336" width="2.7109375" style="51"/>
    <col min="14337" max="14340" width="3.28515625" style="51" customWidth="1"/>
    <col min="14341" max="14344" width="2.7109375" style="51"/>
    <col min="14345" max="14345" width="4.28515625" style="51" customWidth="1"/>
    <col min="14346" max="14346" width="3.42578125" style="51" customWidth="1"/>
    <col min="14347" max="14347" width="2.7109375" style="51"/>
    <col min="14348" max="14348" width="3.28515625" style="51" customWidth="1"/>
    <col min="14349" max="14349" width="4" style="51" customWidth="1"/>
    <col min="14350" max="14350" width="2.7109375" style="51"/>
    <col min="14351" max="14351" width="3.5703125" style="51" customWidth="1"/>
    <col min="14352" max="14352" width="2.7109375" style="51"/>
    <col min="14353" max="14353" width="4.42578125" style="51" customWidth="1"/>
    <col min="14354" max="14354" width="3.85546875" style="51" customWidth="1"/>
    <col min="14355" max="14355" width="3.42578125" style="51" customWidth="1"/>
    <col min="14356" max="14356" width="3.7109375" style="51" customWidth="1"/>
    <col min="14357" max="14360" width="2.7109375" style="51"/>
    <col min="14361" max="14361" width="5" style="51" customWidth="1"/>
    <col min="14362" max="14363" width="2.7109375" style="51"/>
    <col min="14364" max="14364" width="4" style="51" customWidth="1"/>
    <col min="14365" max="14365" width="2.7109375" style="51"/>
    <col min="14366" max="14366" width="3.85546875" style="51" customWidth="1"/>
    <col min="14367" max="14368" width="2.7109375" style="51"/>
    <col min="14369" max="14369" width="1" style="51" customWidth="1"/>
    <col min="14370" max="14372" width="11.5703125" style="51" bestFit="1" customWidth="1"/>
    <col min="14373" max="14373" width="5.5703125" style="51" customWidth="1"/>
    <col min="14374" max="14374" width="13" style="51" customWidth="1"/>
    <col min="14375" max="14375" width="5.5703125" style="51" customWidth="1"/>
    <col min="14376" max="14592" width="2.7109375" style="51"/>
    <col min="14593" max="14596" width="3.28515625" style="51" customWidth="1"/>
    <col min="14597" max="14600" width="2.7109375" style="51"/>
    <col min="14601" max="14601" width="4.28515625" style="51" customWidth="1"/>
    <col min="14602" max="14602" width="3.42578125" style="51" customWidth="1"/>
    <col min="14603" max="14603" width="2.7109375" style="51"/>
    <col min="14604" max="14604" width="3.28515625" style="51" customWidth="1"/>
    <col min="14605" max="14605" width="4" style="51" customWidth="1"/>
    <col min="14606" max="14606" width="2.7109375" style="51"/>
    <col min="14607" max="14607" width="3.5703125" style="51" customWidth="1"/>
    <col min="14608" max="14608" width="2.7109375" style="51"/>
    <col min="14609" max="14609" width="4.42578125" style="51" customWidth="1"/>
    <col min="14610" max="14610" width="3.85546875" style="51" customWidth="1"/>
    <col min="14611" max="14611" width="3.42578125" style="51" customWidth="1"/>
    <col min="14612" max="14612" width="3.7109375" style="51" customWidth="1"/>
    <col min="14613" max="14616" width="2.7109375" style="51"/>
    <col min="14617" max="14617" width="5" style="51" customWidth="1"/>
    <col min="14618" max="14619" width="2.7109375" style="51"/>
    <col min="14620" max="14620" width="4" style="51" customWidth="1"/>
    <col min="14621" max="14621" width="2.7109375" style="51"/>
    <col min="14622" max="14622" width="3.85546875" style="51" customWidth="1"/>
    <col min="14623" max="14624" width="2.7109375" style="51"/>
    <col min="14625" max="14625" width="1" style="51" customWidth="1"/>
    <col min="14626" max="14628" width="11.5703125" style="51" bestFit="1" customWidth="1"/>
    <col min="14629" max="14629" width="5.5703125" style="51" customWidth="1"/>
    <col min="14630" max="14630" width="13" style="51" customWidth="1"/>
    <col min="14631" max="14631" width="5.5703125" style="51" customWidth="1"/>
    <col min="14632" max="14848" width="2.7109375" style="51"/>
    <col min="14849" max="14852" width="3.28515625" style="51" customWidth="1"/>
    <col min="14853" max="14856" width="2.7109375" style="51"/>
    <col min="14857" max="14857" width="4.28515625" style="51" customWidth="1"/>
    <col min="14858" max="14858" width="3.42578125" style="51" customWidth="1"/>
    <col min="14859" max="14859" width="2.7109375" style="51"/>
    <col min="14860" max="14860" width="3.28515625" style="51" customWidth="1"/>
    <col min="14861" max="14861" width="4" style="51" customWidth="1"/>
    <col min="14862" max="14862" width="2.7109375" style="51"/>
    <col min="14863" max="14863" width="3.5703125" style="51" customWidth="1"/>
    <col min="14864" max="14864" width="2.7109375" style="51"/>
    <col min="14865" max="14865" width="4.42578125" style="51" customWidth="1"/>
    <col min="14866" max="14866" width="3.85546875" style="51" customWidth="1"/>
    <col min="14867" max="14867" width="3.42578125" style="51" customWidth="1"/>
    <col min="14868" max="14868" width="3.7109375" style="51" customWidth="1"/>
    <col min="14869" max="14872" width="2.7109375" style="51"/>
    <col min="14873" max="14873" width="5" style="51" customWidth="1"/>
    <col min="14874" max="14875" width="2.7109375" style="51"/>
    <col min="14876" max="14876" width="4" style="51" customWidth="1"/>
    <col min="14877" max="14877" width="2.7109375" style="51"/>
    <col min="14878" max="14878" width="3.85546875" style="51" customWidth="1"/>
    <col min="14879" max="14880" width="2.7109375" style="51"/>
    <col min="14881" max="14881" width="1" style="51" customWidth="1"/>
    <col min="14882" max="14884" width="11.5703125" style="51" bestFit="1" customWidth="1"/>
    <col min="14885" max="14885" width="5.5703125" style="51" customWidth="1"/>
    <col min="14886" max="14886" width="13" style="51" customWidth="1"/>
    <col min="14887" max="14887" width="5.5703125" style="51" customWidth="1"/>
    <col min="14888" max="15104" width="2.7109375" style="51"/>
    <col min="15105" max="15108" width="3.28515625" style="51" customWidth="1"/>
    <col min="15109" max="15112" width="2.7109375" style="51"/>
    <col min="15113" max="15113" width="4.28515625" style="51" customWidth="1"/>
    <col min="15114" max="15114" width="3.42578125" style="51" customWidth="1"/>
    <col min="15115" max="15115" width="2.7109375" style="51"/>
    <col min="15116" max="15116" width="3.28515625" style="51" customWidth="1"/>
    <col min="15117" max="15117" width="4" style="51" customWidth="1"/>
    <col min="15118" max="15118" width="2.7109375" style="51"/>
    <col min="15119" max="15119" width="3.5703125" style="51" customWidth="1"/>
    <col min="15120" max="15120" width="2.7109375" style="51"/>
    <col min="15121" max="15121" width="4.42578125" style="51" customWidth="1"/>
    <col min="15122" max="15122" width="3.85546875" style="51" customWidth="1"/>
    <col min="15123" max="15123" width="3.42578125" style="51" customWidth="1"/>
    <col min="15124" max="15124" width="3.7109375" style="51" customWidth="1"/>
    <col min="15125" max="15128" width="2.7109375" style="51"/>
    <col min="15129" max="15129" width="5" style="51" customWidth="1"/>
    <col min="15130" max="15131" width="2.7109375" style="51"/>
    <col min="15132" max="15132" width="4" style="51" customWidth="1"/>
    <col min="15133" max="15133" width="2.7109375" style="51"/>
    <col min="15134" max="15134" width="3.85546875" style="51" customWidth="1"/>
    <col min="15135" max="15136" width="2.7109375" style="51"/>
    <col min="15137" max="15137" width="1" style="51" customWidth="1"/>
    <col min="15138" max="15140" width="11.5703125" style="51" bestFit="1" customWidth="1"/>
    <col min="15141" max="15141" width="5.5703125" style="51" customWidth="1"/>
    <col min="15142" max="15142" width="13" style="51" customWidth="1"/>
    <col min="15143" max="15143" width="5.5703125" style="51" customWidth="1"/>
    <col min="15144" max="15360" width="2.7109375" style="51"/>
    <col min="15361" max="15364" width="3.28515625" style="51" customWidth="1"/>
    <col min="15365" max="15368" width="2.7109375" style="51"/>
    <col min="15369" max="15369" width="4.28515625" style="51" customWidth="1"/>
    <col min="15370" max="15370" width="3.42578125" style="51" customWidth="1"/>
    <col min="15371" max="15371" width="2.7109375" style="51"/>
    <col min="15372" max="15372" width="3.28515625" style="51" customWidth="1"/>
    <col min="15373" max="15373" width="4" style="51" customWidth="1"/>
    <col min="15374" max="15374" width="2.7109375" style="51"/>
    <col min="15375" max="15375" width="3.5703125" style="51" customWidth="1"/>
    <col min="15376" max="15376" width="2.7109375" style="51"/>
    <col min="15377" max="15377" width="4.42578125" style="51" customWidth="1"/>
    <col min="15378" max="15378" width="3.85546875" style="51" customWidth="1"/>
    <col min="15379" max="15379" width="3.42578125" style="51" customWidth="1"/>
    <col min="15380" max="15380" width="3.7109375" style="51" customWidth="1"/>
    <col min="15381" max="15384" width="2.7109375" style="51"/>
    <col min="15385" max="15385" width="5" style="51" customWidth="1"/>
    <col min="15386" max="15387" width="2.7109375" style="51"/>
    <col min="15388" max="15388" width="4" style="51" customWidth="1"/>
    <col min="15389" max="15389" width="2.7109375" style="51"/>
    <col min="15390" max="15390" width="3.85546875" style="51" customWidth="1"/>
    <col min="15391" max="15392" width="2.7109375" style="51"/>
    <col min="15393" max="15393" width="1" style="51" customWidth="1"/>
    <col min="15394" max="15396" width="11.5703125" style="51" bestFit="1" customWidth="1"/>
    <col min="15397" max="15397" width="5.5703125" style="51" customWidth="1"/>
    <col min="15398" max="15398" width="13" style="51" customWidth="1"/>
    <col min="15399" max="15399" width="5.5703125" style="51" customWidth="1"/>
    <col min="15400" max="15616" width="2.7109375" style="51"/>
    <col min="15617" max="15620" width="3.28515625" style="51" customWidth="1"/>
    <col min="15621" max="15624" width="2.7109375" style="51"/>
    <col min="15625" max="15625" width="4.28515625" style="51" customWidth="1"/>
    <col min="15626" max="15626" width="3.42578125" style="51" customWidth="1"/>
    <col min="15627" max="15627" width="2.7109375" style="51"/>
    <col min="15628" max="15628" width="3.28515625" style="51" customWidth="1"/>
    <col min="15629" max="15629" width="4" style="51" customWidth="1"/>
    <col min="15630" max="15630" width="2.7109375" style="51"/>
    <col min="15631" max="15631" width="3.5703125" style="51" customWidth="1"/>
    <col min="15632" max="15632" width="2.7109375" style="51"/>
    <col min="15633" max="15633" width="4.42578125" style="51" customWidth="1"/>
    <col min="15634" max="15634" width="3.85546875" style="51" customWidth="1"/>
    <col min="15635" max="15635" width="3.42578125" style="51" customWidth="1"/>
    <col min="15636" max="15636" width="3.7109375" style="51" customWidth="1"/>
    <col min="15637" max="15640" width="2.7109375" style="51"/>
    <col min="15641" max="15641" width="5" style="51" customWidth="1"/>
    <col min="15642" max="15643" width="2.7109375" style="51"/>
    <col min="15644" max="15644" width="4" style="51" customWidth="1"/>
    <col min="15645" max="15645" width="2.7109375" style="51"/>
    <col min="15646" max="15646" width="3.85546875" style="51" customWidth="1"/>
    <col min="15647" max="15648" width="2.7109375" style="51"/>
    <col min="15649" max="15649" width="1" style="51" customWidth="1"/>
    <col min="15650" max="15652" width="11.5703125" style="51" bestFit="1" customWidth="1"/>
    <col min="15653" max="15653" width="5.5703125" style="51" customWidth="1"/>
    <col min="15654" max="15654" width="13" style="51" customWidth="1"/>
    <col min="15655" max="15655" width="5.5703125" style="51" customWidth="1"/>
    <col min="15656" max="15872" width="2.7109375" style="51"/>
    <col min="15873" max="15876" width="3.28515625" style="51" customWidth="1"/>
    <col min="15877" max="15880" width="2.7109375" style="51"/>
    <col min="15881" max="15881" width="4.28515625" style="51" customWidth="1"/>
    <col min="15882" max="15882" width="3.42578125" style="51" customWidth="1"/>
    <col min="15883" max="15883" width="2.7109375" style="51"/>
    <col min="15884" max="15884" width="3.28515625" style="51" customWidth="1"/>
    <col min="15885" max="15885" width="4" style="51" customWidth="1"/>
    <col min="15886" max="15886" width="2.7109375" style="51"/>
    <col min="15887" max="15887" width="3.5703125" style="51" customWidth="1"/>
    <col min="15888" max="15888" width="2.7109375" style="51"/>
    <col min="15889" max="15889" width="4.42578125" style="51" customWidth="1"/>
    <col min="15890" max="15890" width="3.85546875" style="51" customWidth="1"/>
    <col min="15891" max="15891" width="3.42578125" style="51" customWidth="1"/>
    <col min="15892" max="15892" width="3.7109375" style="51" customWidth="1"/>
    <col min="15893" max="15896" width="2.7109375" style="51"/>
    <col min="15897" max="15897" width="5" style="51" customWidth="1"/>
    <col min="15898" max="15899" width="2.7109375" style="51"/>
    <col min="15900" max="15900" width="4" style="51" customWidth="1"/>
    <col min="15901" max="15901" width="2.7109375" style="51"/>
    <col min="15902" max="15902" width="3.85546875" style="51" customWidth="1"/>
    <col min="15903" max="15904" width="2.7109375" style="51"/>
    <col min="15905" max="15905" width="1" style="51" customWidth="1"/>
    <col min="15906" max="15908" width="11.5703125" style="51" bestFit="1" customWidth="1"/>
    <col min="15909" max="15909" width="5.5703125" style="51" customWidth="1"/>
    <col min="15910" max="15910" width="13" style="51" customWidth="1"/>
    <col min="15911" max="15911" width="5.5703125" style="51" customWidth="1"/>
    <col min="15912" max="16128" width="2.7109375" style="51"/>
    <col min="16129" max="16132" width="3.28515625" style="51" customWidth="1"/>
    <col min="16133" max="16136" width="2.7109375" style="51"/>
    <col min="16137" max="16137" width="4.28515625" style="51" customWidth="1"/>
    <col min="16138" max="16138" width="3.42578125" style="51" customWidth="1"/>
    <col min="16139" max="16139" width="2.7109375" style="51"/>
    <col min="16140" max="16140" width="3.28515625" style="51" customWidth="1"/>
    <col min="16141" max="16141" width="4" style="51" customWidth="1"/>
    <col min="16142" max="16142" width="2.7109375" style="51"/>
    <col min="16143" max="16143" width="3.5703125" style="51" customWidth="1"/>
    <col min="16144" max="16144" width="2.7109375" style="51"/>
    <col min="16145" max="16145" width="4.42578125" style="51" customWidth="1"/>
    <col min="16146" max="16146" width="3.85546875" style="51" customWidth="1"/>
    <col min="16147" max="16147" width="3.42578125" style="51" customWidth="1"/>
    <col min="16148" max="16148" width="3.7109375" style="51" customWidth="1"/>
    <col min="16149" max="16152" width="2.7109375" style="51"/>
    <col min="16153" max="16153" width="5" style="51" customWidth="1"/>
    <col min="16154" max="16155" width="2.7109375" style="51"/>
    <col min="16156" max="16156" width="4" style="51" customWidth="1"/>
    <col min="16157" max="16157" width="2.7109375" style="51"/>
    <col min="16158" max="16158" width="3.85546875" style="51" customWidth="1"/>
    <col min="16159" max="16160" width="2.7109375" style="51"/>
    <col min="16161" max="16161" width="1" style="51" customWidth="1"/>
    <col min="16162" max="16164" width="11.5703125" style="51" bestFit="1" customWidth="1"/>
    <col min="16165" max="16165" width="5.5703125" style="51" customWidth="1"/>
    <col min="16166" max="16166" width="13" style="51" customWidth="1"/>
    <col min="16167" max="16167" width="5.5703125" style="51" customWidth="1"/>
    <col min="16168" max="16384" width="2.7109375" style="51"/>
  </cols>
  <sheetData>
    <row r="1" spans="1:52" ht="14.25" customHeight="1" thickBot="1" x14ac:dyDescent="0.25"/>
    <row r="2" spans="1:52" ht="41.25" customHeight="1" thickBot="1" x14ac:dyDescent="0.25">
      <c r="A2" s="586"/>
      <c r="B2" s="587"/>
      <c r="C2" s="587"/>
      <c r="D2" s="587"/>
      <c r="E2" s="587"/>
      <c r="F2" s="587"/>
      <c r="G2" s="587"/>
      <c r="H2" s="587"/>
      <c r="I2" s="588"/>
      <c r="J2" s="542" t="s">
        <v>132</v>
      </c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4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</row>
    <row r="3" spans="1:52" s="53" customFormat="1" ht="48.75" customHeight="1" thickBot="1" x14ac:dyDescent="0.25">
      <c r="A3" s="589"/>
      <c r="B3" s="590"/>
      <c r="C3" s="590"/>
      <c r="D3" s="590"/>
      <c r="E3" s="590"/>
      <c r="F3" s="590"/>
      <c r="G3" s="590"/>
      <c r="H3" s="590"/>
      <c r="I3" s="591"/>
      <c r="J3" s="545" t="s">
        <v>225</v>
      </c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7"/>
      <c r="AG3" s="52"/>
      <c r="AH3" s="3"/>
      <c r="AI3" s="3"/>
      <c r="AJ3" s="3" t="s">
        <v>17</v>
      </c>
      <c r="AK3" s="52"/>
      <c r="AL3" s="52"/>
      <c r="AM3" s="52"/>
    </row>
    <row r="4" spans="1:52" ht="48" customHeight="1" x14ac:dyDescent="0.2">
      <c r="A4" s="548" t="s">
        <v>2</v>
      </c>
      <c r="B4" s="549"/>
      <c r="C4" s="549"/>
      <c r="D4" s="201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0"/>
      <c r="Y4" s="550"/>
      <c r="Z4" s="550"/>
      <c r="AA4" s="550"/>
      <c r="AB4" s="550"/>
      <c r="AC4" s="550"/>
      <c r="AD4" s="550"/>
      <c r="AE4" s="550"/>
      <c r="AF4" s="551"/>
      <c r="AH4" s="144"/>
      <c r="AI4" s="144"/>
      <c r="AJ4" s="51"/>
    </row>
    <row r="5" spans="1:52" ht="18.75" customHeight="1" x14ac:dyDescent="0.2">
      <c r="A5" s="563" t="s">
        <v>65</v>
      </c>
      <c r="B5" s="564"/>
      <c r="C5" s="564"/>
      <c r="D5" s="564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5"/>
      <c r="AE5" s="565"/>
      <c r="AF5" s="566"/>
      <c r="AH5" s="51"/>
      <c r="AI5" s="144"/>
      <c r="AJ5" s="51"/>
    </row>
    <row r="6" spans="1:52" ht="12.2" customHeight="1" x14ac:dyDescent="0.2">
      <c r="A6" s="567" t="s">
        <v>9</v>
      </c>
      <c r="B6" s="568"/>
      <c r="C6" s="568"/>
      <c r="D6" s="569"/>
      <c r="E6" s="570" t="s">
        <v>3</v>
      </c>
      <c r="F6" s="571"/>
      <c r="G6" s="571"/>
      <c r="H6" s="571"/>
      <c r="I6" s="571"/>
      <c r="J6" s="571"/>
      <c r="K6" s="571"/>
      <c r="L6" s="571"/>
      <c r="M6" s="574" t="s">
        <v>260</v>
      </c>
      <c r="N6" s="574"/>
      <c r="O6" s="574"/>
      <c r="P6" s="574"/>
      <c r="Q6" s="574"/>
      <c r="R6" s="574"/>
      <c r="S6" s="574"/>
      <c r="T6" s="574"/>
      <c r="U6" s="574"/>
      <c r="V6" s="574"/>
      <c r="W6" s="574"/>
      <c r="X6" s="575"/>
      <c r="Y6" s="577" t="s">
        <v>10</v>
      </c>
      <c r="Z6" s="577"/>
      <c r="AA6" s="577"/>
      <c r="AB6" s="578"/>
      <c r="AC6" s="579" t="s">
        <v>289</v>
      </c>
      <c r="AD6" s="579"/>
      <c r="AE6" s="579"/>
      <c r="AF6" s="580"/>
      <c r="AH6" s="4"/>
      <c r="AI6" s="689"/>
      <c r="AJ6" s="689"/>
      <c r="AK6" s="689"/>
      <c r="AL6" s="689"/>
      <c r="AM6" s="689"/>
      <c r="AN6" s="689"/>
      <c r="AO6" s="689"/>
      <c r="AP6" s="689"/>
      <c r="AQ6" s="689"/>
      <c r="AR6" s="689"/>
      <c r="AS6" s="689"/>
      <c r="AT6" s="689"/>
      <c r="AU6" s="690"/>
    </row>
    <row r="7" spans="1:52" ht="13.7" customHeight="1" x14ac:dyDescent="0.2">
      <c r="A7" s="581"/>
      <c r="B7" s="582"/>
      <c r="C7" s="582"/>
      <c r="D7" s="583"/>
      <c r="E7" s="572"/>
      <c r="F7" s="573"/>
      <c r="G7" s="573"/>
      <c r="H7" s="573"/>
      <c r="I7" s="573"/>
      <c r="J7" s="573"/>
      <c r="K7" s="573"/>
      <c r="L7" s="573"/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76"/>
      <c r="Y7" s="577" t="s">
        <v>11</v>
      </c>
      <c r="Z7" s="577"/>
      <c r="AA7" s="577"/>
      <c r="AB7" s="578"/>
      <c r="AC7" s="584" t="s">
        <v>290</v>
      </c>
      <c r="AD7" s="584"/>
      <c r="AE7" s="584"/>
      <c r="AF7" s="585"/>
      <c r="AH7" s="2"/>
      <c r="AI7" s="691"/>
      <c r="AJ7" s="691"/>
      <c r="AK7" s="691"/>
      <c r="AL7" s="691"/>
      <c r="AM7" s="691"/>
      <c r="AN7" s="691"/>
      <c r="AO7" s="691"/>
      <c r="AP7" s="691"/>
      <c r="AQ7" s="691"/>
      <c r="AR7" s="691"/>
      <c r="AS7" s="691"/>
      <c r="AT7" s="691"/>
      <c r="AU7" s="692"/>
    </row>
    <row r="8" spans="1:52" ht="21.75" customHeight="1" x14ac:dyDescent="0.2">
      <c r="A8" s="552" t="s">
        <v>4</v>
      </c>
      <c r="B8" s="553"/>
      <c r="C8" s="553"/>
      <c r="D8" s="553"/>
      <c r="E8" s="554"/>
      <c r="F8" s="554"/>
      <c r="G8" s="554"/>
      <c r="H8" s="555"/>
      <c r="I8" s="556" t="s">
        <v>5</v>
      </c>
      <c r="J8" s="557"/>
      <c r="K8" s="557"/>
      <c r="L8" s="557"/>
      <c r="M8" s="558"/>
      <c r="N8" s="558"/>
      <c r="O8" s="558"/>
      <c r="P8" s="558"/>
      <c r="Q8" s="558"/>
      <c r="R8" s="559"/>
      <c r="S8" s="560" t="s">
        <v>6</v>
      </c>
      <c r="T8" s="561"/>
      <c r="U8" s="561"/>
      <c r="V8" s="558" t="s">
        <v>295</v>
      </c>
      <c r="W8" s="558"/>
      <c r="X8" s="558"/>
      <c r="Y8" s="558"/>
      <c r="Z8" s="558"/>
      <c r="AA8" s="558"/>
      <c r="AB8" s="558"/>
      <c r="AC8" s="558"/>
      <c r="AD8" s="558"/>
      <c r="AE8" s="558"/>
      <c r="AF8" s="562"/>
      <c r="AH8" s="2"/>
      <c r="AI8" s="689"/>
      <c r="AJ8" s="689"/>
      <c r="AK8" s="689"/>
      <c r="AL8" s="689"/>
      <c r="AM8" s="689"/>
      <c r="AN8" s="689"/>
      <c r="AO8" s="689"/>
      <c r="AP8" s="689"/>
      <c r="AQ8" s="689"/>
      <c r="AR8" s="689"/>
      <c r="AS8" s="689"/>
      <c r="AT8" s="689"/>
      <c r="AU8" s="690"/>
    </row>
    <row r="9" spans="1:52" ht="11.25" customHeight="1" x14ac:dyDescent="0.2">
      <c r="A9" s="54"/>
      <c r="B9" s="55"/>
      <c r="C9" s="55"/>
      <c r="D9" s="55"/>
      <c r="E9" s="55"/>
      <c r="F9" s="55"/>
      <c r="G9" s="55"/>
      <c r="H9" s="55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  <c r="AH9" s="2"/>
      <c r="AI9" s="691"/>
      <c r="AJ9" s="691"/>
      <c r="AK9" s="691"/>
      <c r="AL9" s="691"/>
      <c r="AM9" s="691"/>
      <c r="AN9" s="691"/>
      <c r="AO9" s="691"/>
      <c r="AP9" s="691"/>
      <c r="AQ9" s="691"/>
      <c r="AR9" s="691"/>
      <c r="AS9" s="691"/>
      <c r="AT9" s="691"/>
      <c r="AU9" s="692"/>
    </row>
    <row r="10" spans="1:52" ht="14.25" customHeight="1" x14ac:dyDescent="0.2">
      <c r="A10" s="601" t="s">
        <v>133</v>
      </c>
      <c r="B10" s="602"/>
      <c r="C10" s="602"/>
      <c r="D10" s="602"/>
      <c r="E10" s="603"/>
      <c r="F10" s="604"/>
      <c r="G10" s="604"/>
      <c r="H10" s="604"/>
      <c r="I10" s="604"/>
      <c r="J10" s="604"/>
      <c r="K10" s="605"/>
      <c r="L10" s="606" t="s">
        <v>134</v>
      </c>
      <c r="M10" s="606"/>
      <c r="N10" s="606"/>
      <c r="O10" s="603"/>
      <c r="P10" s="604"/>
      <c r="Q10" s="604"/>
      <c r="R10" s="604"/>
      <c r="S10" s="604"/>
      <c r="T10" s="604"/>
      <c r="U10" s="605"/>
      <c r="V10" s="294" t="s">
        <v>135</v>
      </c>
      <c r="W10" s="294"/>
      <c r="X10" s="294"/>
      <c r="Y10" s="295"/>
      <c r="Z10" s="603" t="e">
        <f>+(E10-O10)/(1+(AC21/100))</f>
        <v>#DIV/0!</v>
      </c>
      <c r="AA10" s="604"/>
      <c r="AB10" s="604"/>
      <c r="AC10" s="604"/>
      <c r="AD10" s="604"/>
      <c r="AE10" s="604"/>
      <c r="AF10" s="607"/>
    </row>
    <row r="11" spans="1:52" ht="14.25" customHeight="1" thickBot="1" x14ac:dyDescent="0.25">
      <c r="A11" s="608" t="s">
        <v>136</v>
      </c>
      <c r="B11" s="609"/>
      <c r="C11" s="609"/>
      <c r="D11" s="609"/>
      <c r="E11" s="609"/>
      <c r="F11" s="609"/>
      <c r="G11" s="609"/>
      <c r="H11" s="609"/>
      <c r="I11" s="609"/>
      <c r="J11" s="609"/>
      <c r="K11" s="609"/>
      <c r="L11" s="609"/>
      <c r="M11" s="609"/>
      <c r="N11" s="609"/>
      <c r="O11" s="609"/>
      <c r="P11" s="609"/>
      <c r="Q11" s="609"/>
      <c r="R11" s="609"/>
      <c r="S11" s="609"/>
      <c r="T11" s="609"/>
      <c r="U11" s="609"/>
      <c r="V11" s="610"/>
      <c r="W11" s="611" t="s">
        <v>137</v>
      </c>
      <c r="X11" s="612"/>
      <c r="Y11" s="612"/>
      <c r="Z11" s="613" t="e">
        <f>Z10</f>
        <v>#DIV/0!</v>
      </c>
      <c r="AA11" s="613"/>
      <c r="AB11" s="613"/>
      <c r="AC11" s="613"/>
      <c r="AD11" s="613"/>
      <c r="AE11" s="296"/>
      <c r="AF11" s="297"/>
    </row>
    <row r="12" spans="1:52" ht="12.2" customHeight="1" x14ac:dyDescent="0.2">
      <c r="A12" s="592" t="s">
        <v>138</v>
      </c>
      <c r="B12" s="593"/>
      <c r="C12" s="593"/>
      <c r="D12" s="593"/>
      <c r="E12" s="596" t="s">
        <v>139</v>
      </c>
      <c r="F12" s="596"/>
      <c r="G12" s="596"/>
      <c r="H12" s="596"/>
      <c r="I12" s="596"/>
      <c r="J12" s="596" t="s">
        <v>140</v>
      </c>
      <c r="K12" s="596"/>
      <c r="L12" s="596"/>
      <c r="M12" s="596"/>
      <c r="N12" s="596"/>
      <c r="O12" s="596" t="s">
        <v>141</v>
      </c>
      <c r="P12" s="596"/>
      <c r="Q12" s="596"/>
      <c r="R12" s="596"/>
      <c r="S12" s="596"/>
      <c r="T12" s="596" t="s">
        <v>142</v>
      </c>
      <c r="U12" s="596"/>
      <c r="V12" s="596"/>
      <c r="W12" s="596"/>
      <c r="X12" s="596"/>
      <c r="Y12" s="593" t="s">
        <v>18</v>
      </c>
      <c r="Z12" s="593"/>
      <c r="AA12" s="593"/>
      <c r="AB12" s="593"/>
      <c r="AC12" s="593"/>
      <c r="AD12" s="593"/>
      <c r="AE12" s="593"/>
      <c r="AF12" s="599"/>
    </row>
    <row r="13" spans="1:52" ht="12.2" customHeight="1" x14ac:dyDescent="0.2">
      <c r="A13" s="594"/>
      <c r="B13" s="595"/>
      <c r="C13" s="595"/>
      <c r="D13" s="595"/>
      <c r="E13" s="597"/>
      <c r="F13" s="597"/>
      <c r="G13" s="597"/>
      <c r="H13" s="597"/>
      <c r="I13" s="597"/>
      <c r="J13" s="598"/>
      <c r="K13" s="598"/>
      <c r="L13" s="598"/>
      <c r="M13" s="598"/>
      <c r="N13" s="598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5"/>
      <c r="Z13" s="595"/>
      <c r="AA13" s="595"/>
      <c r="AB13" s="595"/>
      <c r="AC13" s="595"/>
      <c r="AD13" s="595"/>
      <c r="AE13" s="595"/>
      <c r="AF13" s="600"/>
    </row>
    <row r="14" spans="1:52" ht="12.2" customHeight="1" x14ac:dyDescent="0.2">
      <c r="A14" s="614" t="s">
        <v>143</v>
      </c>
      <c r="B14" s="615"/>
      <c r="C14" s="615"/>
      <c r="D14" s="616"/>
      <c r="E14" s="617"/>
      <c r="F14" s="618"/>
      <c r="G14" s="618"/>
      <c r="H14" s="618"/>
      <c r="I14" s="619"/>
      <c r="J14" s="620" t="e">
        <f>ROUND(E14*100/$Z$11,1)</f>
        <v>#DIV/0!</v>
      </c>
      <c r="K14" s="621"/>
      <c r="L14" s="621"/>
      <c r="M14" s="621"/>
      <c r="N14" s="622"/>
      <c r="O14" s="623" t="e">
        <f>J14</f>
        <v>#DIV/0!</v>
      </c>
      <c r="P14" s="602"/>
      <c r="Q14" s="602"/>
      <c r="R14" s="602"/>
      <c r="S14" s="602"/>
      <c r="T14" s="624" t="e">
        <f>100-O14</f>
        <v>#DIV/0!</v>
      </c>
      <c r="U14" s="625"/>
      <c r="V14" s="625"/>
      <c r="W14" s="625"/>
      <c r="X14" s="626"/>
      <c r="Y14" s="630"/>
      <c r="Z14" s="631"/>
      <c r="AA14" s="631"/>
      <c r="AB14" s="631"/>
      <c r="AC14" s="631"/>
      <c r="AD14" s="631"/>
      <c r="AE14" s="631"/>
      <c r="AF14" s="632"/>
    </row>
    <row r="15" spans="1:52" ht="12.2" customHeight="1" x14ac:dyDescent="0.2">
      <c r="A15" s="614" t="s">
        <v>144</v>
      </c>
      <c r="B15" s="615"/>
      <c r="C15" s="615"/>
      <c r="D15" s="616"/>
      <c r="E15" s="617"/>
      <c r="F15" s="618"/>
      <c r="G15" s="618"/>
      <c r="H15" s="618"/>
      <c r="I15" s="619"/>
      <c r="J15" s="620" t="e">
        <f t="shared" ref="J15:J22" si="0">ROUND(E15*100/$Z$11,1)</f>
        <v>#DIV/0!</v>
      </c>
      <c r="K15" s="621"/>
      <c r="L15" s="621"/>
      <c r="M15" s="621"/>
      <c r="N15" s="622"/>
      <c r="O15" s="623" t="e">
        <f>SUM(J15+O14)</f>
        <v>#DIV/0!</v>
      </c>
      <c r="P15" s="602"/>
      <c r="Q15" s="602"/>
      <c r="R15" s="602"/>
      <c r="S15" s="602"/>
      <c r="T15" s="624" t="e">
        <f t="shared" ref="T15:T21" si="1">100-O15</f>
        <v>#DIV/0!</v>
      </c>
      <c r="U15" s="625"/>
      <c r="V15" s="625"/>
      <c r="W15" s="625"/>
      <c r="X15" s="626"/>
      <c r="Y15" s="627" t="s">
        <v>145</v>
      </c>
      <c r="Z15" s="628"/>
      <c r="AA15" s="628"/>
      <c r="AB15" s="628"/>
      <c r="AC15" s="628"/>
      <c r="AD15" s="628"/>
      <c r="AE15" s="628"/>
      <c r="AF15" s="629"/>
    </row>
    <row r="16" spans="1:52" ht="12.2" customHeight="1" x14ac:dyDescent="0.2">
      <c r="A16" s="614" t="s">
        <v>146</v>
      </c>
      <c r="B16" s="615"/>
      <c r="C16" s="615"/>
      <c r="D16" s="616"/>
      <c r="E16" s="617"/>
      <c r="F16" s="618"/>
      <c r="G16" s="618"/>
      <c r="H16" s="618"/>
      <c r="I16" s="619"/>
      <c r="J16" s="620" t="e">
        <f t="shared" si="0"/>
        <v>#DIV/0!</v>
      </c>
      <c r="K16" s="621"/>
      <c r="L16" s="621"/>
      <c r="M16" s="621"/>
      <c r="N16" s="622"/>
      <c r="O16" s="623" t="e">
        <f t="shared" ref="O16:O22" si="2">SUM(J16+O15)</f>
        <v>#DIV/0!</v>
      </c>
      <c r="P16" s="602"/>
      <c r="Q16" s="602"/>
      <c r="R16" s="602"/>
      <c r="S16" s="602"/>
      <c r="T16" s="624" t="e">
        <f t="shared" si="1"/>
        <v>#DIV/0!</v>
      </c>
      <c r="U16" s="625"/>
      <c r="V16" s="625"/>
      <c r="W16" s="625"/>
      <c r="X16" s="626"/>
      <c r="Y16" s="637" t="s">
        <v>147</v>
      </c>
      <c r="Z16" s="638"/>
      <c r="AA16" s="638"/>
      <c r="AB16" s="638"/>
      <c r="AC16" s="633"/>
      <c r="AD16" s="633"/>
      <c r="AE16" s="633"/>
      <c r="AF16" s="634"/>
    </row>
    <row r="17" spans="1:39" ht="12.2" customHeight="1" x14ac:dyDescent="0.2">
      <c r="A17" s="614" t="s">
        <v>148</v>
      </c>
      <c r="B17" s="615"/>
      <c r="C17" s="615"/>
      <c r="D17" s="616"/>
      <c r="E17" s="617"/>
      <c r="F17" s="618"/>
      <c r="G17" s="618"/>
      <c r="H17" s="618"/>
      <c r="I17" s="619"/>
      <c r="J17" s="620" t="e">
        <f t="shared" si="0"/>
        <v>#DIV/0!</v>
      </c>
      <c r="K17" s="621"/>
      <c r="L17" s="621"/>
      <c r="M17" s="621"/>
      <c r="N17" s="622"/>
      <c r="O17" s="623" t="e">
        <f t="shared" si="2"/>
        <v>#DIV/0!</v>
      </c>
      <c r="P17" s="602"/>
      <c r="Q17" s="602"/>
      <c r="R17" s="602"/>
      <c r="S17" s="602"/>
      <c r="T17" s="624" t="e">
        <f t="shared" si="1"/>
        <v>#DIV/0!</v>
      </c>
      <c r="U17" s="625"/>
      <c r="V17" s="625"/>
      <c r="W17" s="625"/>
      <c r="X17" s="626"/>
      <c r="Y17" s="635" t="s">
        <v>149</v>
      </c>
      <c r="Z17" s="636"/>
      <c r="AA17" s="636"/>
      <c r="AB17" s="636"/>
      <c r="AC17" s="633"/>
      <c r="AD17" s="633"/>
      <c r="AE17" s="633"/>
      <c r="AF17" s="634"/>
      <c r="AL17" s="51">
        <v>334.5</v>
      </c>
    </row>
    <row r="18" spans="1:39" ht="12.2" customHeight="1" x14ac:dyDescent="0.2">
      <c r="A18" s="614" t="s">
        <v>150</v>
      </c>
      <c r="B18" s="615"/>
      <c r="C18" s="615"/>
      <c r="D18" s="616"/>
      <c r="E18" s="617"/>
      <c r="F18" s="618"/>
      <c r="G18" s="618"/>
      <c r="H18" s="618"/>
      <c r="I18" s="619"/>
      <c r="J18" s="620" t="e">
        <f t="shared" si="0"/>
        <v>#DIV/0!</v>
      </c>
      <c r="K18" s="621"/>
      <c r="L18" s="621"/>
      <c r="M18" s="621"/>
      <c r="N18" s="622"/>
      <c r="O18" s="623" t="e">
        <f t="shared" si="2"/>
        <v>#DIV/0!</v>
      </c>
      <c r="P18" s="602"/>
      <c r="Q18" s="602"/>
      <c r="R18" s="602"/>
      <c r="S18" s="602"/>
      <c r="T18" s="624" t="e">
        <f t="shared" si="1"/>
        <v>#DIV/0!</v>
      </c>
      <c r="U18" s="625"/>
      <c r="V18" s="625"/>
      <c r="W18" s="625"/>
      <c r="X18" s="626"/>
      <c r="Y18" s="635" t="s">
        <v>151</v>
      </c>
      <c r="Z18" s="636"/>
      <c r="AA18" s="636"/>
      <c r="AB18" s="636"/>
      <c r="AC18" s="639">
        <f>AC16-AC17</f>
        <v>0</v>
      </c>
      <c r="AD18" s="639"/>
      <c r="AE18" s="639"/>
      <c r="AF18" s="640"/>
      <c r="AL18" s="51">
        <v>194.3</v>
      </c>
    </row>
    <row r="19" spans="1:39" ht="12.2" customHeight="1" x14ac:dyDescent="0.2">
      <c r="A19" s="641" t="s">
        <v>152</v>
      </c>
      <c r="B19" s="642"/>
      <c r="C19" s="642"/>
      <c r="D19" s="643"/>
      <c r="E19" s="644"/>
      <c r="F19" s="645"/>
      <c r="G19" s="645"/>
      <c r="H19" s="645"/>
      <c r="I19" s="646"/>
      <c r="J19" s="647" t="e">
        <f>ROUND(E19*100/$Z$11,1)</f>
        <v>#DIV/0!</v>
      </c>
      <c r="K19" s="648"/>
      <c r="L19" s="648"/>
      <c r="M19" s="648"/>
      <c r="N19" s="649"/>
      <c r="O19" s="650" t="e">
        <f t="shared" si="2"/>
        <v>#DIV/0!</v>
      </c>
      <c r="P19" s="651"/>
      <c r="Q19" s="651"/>
      <c r="R19" s="651"/>
      <c r="S19" s="651"/>
      <c r="T19" s="652" t="e">
        <f t="shared" si="1"/>
        <v>#DIV/0!</v>
      </c>
      <c r="U19" s="653"/>
      <c r="V19" s="653"/>
      <c r="W19" s="653"/>
      <c r="X19" s="654"/>
      <c r="Y19" s="635" t="s">
        <v>153</v>
      </c>
      <c r="Z19" s="636"/>
      <c r="AA19" s="636"/>
      <c r="AB19" s="636"/>
      <c r="AC19" s="639">
        <f>AC17-AC20</f>
        <v>0</v>
      </c>
      <c r="AD19" s="639"/>
      <c r="AE19" s="639"/>
      <c r="AF19" s="640"/>
      <c r="AI19" s="146" t="e">
        <f>Z11</f>
        <v>#DIV/0!</v>
      </c>
    </row>
    <row r="20" spans="1:39" ht="12.2" customHeight="1" x14ac:dyDescent="0.2">
      <c r="A20" s="614" t="s">
        <v>154</v>
      </c>
      <c r="B20" s="615"/>
      <c r="C20" s="615"/>
      <c r="D20" s="616"/>
      <c r="E20" s="617"/>
      <c r="F20" s="618"/>
      <c r="G20" s="618"/>
      <c r="H20" s="618"/>
      <c r="I20" s="619"/>
      <c r="J20" s="620" t="e">
        <f t="shared" si="0"/>
        <v>#DIV/0!</v>
      </c>
      <c r="K20" s="621"/>
      <c r="L20" s="621"/>
      <c r="M20" s="621"/>
      <c r="N20" s="622"/>
      <c r="O20" s="623" t="e">
        <f t="shared" si="2"/>
        <v>#DIV/0!</v>
      </c>
      <c r="P20" s="602"/>
      <c r="Q20" s="602"/>
      <c r="R20" s="602"/>
      <c r="S20" s="602"/>
      <c r="T20" s="624" t="e">
        <f t="shared" si="1"/>
        <v>#DIV/0!</v>
      </c>
      <c r="U20" s="625"/>
      <c r="V20" s="625"/>
      <c r="W20" s="625"/>
      <c r="X20" s="626"/>
      <c r="Y20" s="635" t="s">
        <v>155</v>
      </c>
      <c r="Z20" s="636"/>
      <c r="AA20" s="636"/>
      <c r="AB20" s="636"/>
      <c r="AC20" s="633"/>
      <c r="AD20" s="633"/>
      <c r="AE20" s="633"/>
      <c r="AF20" s="634"/>
      <c r="AI20" s="147">
        <f>E24+E28+E29+E30</f>
        <v>0</v>
      </c>
    </row>
    <row r="21" spans="1:39" ht="12.2" customHeight="1" x14ac:dyDescent="0.2">
      <c r="A21" s="614" t="s">
        <v>156</v>
      </c>
      <c r="B21" s="615"/>
      <c r="C21" s="615"/>
      <c r="D21" s="616"/>
      <c r="E21" s="617"/>
      <c r="F21" s="618"/>
      <c r="G21" s="618"/>
      <c r="H21" s="618"/>
      <c r="I21" s="619"/>
      <c r="J21" s="620" t="e">
        <f t="shared" si="0"/>
        <v>#DIV/0!</v>
      </c>
      <c r="K21" s="621"/>
      <c r="L21" s="621"/>
      <c r="M21" s="621"/>
      <c r="N21" s="622"/>
      <c r="O21" s="623" t="e">
        <f t="shared" si="2"/>
        <v>#DIV/0!</v>
      </c>
      <c r="P21" s="602"/>
      <c r="Q21" s="602"/>
      <c r="R21" s="602"/>
      <c r="S21" s="602"/>
      <c r="T21" s="624" t="e">
        <f t="shared" si="1"/>
        <v>#DIV/0!</v>
      </c>
      <c r="U21" s="625"/>
      <c r="V21" s="625"/>
      <c r="W21" s="625"/>
      <c r="X21" s="626"/>
      <c r="Y21" s="655" t="s">
        <v>157</v>
      </c>
      <c r="Z21" s="656"/>
      <c r="AA21" s="656"/>
      <c r="AB21" s="656"/>
      <c r="AC21" s="657" t="e">
        <f>ROUND((AC18/AC19)*100,1)</f>
        <v>#DIV/0!</v>
      </c>
      <c r="AD21" s="657"/>
      <c r="AE21" s="657"/>
      <c r="AF21" s="658"/>
      <c r="AL21" s="148" t="e">
        <f>AI19-AI20</f>
        <v>#DIV/0!</v>
      </c>
    </row>
    <row r="22" spans="1:39" ht="12.2" customHeight="1" x14ac:dyDescent="0.2">
      <c r="A22" s="614" t="s">
        <v>158</v>
      </c>
      <c r="B22" s="615"/>
      <c r="C22" s="615"/>
      <c r="D22" s="616"/>
      <c r="E22" s="617"/>
      <c r="F22" s="618"/>
      <c r="G22" s="618"/>
      <c r="H22" s="618"/>
      <c r="I22" s="619"/>
      <c r="J22" s="620" t="e">
        <f t="shared" si="0"/>
        <v>#DIV/0!</v>
      </c>
      <c r="K22" s="621"/>
      <c r="L22" s="621"/>
      <c r="M22" s="621"/>
      <c r="N22" s="622"/>
      <c r="O22" s="623" t="e">
        <f t="shared" si="2"/>
        <v>#DIV/0!</v>
      </c>
      <c r="P22" s="602"/>
      <c r="Q22" s="602"/>
      <c r="R22" s="602"/>
      <c r="S22" s="602"/>
      <c r="T22" s="624" t="e">
        <f>100-O22</f>
        <v>#DIV/0!</v>
      </c>
      <c r="U22" s="625"/>
      <c r="V22" s="625"/>
      <c r="W22" s="625"/>
      <c r="X22" s="626"/>
      <c r="Y22" s="655"/>
      <c r="Z22" s="656"/>
      <c r="AA22" s="656"/>
      <c r="AB22" s="656"/>
      <c r="AC22" s="657"/>
      <c r="AD22" s="657"/>
      <c r="AE22" s="657"/>
      <c r="AF22" s="658"/>
      <c r="AH22" s="149"/>
      <c r="AI22" s="149"/>
    </row>
    <row r="23" spans="1:39" ht="12.2" customHeight="1" x14ac:dyDescent="0.2">
      <c r="A23" s="614"/>
      <c r="B23" s="615"/>
      <c r="C23" s="615"/>
      <c r="D23" s="616"/>
      <c r="E23" s="624"/>
      <c r="F23" s="625"/>
      <c r="G23" s="625"/>
      <c r="H23" s="625"/>
      <c r="I23" s="626"/>
      <c r="J23" s="620"/>
      <c r="K23" s="621"/>
      <c r="L23" s="621"/>
      <c r="M23" s="621"/>
      <c r="N23" s="622"/>
      <c r="O23" s="624"/>
      <c r="P23" s="625"/>
      <c r="Q23" s="625"/>
      <c r="R23" s="625"/>
      <c r="S23" s="626"/>
      <c r="T23" s="624"/>
      <c r="U23" s="625"/>
      <c r="V23" s="625"/>
      <c r="W23" s="625"/>
      <c r="X23" s="626"/>
      <c r="Y23" s="298"/>
      <c r="Z23" s="299"/>
      <c r="AA23" s="299"/>
      <c r="AB23" s="299"/>
      <c r="AC23" s="299"/>
      <c r="AD23" s="299"/>
      <c r="AE23" s="299"/>
      <c r="AF23" s="300"/>
      <c r="AH23" s="150"/>
      <c r="AI23" s="151"/>
    </row>
    <row r="24" spans="1:39" ht="12.2" customHeight="1" thickBot="1" x14ac:dyDescent="0.25">
      <c r="A24" s="659" t="s">
        <v>159</v>
      </c>
      <c r="B24" s="660"/>
      <c r="C24" s="660"/>
      <c r="D24" s="660"/>
      <c r="E24" s="661">
        <f>SUM(E14:I23)</f>
        <v>0</v>
      </c>
      <c r="F24" s="661"/>
      <c r="G24" s="661"/>
      <c r="H24" s="661"/>
      <c r="I24" s="661"/>
      <c r="J24" s="662"/>
      <c r="K24" s="662"/>
      <c r="L24" s="662"/>
      <c r="M24" s="662"/>
      <c r="N24" s="662"/>
      <c r="O24" s="663"/>
      <c r="P24" s="663"/>
      <c r="Q24" s="663"/>
      <c r="R24" s="663"/>
      <c r="S24" s="663"/>
      <c r="T24" s="663"/>
      <c r="U24" s="663"/>
      <c r="V24" s="663"/>
      <c r="W24" s="663"/>
      <c r="X24" s="664"/>
      <c r="Y24" s="664"/>
      <c r="Z24" s="665"/>
      <c r="AA24" s="665"/>
      <c r="AB24" s="665"/>
      <c r="AC24" s="665"/>
      <c r="AD24" s="665"/>
      <c r="AE24" s="665"/>
      <c r="AF24" s="666"/>
    </row>
    <row r="25" spans="1:39" ht="14.25" customHeight="1" thickBot="1" x14ac:dyDescent="0.25">
      <c r="A25" s="675" t="s">
        <v>160</v>
      </c>
      <c r="B25" s="676"/>
      <c r="C25" s="676"/>
      <c r="D25" s="676"/>
      <c r="E25" s="676"/>
      <c r="F25" s="676"/>
      <c r="G25" s="676"/>
      <c r="H25" s="676"/>
      <c r="I25" s="676"/>
      <c r="J25" s="676"/>
      <c r="K25" s="676"/>
      <c r="L25" s="676"/>
      <c r="M25" s="676"/>
      <c r="N25" s="676"/>
      <c r="O25" s="676"/>
      <c r="P25" s="676"/>
      <c r="Q25" s="676"/>
      <c r="R25" s="677" t="s">
        <v>135</v>
      </c>
      <c r="S25" s="677"/>
      <c r="T25" s="677"/>
      <c r="U25" s="677"/>
      <c r="V25" s="677"/>
      <c r="W25" s="677"/>
      <c r="X25" s="677"/>
      <c r="Y25" s="677"/>
      <c r="Z25" s="677"/>
      <c r="AA25" s="656" t="s">
        <v>137</v>
      </c>
      <c r="AB25" s="656"/>
      <c r="AC25" s="656"/>
      <c r="AD25" s="678"/>
      <c r="AE25" s="678"/>
      <c r="AF25" s="679"/>
      <c r="AH25" s="152" t="s">
        <v>161</v>
      </c>
      <c r="AI25" s="153">
        <f>E23</f>
        <v>0</v>
      </c>
    </row>
    <row r="26" spans="1:39" ht="12.2" customHeight="1" x14ac:dyDescent="0.2">
      <c r="A26" s="680" t="s">
        <v>138</v>
      </c>
      <c r="B26" s="667"/>
      <c r="C26" s="667"/>
      <c r="D26" s="667"/>
      <c r="E26" s="682" t="s">
        <v>139</v>
      </c>
      <c r="F26" s="682"/>
      <c r="G26" s="682"/>
      <c r="H26" s="682"/>
      <c r="I26" s="682"/>
      <c r="J26" s="682" t="s">
        <v>140</v>
      </c>
      <c r="K26" s="682"/>
      <c r="L26" s="682"/>
      <c r="M26" s="682"/>
      <c r="N26" s="682"/>
      <c r="O26" s="682" t="s">
        <v>141</v>
      </c>
      <c r="P26" s="682"/>
      <c r="Q26" s="682"/>
      <c r="R26" s="682"/>
      <c r="S26" s="682"/>
      <c r="T26" s="682" t="s">
        <v>142</v>
      </c>
      <c r="U26" s="682"/>
      <c r="V26" s="682"/>
      <c r="W26" s="682"/>
      <c r="X26" s="682"/>
      <c r="Y26" s="667" t="s">
        <v>18</v>
      </c>
      <c r="Z26" s="667"/>
      <c r="AA26" s="667"/>
      <c r="AB26" s="667"/>
      <c r="AC26" s="667"/>
      <c r="AD26" s="667"/>
      <c r="AE26" s="667"/>
      <c r="AF26" s="668"/>
      <c r="AH26" s="154" t="s">
        <v>162</v>
      </c>
      <c r="AI26" s="155">
        <f>AD25</f>
        <v>0</v>
      </c>
    </row>
    <row r="27" spans="1:39" ht="12.2" customHeight="1" x14ac:dyDescent="0.2">
      <c r="A27" s="681"/>
      <c r="B27" s="669"/>
      <c r="C27" s="669"/>
      <c r="D27" s="669"/>
      <c r="E27" s="683"/>
      <c r="F27" s="683"/>
      <c r="G27" s="683"/>
      <c r="H27" s="683"/>
      <c r="I27" s="683"/>
      <c r="J27" s="683"/>
      <c r="K27" s="683"/>
      <c r="L27" s="683"/>
      <c r="M27" s="683"/>
      <c r="N27" s="683"/>
      <c r="O27" s="683"/>
      <c r="P27" s="683"/>
      <c r="Q27" s="683"/>
      <c r="R27" s="683"/>
      <c r="S27" s="683"/>
      <c r="T27" s="683"/>
      <c r="U27" s="683"/>
      <c r="V27" s="683"/>
      <c r="W27" s="683"/>
      <c r="X27" s="683"/>
      <c r="Y27" s="669"/>
      <c r="Z27" s="669"/>
      <c r="AA27" s="669"/>
      <c r="AB27" s="669"/>
      <c r="AC27" s="669"/>
      <c r="AD27" s="669"/>
      <c r="AE27" s="669"/>
      <c r="AF27" s="670"/>
      <c r="AH27" s="156" t="s">
        <v>138</v>
      </c>
      <c r="AI27" s="156" t="s">
        <v>163</v>
      </c>
      <c r="AJ27" s="156" t="s">
        <v>164</v>
      </c>
      <c r="AM27" s="51">
        <v>377.5</v>
      </c>
    </row>
    <row r="28" spans="1:39" ht="12.2" customHeight="1" x14ac:dyDescent="0.2">
      <c r="A28" s="671" t="s">
        <v>165</v>
      </c>
      <c r="B28" s="631"/>
      <c r="C28" s="631"/>
      <c r="D28" s="672"/>
      <c r="E28" s="673"/>
      <c r="F28" s="673"/>
      <c r="G28" s="673"/>
      <c r="H28" s="673"/>
      <c r="I28" s="673"/>
      <c r="J28" s="674" t="e">
        <f t="shared" ref="J28:J31" si="3">ROUND(E28*100/$Z$11,1)</f>
        <v>#DIV/0!</v>
      </c>
      <c r="K28" s="674"/>
      <c r="L28" s="674"/>
      <c r="M28" s="674"/>
      <c r="N28" s="674"/>
      <c r="O28" s="623" t="e">
        <f>SUM(J28+O22)</f>
        <v>#DIV/0!</v>
      </c>
      <c r="P28" s="602"/>
      <c r="Q28" s="602"/>
      <c r="R28" s="602"/>
      <c r="S28" s="602"/>
      <c r="T28" s="623" t="e">
        <f>100-O28</f>
        <v>#DIV/0!</v>
      </c>
      <c r="U28" s="602"/>
      <c r="V28" s="602"/>
      <c r="W28" s="602"/>
      <c r="X28" s="602"/>
      <c r="Y28" s="631"/>
      <c r="Z28" s="631"/>
      <c r="AA28" s="631"/>
      <c r="AB28" s="631"/>
      <c r="AC28" s="631"/>
      <c r="AD28" s="631"/>
      <c r="AE28" s="631"/>
      <c r="AF28" s="632"/>
      <c r="AH28" s="156" t="s">
        <v>166</v>
      </c>
      <c r="AI28" s="157">
        <f>E28</f>
        <v>0</v>
      </c>
      <c r="AJ28" s="156" t="e">
        <f>(AI$25/AI$26)*AI28</f>
        <v>#DIV/0!</v>
      </c>
      <c r="AM28" s="51">
        <v>410.6</v>
      </c>
    </row>
    <row r="29" spans="1:39" ht="12.2" customHeight="1" x14ac:dyDescent="0.2">
      <c r="A29" s="686" t="s">
        <v>167</v>
      </c>
      <c r="B29" s="687"/>
      <c r="C29" s="687"/>
      <c r="D29" s="688"/>
      <c r="E29" s="673"/>
      <c r="F29" s="673"/>
      <c r="G29" s="673"/>
      <c r="H29" s="673"/>
      <c r="I29" s="673"/>
      <c r="J29" s="674" t="e">
        <f t="shared" si="3"/>
        <v>#DIV/0!</v>
      </c>
      <c r="K29" s="674"/>
      <c r="L29" s="674"/>
      <c r="M29" s="674"/>
      <c r="N29" s="674"/>
      <c r="O29" s="623" t="e">
        <f>SUM(J29+O28)</f>
        <v>#DIV/0!</v>
      </c>
      <c r="P29" s="602"/>
      <c r="Q29" s="602"/>
      <c r="R29" s="602"/>
      <c r="S29" s="602"/>
      <c r="T29" s="623" t="e">
        <f t="shared" ref="T29:T31" si="4">100-O29</f>
        <v>#DIV/0!</v>
      </c>
      <c r="U29" s="602"/>
      <c r="V29" s="602"/>
      <c r="W29" s="602"/>
      <c r="X29" s="602"/>
      <c r="Y29" s="627" t="s">
        <v>168</v>
      </c>
      <c r="Z29" s="628"/>
      <c r="AA29" s="628"/>
      <c r="AB29" s="684" t="e">
        <f>O22/100</f>
        <v>#DIV/0!</v>
      </c>
      <c r="AC29" s="684"/>
      <c r="AD29" s="684"/>
      <c r="AE29" s="684"/>
      <c r="AF29" s="685"/>
      <c r="AH29" s="156" t="s">
        <v>169</v>
      </c>
      <c r="AI29" s="157">
        <f>E29</f>
        <v>0</v>
      </c>
      <c r="AJ29" s="156" t="e">
        <f>(AI$25/AI$26)*AI29</f>
        <v>#DIV/0!</v>
      </c>
      <c r="AM29" s="51">
        <v>466.4</v>
      </c>
    </row>
    <row r="30" spans="1:39" ht="12.2" customHeight="1" x14ac:dyDescent="0.2">
      <c r="A30" s="686" t="s">
        <v>170</v>
      </c>
      <c r="B30" s="687"/>
      <c r="C30" s="687"/>
      <c r="D30" s="688"/>
      <c r="E30" s="673"/>
      <c r="F30" s="673"/>
      <c r="G30" s="673"/>
      <c r="H30" s="673"/>
      <c r="I30" s="673"/>
      <c r="J30" s="674" t="e">
        <f t="shared" si="3"/>
        <v>#DIV/0!</v>
      </c>
      <c r="K30" s="674"/>
      <c r="L30" s="674"/>
      <c r="M30" s="674"/>
      <c r="N30" s="674"/>
      <c r="O30" s="623" t="e">
        <f>SUM(J30+O29)</f>
        <v>#DIV/0!</v>
      </c>
      <c r="P30" s="602"/>
      <c r="Q30" s="602"/>
      <c r="R30" s="602"/>
      <c r="S30" s="602"/>
      <c r="T30" s="623" t="e">
        <f t="shared" si="4"/>
        <v>#DIV/0!</v>
      </c>
      <c r="U30" s="602"/>
      <c r="V30" s="602"/>
      <c r="W30" s="602"/>
      <c r="X30" s="602"/>
      <c r="Y30" s="627" t="s">
        <v>171</v>
      </c>
      <c r="Z30" s="628"/>
      <c r="AA30" s="628"/>
      <c r="AB30" s="684" t="e">
        <f>(100-O22-T30)/100</f>
        <v>#DIV/0!</v>
      </c>
      <c r="AC30" s="684"/>
      <c r="AD30" s="684"/>
      <c r="AE30" s="684"/>
      <c r="AF30" s="685"/>
      <c r="AH30" s="156" t="s">
        <v>172</v>
      </c>
      <c r="AI30" s="157">
        <f>E30</f>
        <v>0</v>
      </c>
      <c r="AJ30" s="156" t="e">
        <f>(AI$25/AI$26)*AI30</f>
        <v>#DIV/0!</v>
      </c>
      <c r="AM30" s="51">
        <v>6.6</v>
      </c>
    </row>
    <row r="31" spans="1:39" ht="12.2" customHeight="1" x14ac:dyDescent="0.2">
      <c r="A31" s="706" t="s">
        <v>173</v>
      </c>
      <c r="B31" s="707"/>
      <c r="C31" s="707"/>
      <c r="D31" s="708"/>
      <c r="E31" s="709" t="e">
        <f>AL21</f>
        <v>#DIV/0!</v>
      </c>
      <c r="F31" s="710"/>
      <c r="G31" s="710"/>
      <c r="H31" s="710"/>
      <c r="I31" s="710"/>
      <c r="J31" s="674" t="e">
        <f t="shared" si="3"/>
        <v>#DIV/0!</v>
      </c>
      <c r="K31" s="674"/>
      <c r="L31" s="674"/>
      <c r="M31" s="674"/>
      <c r="N31" s="674"/>
      <c r="O31" s="711" t="e">
        <f>SUM(J31+O30)</f>
        <v>#DIV/0!</v>
      </c>
      <c r="P31" s="711"/>
      <c r="Q31" s="711"/>
      <c r="R31" s="711"/>
      <c r="S31" s="711"/>
      <c r="T31" s="711" t="e">
        <f t="shared" si="4"/>
        <v>#DIV/0!</v>
      </c>
      <c r="U31" s="711"/>
      <c r="V31" s="711"/>
      <c r="W31" s="711"/>
      <c r="X31" s="711"/>
      <c r="Y31" s="712" t="s">
        <v>128</v>
      </c>
      <c r="Z31" s="713"/>
      <c r="AA31" s="713"/>
      <c r="AB31" s="699" t="e">
        <f>T30/100</f>
        <v>#DIV/0!</v>
      </c>
      <c r="AC31" s="699"/>
      <c r="AD31" s="699"/>
      <c r="AE31" s="699"/>
      <c r="AF31" s="700"/>
      <c r="AG31" s="158"/>
      <c r="AH31" s="159" t="s">
        <v>174</v>
      </c>
      <c r="AI31" s="157" t="e">
        <f>E31</f>
        <v>#DIV/0!</v>
      </c>
      <c r="AJ31" s="156" t="e">
        <f>(AI$25/AI$26)*AI31</f>
        <v>#DIV/0!</v>
      </c>
    </row>
    <row r="32" spans="1:39" ht="12.2" customHeight="1" thickBot="1" x14ac:dyDescent="0.25">
      <c r="A32" s="659" t="s">
        <v>159</v>
      </c>
      <c r="B32" s="660"/>
      <c r="C32" s="660"/>
      <c r="D32" s="660"/>
      <c r="E32" s="661" t="e">
        <f>E24+E28+E29+E30+E31</f>
        <v>#DIV/0!</v>
      </c>
      <c r="F32" s="660"/>
      <c r="G32" s="660"/>
      <c r="H32" s="660"/>
      <c r="I32" s="660"/>
      <c r="J32" s="701" t="e">
        <f>SUM(J14:N22,J28:N31)</f>
        <v>#DIV/0!</v>
      </c>
      <c r="K32" s="701"/>
      <c r="L32" s="701"/>
      <c r="M32" s="701"/>
      <c r="N32" s="701"/>
      <c r="O32" s="702"/>
      <c r="P32" s="703"/>
      <c r="Q32" s="703"/>
      <c r="R32" s="703"/>
      <c r="S32" s="704"/>
      <c r="T32" s="705"/>
      <c r="U32" s="703"/>
      <c r="V32" s="703"/>
      <c r="W32" s="703"/>
      <c r="X32" s="704"/>
      <c r="Y32" s="664"/>
      <c r="Z32" s="665"/>
      <c r="AA32" s="665"/>
      <c r="AB32" s="665"/>
      <c r="AC32" s="665"/>
      <c r="AD32" s="665"/>
      <c r="AE32" s="665"/>
      <c r="AF32" s="666"/>
    </row>
    <row r="33" spans="1:41" ht="12.75" customHeight="1" x14ac:dyDescent="0.2">
      <c r="A33" s="16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161"/>
      <c r="AI33" s="162"/>
      <c r="AJ33" s="163"/>
    </row>
    <row r="34" spans="1:41" ht="9" customHeight="1" x14ac:dyDescent="0.2">
      <c r="A34" s="16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161"/>
      <c r="AI34" s="162"/>
      <c r="AJ34" s="163"/>
    </row>
    <row r="35" spans="1:41" ht="13.7" customHeight="1" x14ac:dyDescent="0.2">
      <c r="A35" s="16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161"/>
      <c r="AH35" s="143" t="s">
        <v>138</v>
      </c>
      <c r="AI35" s="143" t="s">
        <v>175</v>
      </c>
      <c r="AJ35" s="144" t="s">
        <v>176</v>
      </c>
    </row>
    <row r="36" spans="1:41" ht="13.7" customHeight="1" x14ac:dyDescent="0.2">
      <c r="A36" s="16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161"/>
      <c r="AH36" s="164" t="str">
        <f t="shared" ref="AH36:AH44" si="5">A14</f>
        <v>3"</v>
      </c>
      <c r="AI36" s="165">
        <v>75</v>
      </c>
      <c r="AJ36" s="166" t="e">
        <f t="shared" ref="AJ36:AJ44" si="6">T14</f>
        <v>#DIV/0!</v>
      </c>
    </row>
    <row r="37" spans="1:41" ht="13.7" customHeight="1" x14ac:dyDescent="0.2">
      <c r="A37" s="16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161"/>
      <c r="AH37" s="164" t="str">
        <f t="shared" si="5"/>
        <v>2½"</v>
      </c>
      <c r="AI37" s="165">
        <v>63</v>
      </c>
      <c r="AJ37" s="166" t="e">
        <f t="shared" si="6"/>
        <v>#DIV/0!</v>
      </c>
    </row>
    <row r="38" spans="1:41" ht="13.7" customHeight="1" x14ac:dyDescent="0.2">
      <c r="A38" s="16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161"/>
      <c r="AH38" s="164" t="str">
        <f t="shared" si="5"/>
        <v>2"</v>
      </c>
      <c r="AI38" s="165">
        <v>50</v>
      </c>
      <c r="AJ38" s="166" t="e">
        <f t="shared" si="6"/>
        <v>#DIV/0!</v>
      </c>
    </row>
    <row r="39" spans="1:41" ht="13.7" customHeight="1" x14ac:dyDescent="0.2">
      <c r="A39" s="16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161"/>
      <c r="AH39" s="164" t="str">
        <f t="shared" si="5"/>
        <v>1½"</v>
      </c>
      <c r="AI39" s="165">
        <v>37.5</v>
      </c>
      <c r="AJ39" s="166" t="e">
        <f t="shared" si="6"/>
        <v>#DIV/0!</v>
      </c>
    </row>
    <row r="40" spans="1:41" ht="13.7" customHeight="1" x14ac:dyDescent="0.2">
      <c r="A40" s="16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161"/>
      <c r="AH40" s="164" t="str">
        <f t="shared" si="5"/>
        <v>1"</v>
      </c>
      <c r="AI40" s="165">
        <v>25</v>
      </c>
      <c r="AJ40" s="166" t="e">
        <f t="shared" si="6"/>
        <v>#DIV/0!</v>
      </c>
    </row>
    <row r="41" spans="1:41" ht="13.7" customHeight="1" x14ac:dyDescent="0.2">
      <c r="A41" s="16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61"/>
      <c r="AH41" s="164" t="str">
        <f t="shared" si="5"/>
        <v>3/4"</v>
      </c>
      <c r="AI41" s="165">
        <v>19</v>
      </c>
      <c r="AJ41" s="166" t="e">
        <f t="shared" si="6"/>
        <v>#DIV/0!</v>
      </c>
    </row>
    <row r="42" spans="1:41" ht="13.7" customHeight="1" x14ac:dyDescent="0.2">
      <c r="A42" s="16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61"/>
      <c r="AH42" s="164" t="str">
        <f t="shared" si="5"/>
        <v>1/2"</v>
      </c>
      <c r="AI42" s="165">
        <v>12.5</v>
      </c>
      <c r="AJ42" s="166" t="e">
        <f t="shared" si="6"/>
        <v>#DIV/0!</v>
      </c>
    </row>
    <row r="43" spans="1:41" ht="13.7" customHeight="1" x14ac:dyDescent="0.2">
      <c r="A43" s="16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161"/>
      <c r="AH43" s="164" t="str">
        <f t="shared" si="5"/>
        <v>3/8"</v>
      </c>
      <c r="AI43" s="165">
        <v>9.5</v>
      </c>
      <c r="AJ43" s="166" t="e">
        <f t="shared" si="6"/>
        <v>#DIV/0!</v>
      </c>
      <c r="AO43"/>
    </row>
    <row r="44" spans="1:41" ht="13.7" customHeight="1" x14ac:dyDescent="0.2">
      <c r="A44" s="16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161"/>
      <c r="AH44" s="164" t="str">
        <f t="shared" si="5"/>
        <v>No. 4</v>
      </c>
      <c r="AI44" s="165">
        <v>4.75</v>
      </c>
      <c r="AJ44" s="166" t="e">
        <f t="shared" si="6"/>
        <v>#DIV/0!</v>
      </c>
    </row>
    <row r="45" spans="1:41" ht="13.7" customHeight="1" x14ac:dyDescent="0.2">
      <c r="A45" s="16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161"/>
      <c r="AH45" s="164" t="str">
        <f>A28</f>
        <v>No. 10</v>
      </c>
      <c r="AI45" s="165">
        <v>2</v>
      </c>
      <c r="AJ45" s="166" t="e">
        <f>T28</f>
        <v>#DIV/0!</v>
      </c>
      <c r="AK45" s="176" t="s">
        <v>179</v>
      </c>
    </row>
    <row r="46" spans="1:41" ht="13.7" customHeight="1" x14ac:dyDescent="0.2">
      <c r="A46" s="16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161"/>
      <c r="AH46" s="164" t="str">
        <f>A29</f>
        <v>No. 40</v>
      </c>
      <c r="AI46" s="165">
        <v>0.42499999999999999</v>
      </c>
      <c r="AJ46" s="166" t="e">
        <f>T29</f>
        <v>#DIV/0!</v>
      </c>
      <c r="AK46" s="176" t="s">
        <v>178</v>
      </c>
    </row>
    <row r="47" spans="1:41" ht="14.25" customHeight="1" x14ac:dyDescent="0.2">
      <c r="A47" s="16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161"/>
      <c r="AH47" s="167" t="str">
        <f>A30</f>
        <v>No. 200</v>
      </c>
      <c r="AI47" s="168">
        <v>7.4999999999999997E-2</v>
      </c>
      <c r="AJ47" s="166" t="e">
        <f>T30</f>
        <v>#DIV/0!</v>
      </c>
      <c r="AK47" s="176" t="s">
        <v>177</v>
      </c>
    </row>
    <row r="48" spans="1:41" ht="14.25" customHeight="1" x14ac:dyDescent="0.2">
      <c r="A48" s="16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161"/>
      <c r="AH48" s="169"/>
      <c r="AI48" s="170"/>
      <c r="AJ48" s="171"/>
    </row>
    <row r="49" spans="1:58" ht="14.25" customHeight="1" x14ac:dyDescent="0.2">
      <c r="A49" s="16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161"/>
      <c r="AH49" s="169"/>
      <c r="AI49" s="170"/>
      <c r="AJ49" s="171"/>
    </row>
    <row r="50" spans="1:58" ht="14.25" customHeight="1" x14ac:dyDescent="0.2">
      <c r="A50" s="16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161"/>
      <c r="AH50" s="169"/>
      <c r="AI50" s="170"/>
      <c r="AJ50" s="171"/>
    </row>
    <row r="51" spans="1:58" ht="14.25" customHeight="1" x14ac:dyDescent="0.2">
      <c r="A51" s="16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161"/>
      <c r="AH51" s="169"/>
      <c r="AI51" s="170"/>
      <c r="AJ51" s="171"/>
    </row>
    <row r="52" spans="1:58" ht="14.25" customHeight="1" x14ac:dyDescent="0.2">
      <c r="A52" s="16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161"/>
      <c r="AH52" s="169"/>
      <c r="AI52" s="170"/>
      <c r="AJ52" s="171"/>
    </row>
    <row r="53" spans="1:58" ht="14.25" customHeight="1" x14ac:dyDescent="0.2">
      <c r="A53" s="16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161"/>
      <c r="AH53" s="169"/>
      <c r="AI53" s="170"/>
      <c r="AJ53" s="171"/>
    </row>
    <row r="54" spans="1:58" ht="14.25" customHeight="1" x14ac:dyDescent="0.2">
      <c r="A54" s="693">
        <f>M8</f>
        <v>0</v>
      </c>
      <c r="B54" s="694"/>
      <c r="C54" s="694"/>
      <c r="D54" s="694"/>
      <c r="E54" s="694"/>
      <c r="F54" s="694"/>
      <c r="G54" s="694"/>
      <c r="H54" s="694"/>
      <c r="I54" s="694"/>
      <c r="J54" s="694"/>
      <c r="K54" s="694"/>
      <c r="L54" s="694"/>
      <c r="M54" s="694"/>
      <c r="N54" s="694"/>
      <c r="O54" s="694"/>
      <c r="P54" s="5"/>
      <c r="Q54" s="5"/>
      <c r="R54" s="694" t="s">
        <v>284</v>
      </c>
      <c r="S54" s="694"/>
      <c r="T54" s="694"/>
      <c r="U54" s="694"/>
      <c r="V54" s="694"/>
      <c r="W54" s="694"/>
      <c r="X54" s="694"/>
      <c r="Y54" s="694"/>
      <c r="Z54" s="694"/>
      <c r="AA54" s="694"/>
      <c r="AB54" s="694"/>
      <c r="AC54" s="694"/>
      <c r="AD54" s="694"/>
      <c r="AE54" s="694"/>
      <c r="AF54" s="695"/>
      <c r="AH54" s="172"/>
      <c r="AI54" s="173"/>
      <c r="AJ54" s="174"/>
      <c r="AZ54" s="112" t="s">
        <v>287</v>
      </c>
      <c r="BD54" s="51" t="s">
        <v>288</v>
      </c>
    </row>
    <row r="55" spans="1:58" ht="14.25" customHeight="1" thickBot="1" x14ac:dyDescent="0.25">
      <c r="A55" s="696" t="s">
        <v>286</v>
      </c>
      <c r="B55" s="697"/>
      <c r="C55" s="697"/>
      <c r="D55" s="697"/>
      <c r="E55" s="697"/>
      <c r="F55" s="697"/>
      <c r="G55" s="697"/>
      <c r="H55" s="697"/>
      <c r="I55" s="697"/>
      <c r="J55" s="697"/>
      <c r="K55" s="697"/>
      <c r="L55" s="697"/>
      <c r="M55" s="697"/>
      <c r="N55" s="697"/>
      <c r="O55" s="697"/>
      <c r="P55" s="175"/>
      <c r="Q55" s="175"/>
      <c r="R55" s="697" t="s">
        <v>285</v>
      </c>
      <c r="S55" s="697"/>
      <c r="T55" s="697"/>
      <c r="U55" s="697"/>
      <c r="V55" s="697"/>
      <c r="W55" s="697"/>
      <c r="X55" s="697"/>
      <c r="Y55" s="697"/>
      <c r="Z55" s="697"/>
      <c r="AA55" s="697"/>
      <c r="AB55" s="697"/>
      <c r="AC55" s="697"/>
      <c r="AD55" s="697"/>
      <c r="AE55" s="697"/>
      <c r="AF55" s="698"/>
      <c r="AH55" s="176" t="s">
        <v>177</v>
      </c>
      <c r="AI55" s="177">
        <v>0</v>
      </c>
      <c r="AJ55" s="174"/>
    </row>
    <row r="56" spans="1:58" ht="14.25" customHeight="1" x14ac:dyDescent="0.2">
      <c r="AH56" s="176" t="s">
        <v>178</v>
      </c>
      <c r="AI56" s="177">
        <v>0</v>
      </c>
      <c r="AJ56" s="174"/>
      <c r="AZ56" s="51" t="s">
        <v>219</v>
      </c>
      <c r="BA56" s="448">
        <f>AI55</f>
        <v>0</v>
      </c>
      <c r="BB56" s="448">
        <v>0.01</v>
      </c>
      <c r="BD56" s="51" t="s">
        <v>219</v>
      </c>
      <c r="BE56" s="448">
        <f>BA56</f>
        <v>0</v>
      </c>
      <c r="BF56" s="448">
        <f>BE56</f>
        <v>0</v>
      </c>
    </row>
    <row r="57" spans="1:58" ht="14.25" customHeight="1" x14ac:dyDescent="0.2">
      <c r="AH57" s="176" t="s">
        <v>179</v>
      </c>
      <c r="AI57" s="177">
        <v>0</v>
      </c>
      <c r="AJ57" s="174"/>
      <c r="BA57" s="448">
        <v>10</v>
      </c>
      <c r="BB57" s="448">
        <v>10</v>
      </c>
      <c r="BE57" s="448">
        <v>0</v>
      </c>
      <c r="BF57" s="448">
        <v>10</v>
      </c>
    </row>
    <row r="58" spans="1:58" ht="14.25" customHeight="1" x14ac:dyDescent="0.2">
      <c r="AH58" s="178" t="s">
        <v>180</v>
      </c>
      <c r="AI58" s="179" t="e">
        <f>AI57/AI55</f>
        <v>#DIV/0!</v>
      </c>
      <c r="AZ58" s="51" t="s">
        <v>218</v>
      </c>
      <c r="BA58" s="448">
        <f>AI56</f>
        <v>0</v>
      </c>
      <c r="BB58" s="448">
        <v>0.01</v>
      </c>
      <c r="BD58" s="51" t="s">
        <v>218</v>
      </c>
      <c r="BE58" s="448">
        <f>BA58</f>
        <v>0</v>
      </c>
      <c r="BF58" s="448">
        <f>BE58</f>
        <v>0</v>
      </c>
    </row>
    <row r="59" spans="1:58" ht="14.25" customHeight="1" x14ac:dyDescent="0.2">
      <c r="AH59" s="180" t="s">
        <v>181</v>
      </c>
      <c r="AI59" s="181" t="e">
        <f>(AI56*AI56)/(AI55*AI57)</f>
        <v>#DIV/0!</v>
      </c>
      <c r="BA59" s="448">
        <v>30</v>
      </c>
      <c r="BB59" s="448">
        <v>30</v>
      </c>
      <c r="BE59" s="448">
        <v>0</v>
      </c>
      <c r="BF59" s="448">
        <v>30</v>
      </c>
    </row>
    <row r="60" spans="1:58" ht="14.25" customHeight="1" x14ac:dyDescent="0.2">
      <c r="S60"/>
      <c r="U60"/>
      <c r="AH60" s="51"/>
      <c r="AI60" s="51"/>
      <c r="AJ60" s="51"/>
      <c r="AZ60" s="51" t="s">
        <v>217</v>
      </c>
      <c r="BA60" s="448">
        <f>AI57</f>
        <v>0</v>
      </c>
      <c r="BB60" s="448">
        <v>0.01</v>
      </c>
      <c r="BD60" s="51" t="s">
        <v>217</v>
      </c>
      <c r="BE60" s="448">
        <f>BA60</f>
        <v>0</v>
      </c>
      <c r="BF60" s="448">
        <f>BE60</f>
        <v>0</v>
      </c>
    </row>
    <row r="61" spans="1:58" ht="14.25" customHeight="1" x14ac:dyDescent="0.2">
      <c r="AH61" s="51"/>
      <c r="AI61" s="51"/>
      <c r="AJ61" s="51"/>
      <c r="BA61" s="448">
        <v>60</v>
      </c>
      <c r="BB61" s="448">
        <v>60</v>
      </c>
      <c r="BE61" s="448">
        <v>0</v>
      </c>
      <c r="BF61" s="448">
        <v>60</v>
      </c>
    </row>
    <row r="62" spans="1:58" ht="14.25" customHeight="1" x14ac:dyDescent="0.2">
      <c r="AH62" s="51"/>
      <c r="AI62" s="51"/>
      <c r="AJ62" s="51"/>
    </row>
    <row r="63" spans="1:58" ht="14.25" customHeight="1" x14ac:dyDescent="0.2">
      <c r="O63"/>
      <c r="AH63" s="51"/>
      <c r="AI63" s="51"/>
      <c r="AJ63" s="51"/>
    </row>
    <row r="64" spans="1:58" ht="14.25" customHeight="1" x14ac:dyDescent="0.2">
      <c r="AH64" s="51"/>
      <c r="AI64" s="51"/>
      <c r="AJ64" s="51"/>
    </row>
    <row r="65" spans="34:53" ht="14.25" customHeight="1" x14ac:dyDescent="0.2">
      <c r="AH65" s="51"/>
      <c r="AI65" s="51"/>
      <c r="AJ65" s="51"/>
      <c r="AZ65" s="176" t="s">
        <v>177</v>
      </c>
      <c r="BA65" s="177" t="e">
        <f>((AI47-AI46)/(LOG(AJ47)-LOG(AJ46)))*(LOG(10)-LOG(AJ46))+AI46</f>
        <v>#DIV/0!</v>
      </c>
    </row>
    <row r="66" spans="34:53" ht="14.25" customHeight="1" x14ac:dyDescent="0.2">
      <c r="AH66" s="51"/>
      <c r="AI66" s="51"/>
      <c r="AJ66" s="51"/>
      <c r="AZ66" s="176" t="s">
        <v>178</v>
      </c>
      <c r="BA66" s="177" t="e">
        <f>((AI47-AI46)/(LOG(AJ47)-LOG(AJ46)))*(LOG(30)-LOG(AJ46))+AI46</f>
        <v>#DIV/0!</v>
      </c>
    </row>
    <row r="67" spans="34:53" ht="14.25" customHeight="1" x14ac:dyDescent="0.2">
      <c r="AH67" s="51"/>
      <c r="AI67" s="51"/>
      <c r="AJ67" s="51"/>
      <c r="AZ67" s="176" t="s">
        <v>179</v>
      </c>
      <c r="BA67" s="177" t="e">
        <f>((AI47-AI46)/(LOG(AJ47)-LOG(AJ46)))*(LOG(60)-LOG(AJ46))+AI46</f>
        <v>#DIV/0!</v>
      </c>
    </row>
    <row r="68" spans="34:53" ht="14.25" customHeight="1" x14ac:dyDescent="0.2">
      <c r="AH68" s="182"/>
      <c r="AZ68" s="178" t="s">
        <v>180</v>
      </c>
      <c r="BA68" s="179" t="e">
        <f>BA67/BA65</f>
        <v>#DIV/0!</v>
      </c>
    </row>
    <row r="69" spans="34:53" ht="14.25" customHeight="1" x14ac:dyDescent="0.2">
      <c r="AH69" s="182"/>
      <c r="AZ69" s="180" t="s">
        <v>181</v>
      </c>
      <c r="BA69" s="181" t="e">
        <f>(BA66*BA66)/(BA65*BA67)</f>
        <v>#DIV/0!</v>
      </c>
    </row>
  </sheetData>
  <mergeCells count="155">
    <mergeCell ref="AI6:AU7"/>
    <mergeCell ref="AI8:AU9"/>
    <mergeCell ref="A54:O54"/>
    <mergeCell ref="R54:AF54"/>
    <mergeCell ref="A55:O55"/>
    <mergeCell ref="R55:AF55"/>
    <mergeCell ref="AB31:AF31"/>
    <mergeCell ref="A32:D32"/>
    <mergeCell ref="E32:I32"/>
    <mergeCell ref="J32:N32"/>
    <mergeCell ref="O32:S32"/>
    <mergeCell ref="T32:X32"/>
    <mergeCell ref="Y32:AF32"/>
    <mergeCell ref="A31:D31"/>
    <mergeCell ref="E31:I31"/>
    <mergeCell ref="J31:N31"/>
    <mergeCell ref="O31:S31"/>
    <mergeCell ref="T31:X31"/>
    <mergeCell ref="Y31:AA31"/>
    <mergeCell ref="AB29:AF29"/>
    <mergeCell ref="A30:D30"/>
    <mergeCell ref="E30:I30"/>
    <mergeCell ref="J30:N30"/>
    <mergeCell ref="O30:S30"/>
    <mergeCell ref="T30:X30"/>
    <mergeCell ref="Y30:AA30"/>
    <mergeCell ref="AB30:AF30"/>
    <mergeCell ref="A29:D29"/>
    <mergeCell ref="E29:I29"/>
    <mergeCell ref="J29:N29"/>
    <mergeCell ref="O29:S29"/>
    <mergeCell ref="T29:X29"/>
    <mergeCell ref="Y29:AA29"/>
    <mergeCell ref="Y26:AF27"/>
    <mergeCell ref="A28:D28"/>
    <mergeCell ref="E28:I28"/>
    <mergeCell ref="J28:N28"/>
    <mergeCell ref="O28:S28"/>
    <mergeCell ref="T28:X28"/>
    <mergeCell ref="Y28:AF28"/>
    <mergeCell ref="A25:Q25"/>
    <mergeCell ref="R25:U25"/>
    <mergeCell ref="V25:Z25"/>
    <mergeCell ref="AA25:AC25"/>
    <mergeCell ref="AD25:AF25"/>
    <mergeCell ref="A26:D27"/>
    <mergeCell ref="E26:I27"/>
    <mergeCell ref="J26:N27"/>
    <mergeCell ref="O26:S27"/>
    <mergeCell ref="T26:X27"/>
    <mergeCell ref="A24:D24"/>
    <mergeCell ref="E24:I24"/>
    <mergeCell ref="J24:N24"/>
    <mergeCell ref="O24:S24"/>
    <mergeCell ref="T24:X24"/>
    <mergeCell ref="Y24:AF24"/>
    <mergeCell ref="J22:N22"/>
    <mergeCell ref="O22:S22"/>
    <mergeCell ref="T22:X22"/>
    <mergeCell ref="A23:D23"/>
    <mergeCell ref="E23:I23"/>
    <mergeCell ref="J23:N23"/>
    <mergeCell ref="O23:S23"/>
    <mergeCell ref="T23:X23"/>
    <mergeCell ref="AC20:AF20"/>
    <mergeCell ref="A21:D21"/>
    <mergeCell ref="E21:I21"/>
    <mergeCell ref="J21:N21"/>
    <mergeCell ref="O21:S21"/>
    <mergeCell ref="T21:X21"/>
    <mergeCell ref="Y21:AB22"/>
    <mergeCell ref="AC21:AF22"/>
    <mergeCell ref="A22:D22"/>
    <mergeCell ref="E22:I22"/>
    <mergeCell ref="A20:D20"/>
    <mergeCell ref="E20:I20"/>
    <mergeCell ref="J20:N20"/>
    <mergeCell ref="O20:S20"/>
    <mergeCell ref="T20:X20"/>
    <mergeCell ref="Y20:AB20"/>
    <mergeCell ref="AC18:AF18"/>
    <mergeCell ref="A19:D19"/>
    <mergeCell ref="E19:I19"/>
    <mergeCell ref="J19:N19"/>
    <mergeCell ref="O19:S19"/>
    <mergeCell ref="T19:X19"/>
    <mergeCell ref="Y19:AB19"/>
    <mergeCell ref="AC19:AF19"/>
    <mergeCell ref="A18:D18"/>
    <mergeCell ref="E18:I18"/>
    <mergeCell ref="J18:N18"/>
    <mergeCell ref="O18:S18"/>
    <mergeCell ref="T18:X18"/>
    <mergeCell ref="Y18:AB18"/>
    <mergeCell ref="AC16:AF16"/>
    <mergeCell ref="A17:D17"/>
    <mergeCell ref="E17:I17"/>
    <mergeCell ref="J17:N17"/>
    <mergeCell ref="O17:S17"/>
    <mergeCell ref="T17:X17"/>
    <mergeCell ref="Y17:AB17"/>
    <mergeCell ref="AC17:AF17"/>
    <mergeCell ref="A16:D16"/>
    <mergeCell ref="E16:I16"/>
    <mergeCell ref="J16:N16"/>
    <mergeCell ref="O16:S16"/>
    <mergeCell ref="T16:X16"/>
    <mergeCell ref="Y16:AB16"/>
    <mergeCell ref="A15:D15"/>
    <mergeCell ref="E15:I15"/>
    <mergeCell ref="J15:N15"/>
    <mergeCell ref="O15:S15"/>
    <mergeCell ref="T15:X15"/>
    <mergeCell ref="Y15:AF15"/>
    <mergeCell ref="A14:D14"/>
    <mergeCell ref="E14:I14"/>
    <mergeCell ref="J14:N14"/>
    <mergeCell ref="O14:S14"/>
    <mergeCell ref="T14:X14"/>
    <mergeCell ref="Y14:AF14"/>
    <mergeCell ref="A12:D13"/>
    <mergeCell ref="E12:I13"/>
    <mergeCell ref="J12:N13"/>
    <mergeCell ref="O12:S13"/>
    <mergeCell ref="T12:X13"/>
    <mergeCell ref="Y12:AF13"/>
    <mergeCell ref="A10:D10"/>
    <mergeCell ref="E10:K10"/>
    <mergeCell ref="L10:N10"/>
    <mergeCell ref="O10:U10"/>
    <mergeCell ref="Z10:AF10"/>
    <mergeCell ref="A11:V11"/>
    <mergeCell ref="W11:Y11"/>
    <mergeCell ref="Z11:AD11"/>
    <mergeCell ref="J2:AF2"/>
    <mergeCell ref="J3:AF3"/>
    <mergeCell ref="A4:C4"/>
    <mergeCell ref="E4:AF4"/>
    <mergeCell ref="A8:D8"/>
    <mergeCell ref="E8:H8"/>
    <mergeCell ref="I8:L8"/>
    <mergeCell ref="M8:R8"/>
    <mergeCell ref="S8:U8"/>
    <mergeCell ref="V8:AF8"/>
    <mergeCell ref="A5:D5"/>
    <mergeCell ref="E5:AF5"/>
    <mergeCell ref="A6:D6"/>
    <mergeCell ref="E6:L7"/>
    <mergeCell ref="M6:X7"/>
    <mergeCell ref="Y6:AB6"/>
    <mergeCell ref="AC6:AF6"/>
    <mergeCell ref="A7:D7"/>
    <mergeCell ref="Y7:AB7"/>
    <mergeCell ref="AC7:AF7"/>
    <mergeCell ref="A2:I3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8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3E6-C37B-48AB-B2F4-7E95084B9167}">
  <sheetPr>
    <tabColor rgb="FF00B0F0"/>
  </sheetPr>
  <dimension ref="A1:CI56"/>
  <sheetViews>
    <sheetView view="pageBreakPreview" topLeftCell="F1" zoomScaleNormal="100" workbookViewId="0">
      <selection activeCell="H1" sqref="H1"/>
    </sheetView>
  </sheetViews>
  <sheetFormatPr baseColWidth="10" defaultColWidth="12.7109375" defaultRowHeight="20.100000000000001" customHeight="1" x14ac:dyDescent="0.2"/>
  <cols>
    <col min="1" max="1" width="13.28515625" style="183" customWidth="1"/>
    <col min="2" max="6" width="12.7109375" style="183" customWidth="1"/>
    <col min="7" max="7" width="18" style="183" customWidth="1"/>
    <col min="8" max="8" width="0.7109375" style="183" customWidth="1"/>
    <col min="9" max="12" width="2.28515625" style="183" customWidth="1"/>
    <col min="13" max="13" width="3" style="183" customWidth="1"/>
    <col min="14" max="14" width="2.28515625" style="183" customWidth="1"/>
    <col min="15" max="15" width="2" style="183" customWidth="1"/>
    <col min="16" max="30" width="2.28515625" style="183" customWidth="1"/>
    <col min="31" max="31" width="2.7109375" style="183" customWidth="1"/>
    <col min="32" max="32" width="3.7109375" style="183" customWidth="1"/>
    <col min="33" max="34" width="2.28515625" style="183" customWidth="1"/>
    <col min="35" max="35" width="2.85546875" style="183" customWidth="1"/>
    <col min="36" max="36" width="2.28515625" style="183" customWidth="1"/>
    <col min="37" max="37" width="3" style="183" customWidth="1"/>
    <col min="38" max="39" width="2.85546875" style="183" customWidth="1"/>
    <col min="40" max="40" width="2.7109375" style="183" customWidth="1"/>
    <col min="41" max="41" width="3" style="183" customWidth="1"/>
    <col min="42" max="42" width="3.7109375" style="183" customWidth="1"/>
    <col min="43" max="44" width="2.28515625" style="183" customWidth="1"/>
    <col min="45" max="45" width="0.85546875" style="183" customWidth="1"/>
    <col min="46" max="46" width="2.7109375" style="183" customWidth="1"/>
    <col min="47" max="47" width="2.42578125" style="183" customWidth="1"/>
    <col min="48" max="48" width="2.85546875" style="183" customWidth="1"/>
    <col min="49" max="49" width="2.140625" style="183" customWidth="1"/>
    <col min="50" max="16384" width="12.7109375" style="183"/>
  </cols>
  <sheetData>
    <row r="1" spans="1:87" ht="6.75" customHeight="1" thickBot="1" x14ac:dyDescent="0.25"/>
    <row r="2" spans="1:87" ht="21" customHeight="1" x14ac:dyDescent="0.2">
      <c r="A2" s="183" t="s">
        <v>182</v>
      </c>
      <c r="B2" s="183" t="s">
        <v>183</v>
      </c>
      <c r="C2" s="183" t="s">
        <v>184</v>
      </c>
      <c r="D2" s="183" t="s">
        <v>185</v>
      </c>
      <c r="E2" s="183" t="s">
        <v>0</v>
      </c>
      <c r="H2" s="340"/>
      <c r="I2" s="785"/>
      <c r="J2" s="786"/>
      <c r="K2" s="786"/>
      <c r="L2" s="786"/>
      <c r="M2" s="786"/>
      <c r="N2" s="786"/>
      <c r="O2" s="786"/>
      <c r="P2" s="786"/>
      <c r="Q2" s="786"/>
      <c r="R2" s="787"/>
      <c r="S2" s="794" t="s">
        <v>7</v>
      </c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  <c r="AP2" s="795"/>
      <c r="AQ2" s="795"/>
      <c r="AR2" s="796"/>
      <c r="AS2" s="534"/>
    </row>
    <row r="3" spans="1:87" ht="21.75" customHeight="1" thickBot="1" x14ac:dyDescent="0.25">
      <c r="A3" s="184">
        <f>U19</f>
        <v>0</v>
      </c>
      <c r="B3" s="185" t="e">
        <f>+LOG(A3)</f>
        <v>#NUM!</v>
      </c>
      <c r="C3" s="186" t="e">
        <f>U25</f>
        <v>#DIV/0!</v>
      </c>
      <c r="D3" s="187" t="e">
        <f>+LOG(A3)</f>
        <v>#NUM!</v>
      </c>
      <c r="E3" s="186" t="e">
        <f>+$C$7*D3+$C$8</f>
        <v>#DIV/0!</v>
      </c>
      <c r="F3" s="188"/>
      <c r="H3" s="340"/>
      <c r="I3" s="788"/>
      <c r="J3" s="789"/>
      <c r="K3" s="789"/>
      <c r="L3" s="789"/>
      <c r="M3" s="789"/>
      <c r="N3" s="789"/>
      <c r="O3" s="789"/>
      <c r="P3" s="789"/>
      <c r="Q3" s="789"/>
      <c r="R3" s="790"/>
      <c r="S3" s="797"/>
      <c r="T3" s="798"/>
      <c r="U3" s="798"/>
      <c r="V3" s="798"/>
      <c r="W3" s="798"/>
      <c r="X3" s="798"/>
      <c r="Y3" s="798"/>
      <c r="Z3" s="798"/>
      <c r="AA3" s="798"/>
      <c r="AB3" s="798"/>
      <c r="AC3" s="798"/>
      <c r="AD3" s="798"/>
      <c r="AE3" s="798"/>
      <c r="AF3" s="798"/>
      <c r="AG3" s="798"/>
      <c r="AH3" s="798"/>
      <c r="AI3" s="798"/>
      <c r="AJ3" s="798"/>
      <c r="AK3" s="798"/>
      <c r="AL3" s="798"/>
      <c r="AM3" s="798"/>
      <c r="AN3" s="798"/>
      <c r="AO3" s="798"/>
      <c r="AP3" s="798"/>
      <c r="AQ3" s="798"/>
      <c r="AR3" s="799"/>
      <c r="AS3" s="534"/>
    </row>
    <row r="4" spans="1:87" ht="21.75" customHeight="1" x14ac:dyDescent="0.2">
      <c r="A4" s="184">
        <f>X19</f>
        <v>0</v>
      </c>
      <c r="B4" s="185" t="e">
        <f>+LOG(A4)</f>
        <v>#NUM!</v>
      </c>
      <c r="C4" s="186" t="e">
        <f>X25</f>
        <v>#DIV/0!</v>
      </c>
      <c r="D4" s="187" t="e">
        <f>+LOG(A4)</f>
        <v>#NUM!</v>
      </c>
      <c r="E4" s="186" t="e">
        <f>+$C$7*D4+$C$8</f>
        <v>#DIV/0!</v>
      </c>
      <c r="F4" s="188"/>
      <c r="H4" s="340"/>
      <c r="I4" s="788"/>
      <c r="J4" s="789"/>
      <c r="K4" s="789"/>
      <c r="L4" s="789"/>
      <c r="M4" s="789"/>
      <c r="N4" s="789"/>
      <c r="O4" s="789"/>
      <c r="P4" s="789"/>
      <c r="Q4" s="789"/>
      <c r="R4" s="790"/>
      <c r="S4" s="800" t="s">
        <v>186</v>
      </c>
      <c r="T4" s="801"/>
      <c r="U4" s="801"/>
      <c r="V4" s="801"/>
      <c r="W4" s="801"/>
      <c r="X4" s="801"/>
      <c r="Y4" s="801"/>
      <c r="Z4" s="801"/>
      <c r="AA4" s="801"/>
      <c r="AB4" s="801"/>
      <c r="AC4" s="801"/>
      <c r="AD4" s="801"/>
      <c r="AE4" s="801"/>
      <c r="AF4" s="801"/>
      <c r="AG4" s="801"/>
      <c r="AH4" s="801"/>
      <c r="AI4" s="801"/>
      <c r="AJ4" s="801"/>
      <c r="AK4" s="801"/>
      <c r="AL4" s="801"/>
      <c r="AM4" s="801"/>
      <c r="AN4" s="801"/>
      <c r="AO4" s="801"/>
      <c r="AP4" s="801"/>
      <c r="AQ4" s="801"/>
      <c r="AR4" s="802"/>
      <c r="AS4" s="534"/>
      <c r="AV4" s="537"/>
      <c r="AW4" s="537"/>
      <c r="AX4" s="537"/>
      <c r="AY4" s="537"/>
      <c r="AZ4" s="537"/>
      <c r="BA4" s="537"/>
      <c r="BB4" s="537"/>
      <c r="BC4" s="537"/>
      <c r="BD4" s="537"/>
      <c r="BE4" s="537"/>
      <c r="BF4" s="537"/>
      <c r="BG4" s="537"/>
      <c r="BH4" s="537"/>
      <c r="BI4" s="537"/>
      <c r="BJ4" s="537"/>
      <c r="BK4" s="537"/>
      <c r="BL4" s="537"/>
      <c r="BM4" s="537"/>
      <c r="BN4" s="537"/>
      <c r="BO4" s="537"/>
    </row>
    <row r="5" spans="1:87" ht="18" customHeight="1" thickBot="1" x14ac:dyDescent="0.25">
      <c r="A5" s="184">
        <f>AA19</f>
        <v>0</v>
      </c>
      <c r="B5" s="185" t="e">
        <f>+LOG(A5)</f>
        <v>#NUM!</v>
      </c>
      <c r="C5" s="186" t="e">
        <f>AA25</f>
        <v>#DIV/0!</v>
      </c>
      <c r="D5" s="187" t="e">
        <f>+LOG(A5)</f>
        <v>#NUM!</v>
      </c>
      <c r="E5" s="186" t="e">
        <f>+$C$7*D5+$C$8</f>
        <v>#DIV/0!</v>
      </c>
      <c r="F5" s="188"/>
      <c r="H5" s="340"/>
      <c r="I5" s="791"/>
      <c r="J5" s="792"/>
      <c r="K5" s="792"/>
      <c r="L5" s="792"/>
      <c r="M5" s="792"/>
      <c r="N5" s="792"/>
      <c r="O5" s="792"/>
      <c r="P5" s="792"/>
      <c r="Q5" s="792"/>
      <c r="R5" s="793"/>
      <c r="S5" s="797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8"/>
      <c r="AH5" s="798"/>
      <c r="AI5" s="798"/>
      <c r="AJ5" s="798"/>
      <c r="AK5" s="798"/>
      <c r="AL5" s="798"/>
      <c r="AM5" s="798"/>
      <c r="AN5" s="798"/>
      <c r="AO5" s="798"/>
      <c r="AP5" s="798"/>
      <c r="AQ5" s="798"/>
      <c r="AR5" s="799"/>
      <c r="AS5" s="534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87" ht="6" customHeight="1" x14ac:dyDescent="0.2">
      <c r="A6" s="189"/>
      <c r="B6" s="185"/>
      <c r="C6" s="186"/>
      <c r="D6" s="187"/>
      <c r="E6" s="186"/>
      <c r="H6" s="340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190"/>
      <c r="AN6" s="190"/>
      <c r="AO6" s="190"/>
      <c r="AP6" s="190"/>
      <c r="AQ6" s="190"/>
      <c r="AR6" s="190"/>
      <c r="AS6" s="534"/>
      <c r="AV6" s="1"/>
      <c r="AW6" s="1"/>
      <c r="AX6" s="806"/>
      <c r="AY6" s="806"/>
      <c r="AZ6" s="806"/>
      <c r="BA6" s="538"/>
      <c r="BB6" s="807">
        <f>[3]Clasificación!BB5</f>
        <v>0</v>
      </c>
      <c r="BC6" s="807"/>
      <c r="BD6" s="807"/>
      <c r="BE6" s="807"/>
      <c r="BF6" s="807"/>
      <c r="BG6" s="807"/>
      <c r="BH6" s="807"/>
      <c r="BI6" s="807"/>
      <c r="BJ6" s="807"/>
      <c r="BK6" s="807"/>
      <c r="BL6" s="807"/>
      <c r="BM6" s="807"/>
      <c r="BN6" s="807"/>
      <c r="BO6" s="807"/>
      <c r="BP6" s="807"/>
      <c r="BQ6" s="807"/>
      <c r="BR6" s="807"/>
      <c r="BS6" s="807"/>
      <c r="BT6" s="807"/>
      <c r="BU6" s="807"/>
      <c r="BV6" s="807"/>
      <c r="BW6" s="807"/>
      <c r="BX6" s="807"/>
      <c r="BY6" s="807"/>
      <c r="BZ6" s="807"/>
      <c r="CA6" s="807"/>
      <c r="CB6" s="807"/>
      <c r="CC6" s="807"/>
    </row>
    <row r="7" spans="1:87" ht="45" customHeight="1" x14ac:dyDescent="0.2">
      <c r="A7" s="191" t="s">
        <v>187</v>
      </c>
      <c r="C7" s="192" t="e">
        <f>SLOPE(C3:C6,B3:B6)</f>
        <v>#DIV/0!</v>
      </c>
      <c r="D7" s="183" t="s">
        <v>1</v>
      </c>
      <c r="E7" s="183" t="s">
        <v>185</v>
      </c>
      <c r="F7" s="183" t="s">
        <v>0</v>
      </c>
      <c r="H7" s="340"/>
      <c r="I7" s="808" t="s">
        <v>2</v>
      </c>
      <c r="J7" s="809"/>
      <c r="K7" s="809"/>
      <c r="L7" s="809"/>
      <c r="M7" s="809"/>
      <c r="N7" s="812">
        <f>Granulometría!E4</f>
        <v>0</v>
      </c>
      <c r="O7" s="812"/>
      <c r="P7" s="812"/>
      <c r="Q7" s="812"/>
      <c r="R7" s="812"/>
      <c r="S7" s="812"/>
      <c r="T7" s="812"/>
      <c r="U7" s="812"/>
      <c r="V7" s="812"/>
      <c r="W7" s="812"/>
      <c r="X7" s="812"/>
      <c r="Y7" s="812"/>
      <c r="Z7" s="812"/>
      <c r="AA7" s="812"/>
      <c r="AB7" s="812"/>
      <c r="AC7" s="812"/>
      <c r="AD7" s="812"/>
      <c r="AE7" s="812"/>
      <c r="AF7" s="812"/>
      <c r="AG7" s="812"/>
      <c r="AH7" s="812"/>
      <c r="AI7" s="812"/>
      <c r="AJ7" s="812"/>
      <c r="AK7" s="812"/>
      <c r="AL7" s="812"/>
      <c r="AM7" s="812"/>
      <c r="AN7" s="812"/>
      <c r="AO7" s="812"/>
      <c r="AP7" s="812"/>
      <c r="AQ7" s="812"/>
      <c r="AR7" s="813"/>
      <c r="AS7" s="534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87" ht="30" customHeight="1" x14ac:dyDescent="0.2">
      <c r="A8" s="191" t="s">
        <v>188</v>
      </c>
      <c r="C8" s="192" t="e">
        <f>INTERCEPT(C3:C6,B3:B6)</f>
        <v>#DIV/0!</v>
      </c>
      <c r="D8" s="183">
        <v>25</v>
      </c>
      <c r="E8" s="185">
        <f>+LOG(D8)</f>
        <v>1.3979400086720377</v>
      </c>
      <c r="F8" s="186" t="e">
        <f>+C7*E8+C8</f>
        <v>#DIV/0!</v>
      </c>
      <c r="H8" s="340"/>
      <c r="I8" s="810"/>
      <c r="J8" s="811"/>
      <c r="K8" s="811"/>
      <c r="L8" s="811"/>
      <c r="M8" s="811"/>
      <c r="N8" s="814"/>
      <c r="O8" s="814"/>
      <c r="P8" s="814"/>
      <c r="Q8" s="814"/>
      <c r="R8" s="814"/>
      <c r="S8" s="814"/>
      <c r="T8" s="814"/>
      <c r="U8" s="814"/>
      <c r="V8" s="814"/>
      <c r="W8" s="814"/>
      <c r="X8" s="814"/>
      <c r="Y8" s="814"/>
      <c r="Z8" s="814"/>
      <c r="AA8" s="814"/>
      <c r="AB8" s="814"/>
      <c r="AC8" s="814"/>
      <c r="AD8" s="814"/>
      <c r="AE8" s="814"/>
      <c r="AF8" s="814"/>
      <c r="AG8" s="814"/>
      <c r="AH8" s="814"/>
      <c r="AI8" s="814"/>
      <c r="AJ8" s="814"/>
      <c r="AK8" s="814"/>
      <c r="AL8" s="814"/>
      <c r="AM8" s="814"/>
      <c r="AN8" s="814"/>
      <c r="AO8" s="814"/>
      <c r="AP8" s="814"/>
      <c r="AQ8" s="814"/>
      <c r="AR8" s="815"/>
      <c r="AS8" s="534"/>
      <c r="AV8" s="816"/>
      <c r="AW8" s="816"/>
      <c r="AX8" s="816"/>
      <c r="AY8" s="816"/>
      <c r="AZ8" s="816"/>
      <c r="BA8" s="816"/>
      <c r="BB8" s="816"/>
      <c r="BC8" s="816"/>
      <c r="BD8" s="816"/>
      <c r="BE8" s="816"/>
      <c r="BF8" s="816"/>
      <c r="BG8" s="816"/>
      <c r="BH8" s="816"/>
      <c r="BI8" s="816"/>
      <c r="BJ8" s="816"/>
      <c r="BK8" s="816"/>
      <c r="BL8" s="816"/>
      <c r="BM8" s="816"/>
      <c r="BN8" s="816"/>
      <c r="BO8" s="816"/>
      <c r="BP8" s="816"/>
      <c r="BQ8" s="816"/>
      <c r="BR8" s="816"/>
      <c r="BS8" s="816"/>
      <c r="BT8" s="816"/>
      <c r="BU8" s="816"/>
      <c r="BV8" s="816"/>
      <c r="BW8" s="816"/>
      <c r="BX8" s="816"/>
      <c r="BY8" s="816"/>
      <c r="BZ8" s="816"/>
      <c r="CA8" s="816"/>
      <c r="CB8" s="816"/>
      <c r="CC8" s="816"/>
      <c r="CD8" s="816"/>
      <c r="CE8" s="816"/>
      <c r="CF8" s="816"/>
      <c r="CG8" s="816"/>
      <c r="CH8" s="816"/>
      <c r="CI8" s="816"/>
    </row>
    <row r="9" spans="1:87" ht="15" customHeight="1" x14ac:dyDescent="0.2">
      <c r="A9" s="183" t="s">
        <v>189</v>
      </c>
      <c r="C9" s="193" t="e">
        <f>CORREL(C3:C6,B3:B6)</f>
        <v>#DIV/0!</v>
      </c>
      <c r="H9" s="340"/>
      <c r="I9" s="810" t="s">
        <v>65</v>
      </c>
      <c r="J9" s="811"/>
      <c r="K9" s="811"/>
      <c r="L9" s="811"/>
      <c r="M9" s="811"/>
      <c r="N9" s="817">
        <f>Granulometría!E5</f>
        <v>0</v>
      </c>
      <c r="O9" s="817"/>
      <c r="P9" s="817"/>
      <c r="Q9" s="817"/>
      <c r="R9" s="817"/>
      <c r="S9" s="817"/>
      <c r="T9" s="817"/>
      <c r="U9" s="817"/>
      <c r="V9" s="817"/>
      <c r="W9" s="817"/>
      <c r="X9" s="817"/>
      <c r="Y9" s="817"/>
      <c r="Z9" s="817"/>
      <c r="AA9" s="817"/>
      <c r="AB9" s="817"/>
      <c r="AC9" s="817"/>
      <c r="AD9" s="817"/>
      <c r="AE9" s="817"/>
      <c r="AF9" s="817"/>
      <c r="AG9" s="817"/>
      <c r="AH9" s="817"/>
      <c r="AI9" s="817"/>
      <c r="AJ9" s="817"/>
      <c r="AK9" s="817"/>
      <c r="AL9" s="817"/>
      <c r="AM9" s="817"/>
      <c r="AN9" s="817"/>
      <c r="AO9" s="817"/>
      <c r="AP9" s="817"/>
      <c r="AQ9" s="817"/>
      <c r="AR9" s="818"/>
      <c r="AS9" s="534"/>
      <c r="AV9" s="816"/>
      <c r="AW9" s="816"/>
      <c r="AX9" s="816"/>
      <c r="AY9" s="816"/>
      <c r="AZ9" s="816"/>
      <c r="BA9" s="816"/>
      <c r="BB9" s="816"/>
      <c r="BC9" s="816"/>
      <c r="BD9" s="816"/>
      <c r="BE9" s="816"/>
      <c r="BF9" s="816"/>
      <c r="BG9" s="816"/>
      <c r="BH9" s="816"/>
      <c r="BI9" s="816"/>
      <c r="BJ9" s="816"/>
      <c r="BK9" s="816"/>
      <c r="BL9" s="816"/>
      <c r="BM9" s="816"/>
      <c r="BN9" s="816"/>
      <c r="BO9" s="816"/>
      <c r="BP9" s="816"/>
      <c r="BQ9" s="816"/>
      <c r="BR9" s="816"/>
      <c r="BS9" s="816"/>
      <c r="BT9" s="816"/>
      <c r="BU9" s="816"/>
      <c r="BV9" s="816"/>
      <c r="BW9" s="816"/>
      <c r="BX9" s="816"/>
      <c r="BY9" s="816"/>
      <c r="BZ9" s="816"/>
      <c r="CA9" s="816"/>
      <c r="CB9" s="816"/>
      <c r="CC9" s="816"/>
      <c r="CD9" s="816"/>
      <c r="CE9" s="816"/>
      <c r="CF9" s="816"/>
      <c r="CG9" s="816"/>
      <c r="CH9" s="816"/>
      <c r="CI9" s="816"/>
    </row>
    <row r="10" spans="1:87" ht="7.5" customHeight="1" x14ac:dyDescent="0.2">
      <c r="D10" s="183" t="s">
        <v>1</v>
      </c>
      <c r="E10" s="183" t="s">
        <v>0</v>
      </c>
      <c r="H10" s="340"/>
      <c r="I10" s="810"/>
      <c r="J10" s="811"/>
      <c r="K10" s="811"/>
      <c r="L10" s="811"/>
      <c r="M10" s="811"/>
      <c r="N10" s="817"/>
      <c r="O10" s="817"/>
      <c r="P10" s="817"/>
      <c r="Q10" s="817"/>
      <c r="R10" s="817"/>
      <c r="S10" s="817"/>
      <c r="T10" s="817"/>
      <c r="U10" s="817"/>
      <c r="V10" s="817"/>
      <c r="W10" s="817"/>
      <c r="X10" s="817"/>
      <c r="Y10" s="817"/>
      <c r="Z10" s="817"/>
      <c r="AA10" s="817"/>
      <c r="AB10" s="817"/>
      <c r="AC10" s="817"/>
      <c r="AD10" s="817"/>
      <c r="AE10" s="817"/>
      <c r="AF10" s="817"/>
      <c r="AG10" s="817"/>
      <c r="AH10" s="817"/>
      <c r="AI10" s="817"/>
      <c r="AJ10" s="817"/>
      <c r="AK10" s="817"/>
      <c r="AL10" s="817"/>
      <c r="AM10" s="817"/>
      <c r="AN10" s="817"/>
      <c r="AO10" s="817"/>
      <c r="AP10" s="817"/>
      <c r="AQ10" s="817"/>
      <c r="AR10" s="818"/>
      <c r="AS10" s="534"/>
      <c r="AV10" s="816"/>
      <c r="AW10" s="816"/>
      <c r="AX10" s="816"/>
      <c r="AY10" s="816"/>
      <c r="AZ10" s="816"/>
      <c r="BA10" s="816"/>
      <c r="BB10" s="816"/>
      <c r="BC10" s="816"/>
      <c r="BD10" s="816"/>
      <c r="BE10" s="816"/>
      <c r="BF10" s="816"/>
      <c r="BG10" s="816"/>
      <c r="BH10" s="816"/>
      <c r="BI10" s="816"/>
      <c r="BJ10" s="816"/>
      <c r="BK10" s="816"/>
      <c r="BL10" s="816"/>
      <c r="BM10" s="816"/>
      <c r="BN10" s="816"/>
      <c r="BO10" s="816"/>
      <c r="BP10" s="816"/>
      <c r="BQ10" s="816"/>
      <c r="BR10" s="816"/>
      <c r="BS10" s="816"/>
      <c r="BT10" s="816"/>
      <c r="BU10" s="816"/>
      <c r="BV10" s="816"/>
      <c r="BW10" s="816"/>
      <c r="BX10" s="816"/>
      <c r="BY10" s="816"/>
      <c r="BZ10" s="816"/>
      <c r="CA10" s="816"/>
      <c r="CB10" s="816"/>
      <c r="CC10" s="816"/>
      <c r="CD10" s="816"/>
      <c r="CE10" s="816"/>
      <c r="CF10" s="816"/>
      <c r="CG10" s="816"/>
      <c r="CH10" s="816"/>
      <c r="CI10" s="816"/>
    </row>
    <row r="11" spans="1:87" ht="11.25" customHeight="1" thickBot="1" x14ac:dyDescent="0.25">
      <c r="D11" s="183">
        <v>25</v>
      </c>
      <c r="E11" s="194"/>
      <c r="H11" s="340"/>
      <c r="I11" s="778" t="s">
        <v>3</v>
      </c>
      <c r="J11" s="779"/>
      <c r="K11" s="779"/>
      <c r="L11" s="779"/>
      <c r="M11" s="779"/>
      <c r="N11" s="779"/>
      <c r="O11" s="774" t="str">
        <f>Granulometría!M6</f>
        <v>MATERIAL DE SITU</v>
      </c>
      <c r="P11" s="774"/>
      <c r="Q11" s="774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80" t="s">
        <v>10</v>
      </c>
      <c r="AH11" s="780"/>
      <c r="AI11" s="780"/>
      <c r="AJ11" s="780"/>
      <c r="AK11" s="781" t="str">
        <f>[4]Granulometría!AC6</f>
        <v>-</v>
      </c>
      <c r="AL11" s="781"/>
      <c r="AM11" s="781"/>
      <c r="AN11" s="781"/>
      <c r="AO11" s="781"/>
      <c r="AP11" s="781"/>
      <c r="AQ11" s="781"/>
      <c r="AR11" s="782"/>
      <c r="AS11" s="534"/>
      <c r="AW11" s="539"/>
      <c r="AX11" s="539"/>
      <c r="AY11" s="539"/>
      <c r="AZ11" s="539"/>
      <c r="BA11" s="539"/>
      <c r="BB11" s="539"/>
      <c r="BC11" s="539"/>
    </row>
    <row r="12" spans="1:87" ht="13.5" customHeight="1" thickBot="1" x14ac:dyDescent="0.25">
      <c r="D12" s="183">
        <v>25</v>
      </c>
      <c r="E12" s="195" t="e">
        <f>+F8</f>
        <v>#DIV/0!</v>
      </c>
      <c r="H12" s="340"/>
      <c r="I12" s="778"/>
      <c r="J12" s="779"/>
      <c r="K12" s="779"/>
      <c r="L12" s="779"/>
      <c r="M12" s="779"/>
      <c r="N12" s="779"/>
      <c r="O12" s="774"/>
      <c r="P12" s="774"/>
      <c r="Q12" s="774"/>
      <c r="R12" s="774"/>
      <c r="S12" s="774"/>
      <c r="T12" s="774"/>
      <c r="U12" s="774"/>
      <c r="V12" s="774"/>
      <c r="W12" s="774"/>
      <c r="X12" s="774"/>
      <c r="Y12" s="774"/>
      <c r="Z12" s="774"/>
      <c r="AA12" s="774"/>
      <c r="AB12" s="774"/>
      <c r="AC12" s="774"/>
      <c r="AD12" s="774"/>
      <c r="AE12" s="774"/>
      <c r="AF12" s="774"/>
      <c r="AG12" s="540" t="s">
        <v>11</v>
      </c>
      <c r="AH12" s="540"/>
      <c r="AI12" s="540"/>
      <c r="AJ12" s="540"/>
      <c r="AK12" s="783" t="str">
        <f>Granulometría!AC7</f>
        <v>0.00-1.00</v>
      </c>
      <c r="AL12" s="783"/>
      <c r="AM12" s="783"/>
      <c r="AN12" s="783"/>
      <c r="AO12" s="783"/>
      <c r="AP12" s="783"/>
      <c r="AQ12" s="783"/>
      <c r="AR12" s="784"/>
      <c r="AS12" s="534"/>
      <c r="AW12" s="539"/>
      <c r="AX12" s="539"/>
      <c r="AY12" s="539"/>
      <c r="AZ12" s="539"/>
      <c r="BA12" s="539"/>
      <c r="BB12" s="539"/>
      <c r="BC12" s="539"/>
    </row>
    <row r="13" spans="1:87" ht="12" customHeight="1" x14ac:dyDescent="0.2">
      <c r="H13" s="340"/>
      <c r="I13" s="765" t="s">
        <v>4</v>
      </c>
      <c r="J13" s="766"/>
      <c r="K13" s="766"/>
      <c r="L13" s="766"/>
      <c r="M13" s="766"/>
      <c r="N13" s="766"/>
      <c r="O13" s="769"/>
      <c r="P13" s="770"/>
      <c r="Q13" s="770"/>
      <c r="R13" s="770"/>
      <c r="S13" s="770"/>
      <c r="T13" s="770"/>
      <c r="U13" s="772" t="s">
        <v>5</v>
      </c>
      <c r="V13" s="772"/>
      <c r="W13" s="772"/>
      <c r="X13" s="772"/>
      <c r="Y13" s="772"/>
      <c r="Z13" s="772"/>
      <c r="AA13" s="770"/>
      <c r="AB13" s="770"/>
      <c r="AC13" s="770"/>
      <c r="AD13" s="770"/>
      <c r="AE13" s="770"/>
      <c r="AF13" s="770"/>
      <c r="AG13" s="772" t="s">
        <v>6</v>
      </c>
      <c r="AH13" s="772"/>
      <c r="AI13" s="772"/>
      <c r="AJ13" s="774" t="str">
        <f>Granulometría!V8</f>
        <v>Ing Michelle Zelaya</v>
      </c>
      <c r="AK13" s="774"/>
      <c r="AL13" s="774"/>
      <c r="AM13" s="774"/>
      <c r="AN13" s="774"/>
      <c r="AO13" s="774"/>
      <c r="AP13" s="774"/>
      <c r="AQ13" s="774"/>
      <c r="AR13" s="775"/>
      <c r="AS13" s="534"/>
    </row>
    <row r="14" spans="1:87" ht="12.75" customHeight="1" x14ac:dyDescent="0.2">
      <c r="D14" s="183" t="s">
        <v>1</v>
      </c>
      <c r="E14" s="183" t="s">
        <v>0</v>
      </c>
      <c r="H14" s="340"/>
      <c r="I14" s="767"/>
      <c r="J14" s="768"/>
      <c r="K14" s="768"/>
      <c r="L14" s="768"/>
      <c r="M14" s="768"/>
      <c r="N14" s="768"/>
      <c r="O14" s="771"/>
      <c r="P14" s="771"/>
      <c r="Q14" s="771"/>
      <c r="R14" s="771"/>
      <c r="S14" s="771"/>
      <c r="T14" s="771"/>
      <c r="U14" s="773"/>
      <c r="V14" s="773"/>
      <c r="W14" s="773"/>
      <c r="X14" s="773"/>
      <c r="Y14" s="773"/>
      <c r="Z14" s="773"/>
      <c r="AA14" s="771"/>
      <c r="AB14" s="771"/>
      <c r="AC14" s="771"/>
      <c r="AD14" s="771"/>
      <c r="AE14" s="771"/>
      <c r="AF14" s="771"/>
      <c r="AG14" s="773"/>
      <c r="AH14" s="773"/>
      <c r="AI14" s="773"/>
      <c r="AJ14" s="776"/>
      <c r="AK14" s="776"/>
      <c r="AL14" s="776"/>
      <c r="AM14" s="776"/>
      <c r="AN14" s="776"/>
      <c r="AO14" s="776"/>
      <c r="AP14" s="776"/>
      <c r="AQ14" s="776"/>
      <c r="AR14" s="777"/>
      <c r="AS14" s="534"/>
    </row>
    <row r="15" spans="1:87" ht="7.5" customHeight="1" x14ac:dyDescent="0.2">
      <c r="D15" s="196">
        <v>1.1066237839776663</v>
      </c>
      <c r="E15" s="197" t="e">
        <f>+F8</f>
        <v>#DIV/0!</v>
      </c>
      <c r="H15" s="340"/>
      <c r="I15" s="372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  <c r="AA15" s="373"/>
      <c r="AB15" s="373"/>
      <c r="AC15" s="373"/>
      <c r="AD15" s="373"/>
      <c r="AE15" s="373"/>
      <c r="AF15" s="373"/>
      <c r="AG15" s="803"/>
      <c r="AH15" s="803"/>
      <c r="AI15" s="803"/>
      <c r="AJ15" s="803"/>
      <c r="AK15" s="804"/>
      <c r="AL15" s="804"/>
      <c r="AM15" s="804"/>
      <c r="AN15" s="804"/>
      <c r="AO15" s="804"/>
      <c r="AP15" s="804"/>
      <c r="AQ15" s="804"/>
      <c r="AR15" s="805"/>
      <c r="AS15" s="534"/>
    </row>
    <row r="16" spans="1:87" ht="14.25" customHeight="1" x14ac:dyDescent="0.2">
      <c r="D16" s="183">
        <v>25</v>
      </c>
      <c r="E16" s="197" t="e">
        <f>+E15</f>
        <v>#DIV/0!</v>
      </c>
      <c r="H16" s="340"/>
      <c r="I16" s="762" t="s">
        <v>190</v>
      </c>
      <c r="J16" s="762"/>
      <c r="K16" s="762"/>
      <c r="L16" s="762"/>
      <c r="M16" s="762"/>
      <c r="N16" s="762"/>
      <c r="O16" s="762"/>
      <c r="P16" s="762"/>
      <c r="Q16" s="762"/>
      <c r="R16" s="762"/>
      <c r="S16" s="762"/>
      <c r="T16" s="762"/>
      <c r="U16" s="763" t="s">
        <v>191</v>
      </c>
      <c r="V16" s="763"/>
      <c r="W16" s="763"/>
      <c r="X16" s="763"/>
      <c r="Y16" s="763"/>
      <c r="Z16" s="763"/>
      <c r="AA16" s="763"/>
      <c r="AB16" s="763"/>
      <c r="AC16" s="763"/>
      <c r="AD16" s="763"/>
      <c r="AE16" s="763"/>
      <c r="AF16" s="763"/>
      <c r="AG16" s="763" t="s">
        <v>192</v>
      </c>
      <c r="AH16" s="763"/>
      <c r="AI16" s="763"/>
      <c r="AJ16" s="763"/>
      <c r="AK16" s="763"/>
      <c r="AL16" s="763"/>
      <c r="AM16" s="763"/>
      <c r="AN16" s="763"/>
      <c r="AO16" s="763"/>
      <c r="AP16" s="763"/>
      <c r="AQ16" s="763"/>
      <c r="AR16" s="763"/>
      <c r="AS16" s="534"/>
      <c r="AV16" s="764"/>
      <c r="AW16" s="764"/>
      <c r="AX16" s="764"/>
      <c r="AY16" s="764"/>
    </row>
    <row r="17" spans="8:45" ht="15.95" customHeight="1" x14ac:dyDescent="0.2">
      <c r="H17" s="340"/>
      <c r="I17" s="758" t="s">
        <v>193</v>
      </c>
      <c r="J17" s="759"/>
      <c r="K17" s="759"/>
      <c r="L17" s="759"/>
      <c r="M17" s="759"/>
      <c r="N17" s="759"/>
      <c r="O17" s="759"/>
      <c r="P17" s="759"/>
      <c r="Q17" s="759"/>
      <c r="R17" s="759"/>
      <c r="S17" s="759"/>
      <c r="T17" s="760"/>
      <c r="U17" s="761"/>
      <c r="V17" s="755"/>
      <c r="W17" s="755"/>
      <c r="X17" s="755"/>
      <c r="Y17" s="755"/>
      <c r="Z17" s="755"/>
      <c r="AA17" s="755"/>
      <c r="AB17" s="755"/>
      <c r="AC17" s="755"/>
      <c r="AD17" s="755"/>
      <c r="AE17" s="755"/>
      <c r="AF17" s="756"/>
      <c r="AG17" s="761"/>
      <c r="AH17" s="755"/>
      <c r="AI17" s="755"/>
      <c r="AJ17" s="755"/>
      <c r="AK17" s="755"/>
      <c r="AL17" s="755"/>
      <c r="AM17" s="755"/>
      <c r="AN17" s="755"/>
      <c r="AO17" s="755"/>
      <c r="AP17" s="755"/>
      <c r="AQ17" s="755"/>
      <c r="AR17" s="756"/>
      <c r="AS17" s="534"/>
    </row>
    <row r="18" spans="8:45" ht="15.95" customHeight="1" x14ac:dyDescent="0.2">
      <c r="H18" s="340"/>
      <c r="I18" s="731" t="s">
        <v>194</v>
      </c>
      <c r="J18" s="732"/>
      <c r="K18" s="732"/>
      <c r="L18" s="732"/>
      <c r="M18" s="732"/>
      <c r="N18" s="732"/>
      <c r="O18" s="732"/>
      <c r="P18" s="732"/>
      <c r="Q18" s="732"/>
      <c r="R18" s="732"/>
      <c r="S18" s="732"/>
      <c r="T18" s="733"/>
      <c r="U18" s="757"/>
      <c r="V18" s="750"/>
      <c r="W18" s="750"/>
      <c r="X18" s="750"/>
      <c r="Y18" s="750"/>
      <c r="Z18" s="750"/>
      <c r="AA18" s="750"/>
      <c r="AB18" s="750"/>
      <c r="AC18" s="750"/>
      <c r="AD18" s="750"/>
      <c r="AE18" s="750"/>
      <c r="AF18" s="751"/>
      <c r="AG18" s="757"/>
      <c r="AH18" s="750"/>
      <c r="AI18" s="750"/>
      <c r="AJ18" s="750"/>
      <c r="AK18" s="750"/>
      <c r="AL18" s="750"/>
      <c r="AM18" s="750"/>
      <c r="AN18" s="750"/>
      <c r="AO18" s="750"/>
      <c r="AP18" s="750"/>
      <c r="AQ18" s="750"/>
      <c r="AR18" s="751"/>
      <c r="AS18" s="534"/>
    </row>
    <row r="19" spans="8:45" ht="15.95" customHeight="1" x14ac:dyDescent="0.2">
      <c r="H19" s="340"/>
      <c r="I19" s="745" t="s">
        <v>195</v>
      </c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3"/>
      <c r="U19" s="746"/>
      <c r="V19" s="747"/>
      <c r="W19" s="748"/>
      <c r="X19" s="749"/>
      <c r="Y19" s="747"/>
      <c r="Z19" s="748"/>
      <c r="AA19" s="749"/>
      <c r="AB19" s="747"/>
      <c r="AC19" s="748"/>
      <c r="AD19" s="750"/>
      <c r="AE19" s="750"/>
      <c r="AF19" s="751"/>
      <c r="AG19" s="752"/>
      <c r="AH19" s="753"/>
      <c r="AI19" s="753"/>
      <c r="AJ19" s="753"/>
      <c r="AK19" s="753"/>
      <c r="AL19" s="753"/>
      <c r="AM19" s="753"/>
      <c r="AN19" s="753"/>
      <c r="AO19" s="753"/>
      <c r="AP19" s="753"/>
      <c r="AQ19" s="753"/>
      <c r="AR19" s="754"/>
      <c r="AS19" s="534"/>
    </row>
    <row r="20" spans="8:45" ht="15.95" customHeight="1" x14ac:dyDescent="0.2">
      <c r="H20" s="340"/>
      <c r="I20" s="731" t="s">
        <v>196</v>
      </c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3"/>
      <c r="U20" s="739"/>
      <c r="V20" s="740"/>
      <c r="W20" s="740"/>
      <c r="X20" s="740"/>
      <c r="Y20" s="740"/>
      <c r="Z20" s="740"/>
      <c r="AA20" s="740"/>
      <c r="AB20" s="740"/>
      <c r="AC20" s="740"/>
      <c r="AD20" s="740"/>
      <c r="AE20" s="740"/>
      <c r="AF20" s="741"/>
      <c r="AG20" s="739"/>
      <c r="AH20" s="740"/>
      <c r="AI20" s="740"/>
      <c r="AJ20" s="740"/>
      <c r="AK20" s="740"/>
      <c r="AL20" s="740"/>
      <c r="AM20" s="737"/>
      <c r="AN20" s="737"/>
      <c r="AO20" s="737"/>
      <c r="AP20" s="737"/>
      <c r="AQ20" s="737"/>
      <c r="AR20" s="738"/>
      <c r="AS20" s="534"/>
    </row>
    <row r="21" spans="8:45" ht="15.95" customHeight="1" x14ac:dyDescent="0.2">
      <c r="H21" s="340"/>
      <c r="I21" s="731" t="s">
        <v>197</v>
      </c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3"/>
      <c r="U21" s="739"/>
      <c r="V21" s="740"/>
      <c r="W21" s="740"/>
      <c r="X21" s="740"/>
      <c r="Y21" s="740"/>
      <c r="Z21" s="740"/>
      <c r="AA21" s="740"/>
      <c r="AB21" s="740"/>
      <c r="AC21" s="740"/>
      <c r="AD21" s="740"/>
      <c r="AE21" s="740"/>
      <c r="AF21" s="741"/>
      <c r="AG21" s="739"/>
      <c r="AH21" s="740"/>
      <c r="AI21" s="740"/>
      <c r="AJ21" s="740"/>
      <c r="AK21" s="740"/>
      <c r="AL21" s="740"/>
      <c r="AM21" s="737"/>
      <c r="AN21" s="737"/>
      <c r="AO21" s="737"/>
      <c r="AP21" s="737"/>
      <c r="AQ21" s="737"/>
      <c r="AR21" s="738"/>
      <c r="AS21" s="534"/>
    </row>
    <row r="22" spans="8:45" ht="15.95" customHeight="1" x14ac:dyDescent="0.2">
      <c r="H22" s="340"/>
      <c r="I22" s="731" t="s">
        <v>198</v>
      </c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3"/>
      <c r="U22" s="742">
        <f>U20-U21</f>
        <v>0</v>
      </c>
      <c r="V22" s="735"/>
      <c r="W22" s="735"/>
      <c r="X22" s="743">
        <f>X20-X21</f>
        <v>0</v>
      </c>
      <c r="Y22" s="735"/>
      <c r="Z22" s="735"/>
      <c r="AA22" s="743">
        <f>AA20-AA21</f>
        <v>0</v>
      </c>
      <c r="AB22" s="735"/>
      <c r="AC22" s="735"/>
      <c r="AD22" s="743"/>
      <c r="AE22" s="735"/>
      <c r="AF22" s="736"/>
      <c r="AG22" s="743">
        <f>+AG20-AG21</f>
        <v>0</v>
      </c>
      <c r="AH22" s="735"/>
      <c r="AI22" s="735"/>
      <c r="AJ22" s="743">
        <f>+AJ20-AJ21</f>
        <v>0</v>
      </c>
      <c r="AK22" s="735"/>
      <c r="AL22" s="735"/>
      <c r="AM22" s="743"/>
      <c r="AN22" s="735"/>
      <c r="AO22" s="735"/>
      <c r="AP22" s="744"/>
      <c r="AQ22" s="737"/>
      <c r="AR22" s="738"/>
      <c r="AS22" s="534"/>
    </row>
    <row r="23" spans="8:45" ht="15.95" customHeight="1" x14ac:dyDescent="0.2">
      <c r="H23" s="340"/>
      <c r="I23" s="731" t="s">
        <v>199</v>
      </c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3"/>
      <c r="U23" s="739"/>
      <c r="V23" s="740"/>
      <c r="W23" s="740"/>
      <c r="X23" s="740"/>
      <c r="Y23" s="740"/>
      <c r="Z23" s="740"/>
      <c r="AA23" s="740"/>
      <c r="AB23" s="740"/>
      <c r="AC23" s="740"/>
      <c r="AD23" s="740"/>
      <c r="AE23" s="740"/>
      <c r="AF23" s="741"/>
      <c r="AG23" s="739"/>
      <c r="AH23" s="740"/>
      <c r="AI23" s="740"/>
      <c r="AJ23" s="740"/>
      <c r="AK23" s="740"/>
      <c r="AL23" s="740"/>
      <c r="AM23" s="737"/>
      <c r="AN23" s="737"/>
      <c r="AO23" s="737"/>
      <c r="AP23" s="737"/>
      <c r="AQ23" s="737"/>
      <c r="AR23" s="738"/>
      <c r="AS23" s="534"/>
    </row>
    <row r="24" spans="8:45" ht="15.95" customHeight="1" x14ac:dyDescent="0.2">
      <c r="H24" s="340"/>
      <c r="I24" s="731" t="s">
        <v>200</v>
      </c>
      <c r="J24" s="732"/>
      <c r="K24" s="732"/>
      <c r="L24" s="732"/>
      <c r="M24" s="732"/>
      <c r="N24" s="732"/>
      <c r="O24" s="732"/>
      <c r="P24" s="732"/>
      <c r="Q24" s="732"/>
      <c r="R24" s="732"/>
      <c r="S24" s="732"/>
      <c r="T24" s="733"/>
      <c r="U24" s="734">
        <f>U21-U23</f>
        <v>0</v>
      </c>
      <c r="V24" s="735"/>
      <c r="W24" s="735"/>
      <c r="X24" s="735">
        <f>X21-X23</f>
        <v>0</v>
      </c>
      <c r="Y24" s="735"/>
      <c r="Z24" s="735"/>
      <c r="AA24" s="735">
        <f>AA21-AA23</f>
        <v>0</v>
      </c>
      <c r="AB24" s="735"/>
      <c r="AC24" s="735"/>
      <c r="AD24" s="735"/>
      <c r="AE24" s="735"/>
      <c r="AF24" s="736"/>
      <c r="AG24" s="735">
        <f>+AG21-AG23</f>
        <v>0</v>
      </c>
      <c r="AH24" s="735"/>
      <c r="AI24" s="735"/>
      <c r="AJ24" s="735">
        <f>+AJ21-AJ23</f>
        <v>0</v>
      </c>
      <c r="AK24" s="735"/>
      <c r="AL24" s="735"/>
      <c r="AM24" s="735"/>
      <c r="AN24" s="735"/>
      <c r="AO24" s="735"/>
      <c r="AP24" s="737"/>
      <c r="AQ24" s="737"/>
      <c r="AR24" s="738"/>
      <c r="AS24" s="534"/>
    </row>
    <row r="25" spans="8:45" ht="15.95" customHeight="1" x14ac:dyDescent="0.2">
      <c r="H25" s="340"/>
      <c r="I25" s="725" t="s">
        <v>201</v>
      </c>
      <c r="J25" s="726"/>
      <c r="K25" s="726"/>
      <c r="L25" s="726"/>
      <c r="M25" s="726"/>
      <c r="N25" s="726"/>
      <c r="O25" s="726"/>
      <c r="P25" s="726"/>
      <c r="Q25" s="726"/>
      <c r="R25" s="726"/>
      <c r="S25" s="726"/>
      <c r="T25" s="727"/>
      <c r="U25" s="728" t="e">
        <f>U22/U24</f>
        <v>#DIV/0!</v>
      </c>
      <c r="V25" s="721"/>
      <c r="W25" s="721"/>
      <c r="X25" s="721" t="e">
        <f>X22/X24</f>
        <v>#DIV/0!</v>
      </c>
      <c r="Y25" s="721"/>
      <c r="Z25" s="721"/>
      <c r="AA25" s="721" t="e">
        <f>AA22/AA24</f>
        <v>#DIV/0!</v>
      </c>
      <c r="AB25" s="721"/>
      <c r="AC25" s="721"/>
      <c r="AD25" s="729"/>
      <c r="AE25" s="729"/>
      <c r="AF25" s="730"/>
      <c r="AG25" s="720" t="e">
        <f>+AG22/AG24</f>
        <v>#DIV/0!</v>
      </c>
      <c r="AH25" s="720"/>
      <c r="AI25" s="720"/>
      <c r="AJ25" s="720" t="e">
        <f>+AJ22/AJ24</f>
        <v>#DIV/0!</v>
      </c>
      <c r="AK25" s="720"/>
      <c r="AL25" s="720"/>
      <c r="AM25" s="721"/>
      <c r="AN25" s="721"/>
      <c r="AO25" s="721"/>
      <c r="AP25" s="722"/>
      <c r="AQ25" s="722"/>
      <c r="AR25" s="723"/>
      <c r="AS25" s="534"/>
    </row>
    <row r="26" spans="8:45" ht="15" customHeight="1" x14ac:dyDescent="0.2">
      <c r="H26" s="340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3"/>
      <c r="V26" s="343"/>
      <c r="W26" s="343"/>
      <c r="X26" s="343"/>
      <c r="Y26" s="343"/>
      <c r="Z26" s="343"/>
      <c r="AA26" s="343"/>
      <c r="AB26" s="343"/>
      <c r="AC26" s="343"/>
      <c r="AD26" s="343"/>
      <c r="AE26" s="343"/>
      <c r="AF26" s="343"/>
      <c r="AG26" s="343"/>
      <c r="AH26" s="343"/>
      <c r="AI26" s="343"/>
      <c r="AJ26" s="343"/>
      <c r="AK26" s="343"/>
      <c r="AL26" s="343"/>
      <c r="AM26" s="343"/>
      <c r="AN26" s="343"/>
      <c r="AO26" s="343"/>
      <c r="AP26" s="343"/>
      <c r="AQ26" s="343"/>
      <c r="AR26" s="343"/>
      <c r="AS26" s="534"/>
    </row>
    <row r="27" spans="8:45" ht="12.75" customHeight="1" x14ac:dyDescent="0.2">
      <c r="H27" s="340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534"/>
    </row>
    <row r="28" spans="8:45" ht="12" customHeight="1" x14ac:dyDescent="0.2">
      <c r="H28" s="340"/>
      <c r="I28" s="341"/>
      <c r="J28" s="341"/>
      <c r="K28" s="341"/>
      <c r="L28" s="341"/>
      <c r="M28" s="341"/>
      <c r="N28" s="341"/>
      <c r="O28" s="341"/>
      <c r="P28" s="341"/>
      <c r="Q28" s="341"/>
      <c r="R28" s="341"/>
      <c r="S28" s="341"/>
      <c r="T28" s="341"/>
      <c r="U28" s="341"/>
      <c r="V28" s="341"/>
      <c r="W28" s="341"/>
      <c r="X28" s="341"/>
      <c r="Y28" s="341"/>
      <c r="Z28" s="341"/>
      <c r="AA28" s="341"/>
      <c r="AB28" s="341"/>
      <c r="AC28" s="341"/>
      <c r="AD28" s="341"/>
      <c r="AE28" s="341"/>
      <c r="AF28" s="341"/>
      <c r="AG28" s="341"/>
      <c r="AH28" s="341"/>
      <c r="AI28" s="341"/>
      <c r="AJ28" s="344"/>
      <c r="AK28" s="344"/>
      <c r="AL28" s="344"/>
      <c r="AM28" s="344"/>
      <c r="AN28" s="344"/>
      <c r="AO28" s="344"/>
      <c r="AP28" s="344"/>
      <c r="AQ28" s="344"/>
      <c r="AR28" s="344"/>
      <c r="AS28" s="534"/>
    </row>
    <row r="29" spans="8:45" ht="12" customHeight="1" x14ac:dyDescent="0.2">
      <c r="H29" s="340"/>
      <c r="I29" s="341"/>
      <c r="J29" s="341"/>
      <c r="K29" s="341"/>
      <c r="L29" s="341"/>
      <c r="M29" s="341"/>
      <c r="N29" s="341"/>
      <c r="O29" s="341"/>
      <c r="P29" s="341"/>
      <c r="Q29" s="341"/>
      <c r="R29" s="341"/>
      <c r="S29" s="341"/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1"/>
      <c r="AF29" s="341"/>
      <c r="AG29" s="341"/>
      <c r="AH29" s="341"/>
      <c r="AI29" s="341"/>
      <c r="AJ29" s="345"/>
      <c r="AK29" s="345"/>
      <c r="AL29" s="345"/>
      <c r="AM29" s="345"/>
      <c r="AN29" s="345"/>
      <c r="AO29" s="345"/>
      <c r="AP29" s="345"/>
      <c r="AQ29" s="345"/>
      <c r="AR29" s="345"/>
      <c r="AS29" s="534"/>
    </row>
    <row r="30" spans="8:45" ht="10.5" customHeight="1" x14ac:dyDescent="0.2">
      <c r="H30" s="340"/>
      <c r="I30" s="341"/>
      <c r="J30" s="341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1"/>
      <c r="AI30" s="341"/>
      <c r="AJ30" s="345"/>
      <c r="AK30" s="345"/>
      <c r="AL30" s="345"/>
      <c r="AM30" s="345"/>
      <c r="AN30" s="345"/>
      <c r="AO30" s="345"/>
      <c r="AP30" s="345"/>
      <c r="AQ30" s="345"/>
      <c r="AR30" s="345"/>
      <c r="AS30" s="534"/>
    </row>
    <row r="31" spans="8:45" ht="11.25" customHeight="1" x14ac:dyDescent="0.2">
      <c r="H31" s="340"/>
      <c r="I31" s="341"/>
      <c r="J31" s="341"/>
      <c r="K31" s="341"/>
      <c r="L31" s="341"/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  <c r="AJ31" s="346"/>
      <c r="AK31" s="346"/>
      <c r="AL31" s="346"/>
      <c r="AM31" s="346"/>
      <c r="AN31" s="346"/>
      <c r="AO31" s="346"/>
      <c r="AP31" s="346"/>
      <c r="AQ31" s="346"/>
      <c r="AR31" s="346"/>
      <c r="AS31" s="534"/>
    </row>
    <row r="32" spans="8:45" ht="12" customHeight="1" x14ac:dyDescent="0.2">
      <c r="H32" s="340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41"/>
      <c r="AB32" s="341"/>
      <c r="AC32" s="341"/>
      <c r="AD32" s="341"/>
      <c r="AE32" s="341"/>
      <c r="AF32" s="341"/>
      <c r="AG32" s="341"/>
      <c r="AH32" s="341"/>
      <c r="AI32" s="341"/>
      <c r="AJ32" s="346"/>
      <c r="AK32" s="346"/>
      <c r="AL32" s="346"/>
      <c r="AM32" s="346"/>
      <c r="AN32" s="346"/>
      <c r="AO32" s="346"/>
      <c r="AP32" s="346"/>
      <c r="AQ32" s="346"/>
      <c r="AR32" s="346"/>
      <c r="AS32" s="534"/>
    </row>
    <row r="33" spans="8:53" ht="9.75" customHeight="1" x14ac:dyDescent="0.2">
      <c r="H33" s="340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41"/>
      <c r="AB33" s="341"/>
      <c r="AC33" s="341"/>
      <c r="AD33" s="341"/>
      <c r="AE33" s="341"/>
      <c r="AF33" s="341"/>
      <c r="AG33" s="341"/>
      <c r="AH33" s="341"/>
      <c r="AI33" s="341"/>
      <c r="AJ33" s="346"/>
      <c r="AK33" s="346"/>
      <c r="AL33" s="346"/>
      <c r="AM33" s="346"/>
      <c r="AN33" s="346"/>
      <c r="AO33" s="346"/>
      <c r="AP33" s="346"/>
      <c r="AQ33" s="346"/>
      <c r="AR33" s="346"/>
      <c r="AS33" s="534"/>
      <c r="BA33" s="183" t="s">
        <v>202</v>
      </c>
    </row>
    <row r="34" spans="8:53" ht="11.25" customHeight="1" x14ac:dyDescent="0.2">
      <c r="H34" s="340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7"/>
      <c r="AK34" s="347"/>
      <c r="AL34" s="347"/>
      <c r="AM34" s="347"/>
      <c r="AN34" s="347"/>
      <c r="AO34" s="347"/>
      <c r="AP34" s="347"/>
      <c r="AQ34" s="347"/>
      <c r="AR34" s="347"/>
      <c r="AS34" s="534"/>
    </row>
    <row r="35" spans="8:53" ht="11.25" customHeight="1" x14ac:dyDescent="0.2">
      <c r="H35" s="340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  <c r="AJ35" s="345"/>
      <c r="AK35" s="345"/>
      <c r="AL35" s="345"/>
      <c r="AM35" s="345"/>
      <c r="AN35" s="345"/>
      <c r="AO35" s="345"/>
      <c r="AP35" s="345"/>
      <c r="AQ35" s="345"/>
      <c r="AR35" s="345"/>
      <c r="AS35" s="534"/>
    </row>
    <row r="36" spans="8:53" ht="14.25" customHeight="1" x14ac:dyDescent="0.2">
      <c r="H36" s="340"/>
      <c r="I36" s="341"/>
      <c r="J36" s="341"/>
      <c r="K36" s="341"/>
      <c r="L36" s="341"/>
      <c r="M36" s="341"/>
      <c r="N36" s="341"/>
      <c r="O36" s="341"/>
      <c r="P36" s="341"/>
      <c r="Q36" s="341"/>
      <c r="R36" s="341"/>
      <c r="S36" s="341"/>
      <c r="T36" s="341"/>
      <c r="U36" s="341"/>
      <c r="V36" s="341"/>
      <c r="W36" s="341"/>
      <c r="X36" s="341"/>
      <c r="Y36" s="341"/>
      <c r="Z36" s="341"/>
      <c r="AA36" s="341"/>
      <c r="AB36" s="341"/>
      <c r="AC36" s="341"/>
      <c r="AD36" s="341"/>
      <c r="AE36" s="341"/>
      <c r="AF36" s="341"/>
      <c r="AG36" s="341"/>
      <c r="AH36" s="341"/>
      <c r="AI36" s="341"/>
      <c r="AJ36" s="345"/>
      <c r="AK36" s="345"/>
      <c r="AL36" s="345"/>
      <c r="AM36" s="345"/>
      <c r="AN36" s="345"/>
      <c r="AO36" s="345"/>
      <c r="AP36" s="345"/>
      <c r="AQ36" s="345"/>
      <c r="AR36" s="345"/>
      <c r="AS36" s="534"/>
    </row>
    <row r="37" spans="8:53" ht="14.25" customHeight="1" x14ac:dyDescent="0.2">
      <c r="H37" s="340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  <c r="AJ37" s="348"/>
      <c r="AK37" s="348"/>
      <c r="AL37" s="348"/>
      <c r="AM37" s="348"/>
      <c r="AN37" s="348"/>
      <c r="AO37" s="348"/>
      <c r="AP37" s="348"/>
      <c r="AQ37" s="348"/>
      <c r="AR37" s="348"/>
      <c r="AS37" s="534"/>
    </row>
    <row r="38" spans="8:53" ht="13.5" customHeight="1" x14ac:dyDescent="0.2">
      <c r="H38" s="340"/>
      <c r="I38" s="341"/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41"/>
      <c r="Z38" s="341"/>
      <c r="AA38" s="341"/>
      <c r="AB38" s="341"/>
      <c r="AC38" s="341"/>
      <c r="AD38" s="341"/>
      <c r="AE38" s="341"/>
      <c r="AF38" s="341"/>
      <c r="AG38" s="341"/>
      <c r="AH38" s="341"/>
      <c r="AI38" s="341"/>
      <c r="AJ38" s="348"/>
      <c r="AK38" s="348"/>
      <c r="AL38" s="348"/>
      <c r="AM38" s="348"/>
      <c r="AN38" s="348"/>
      <c r="AO38" s="348"/>
      <c r="AP38" s="348"/>
      <c r="AQ38" s="348"/>
      <c r="AR38" s="348"/>
      <c r="AS38" s="534"/>
    </row>
    <row r="39" spans="8:53" ht="9.75" customHeight="1" x14ac:dyDescent="0.2">
      <c r="H39" s="340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1"/>
      <c r="AF39" s="341"/>
      <c r="AG39" s="341"/>
      <c r="AH39" s="341"/>
      <c r="AI39" s="341"/>
      <c r="AJ39" s="348"/>
      <c r="AK39" s="348"/>
      <c r="AL39" s="348"/>
      <c r="AM39" s="348"/>
      <c r="AN39" s="348"/>
      <c r="AO39" s="348"/>
      <c r="AP39" s="348"/>
      <c r="AQ39" s="348"/>
      <c r="AR39" s="348"/>
      <c r="AS39" s="534"/>
    </row>
    <row r="40" spans="8:53" ht="12" customHeight="1" x14ac:dyDescent="0.2">
      <c r="H40" s="340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  <c r="AB40" s="341"/>
      <c r="AC40" s="341"/>
      <c r="AD40" s="341"/>
      <c r="AE40" s="341"/>
      <c r="AF40" s="341"/>
      <c r="AG40" s="341"/>
      <c r="AH40" s="341"/>
      <c r="AI40" s="341"/>
      <c r="AJ40" s="347"/>
      <c r="AK40" s="347"/>
      <c r="AL40" s="347"/>
      <c r="AM40" s="347"/>
      <c r="AN40" s="347"/>
      <c r="AO40" s="347"/>
      <c r="AP40" s="347"/>
      <c r="AQ40" s="347"/>
      <c r="AR40" s="347"/>
      <c r="AS40" s="534"/>
    </row>
    <row r="41" spans="8:53" ht="12" customHeight="1" x14ac:dyDescent="0.2">
      <c r="H41" s="340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5"/>
      <c r="AK41" s="345"/>
      <c r="AL41" s="345"/>
      <c r="AM41" s="345"/>
      <c r="AN41" s="345"/>
      <c r="AO41" s="345"/>
      <c r="AP41" s="345"/>
      <c r="AQ41" s="345"/>
      <c r="AR41" s="345"/>
      <c r="AS41" s="534"/>
      <c r="AV41" s="183" t="s">
        <v>203</v>
      </c>
    </row>
    <row r="42" spans="8:53" ht="11.25" customHeight="1" x14ac:dyDescent="0.2">
      <c r="H42" s="340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345"/>
      <c r="AK42" s="345"/>
      <c r="AL42" s="345"/>
      <c r="AM42" s="345"/>
      <c r="AN42" s="345"/>
      <c r="AO42" s="345"/>
      <c r="AP42" s="345"/>
      <c r="AQ42" s="345"/>
      <c r="AR42" s="345"/>
      <c r="AS42" s="534"/>
    </row>
    <row r="43" spans="8:53" ht="9" customHeight="1" x14ac:dyDescent="0.2">
      <c r="H43" s="340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  <c r="AB43" s="341"/>
      <c r="AC43" s="341"/>
      <c r="AD43" s="341"/>
      <c r="AE43" s="341"/>
      <c r="AF43" s="341"/>
      <c r="AG43" s="341"/>
      <c r="AH43" s="341"/>
      <c r="AI43" s="341"/>
      <c r="AJ43" s="341"/>
      <c r="AK43" s="341"/>
      <c r="AL43" s="341"/>
      <c r="AM43" s="341"/>
      <c r="AN43" s="341"/>
      <c r="AO43" s="341"/>
      <c r="AP43" s="341"/>
      <c r="AQ43" s="341"/>
      <c r="AR43" s="341"/>
      <c r="AS43" s="534"/>
    </row>
    <row r="44" spans="8:53" ht="8.25" customHeight="1" x14ac:dyDescent="0.2">
      <c r="H44" s="340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</row>
    <row r="45" spans="8:53" ht="9" customHeight="1" x14ac:dyDescent="0.2">
      <c r="H45" s="340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9"/>
      <c r="AI45" s="349"/>
      <c r="AJ45" s="349"/>
      <c r="AK45" s="349"/>
      <c r="AL45" s="349"/>
      <c r="AM45" s="349"/>
      <c r="AN45" s="349"/>
      <c r="AO45" s="349"/>
      <c r="AP45" s="349"/>
      <c r="AQ45" s="349"/>
      <c r="AR45" s="349"/>
      <c r="AS45" s="349"/>
    </row>
    <row r="46" spans="8:53" ht="21.95" customHeight="1" x14ac:dyDescent="0.2">
      <c r="H46" s="340"/>
      <c r="I46" s="341"/>
      <c r="J46" s="341"/>
      <c r="K46" s="341"/>
      <c r="L46" s="341"/>
      <c r="M46" s="724" t="s">
        <v>191</v>
      </c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19" t="e">
        <f>E12</f>
        <v>#DIV/0!</v>
      </c>
      <c r="AA46" s="719"/>
      <c r="AB46" s="719"/>
      <c r="AC46" s="719"/>
      <c r="AD46" s="719"/>
      <c r="AE46" s="719"/>
      <c r="AF46" s="719"/>
      <c r="AG46" s="719"/>
      <c r="AH46" s="719"/>
      <c r="AI46" s="719"/>
      <c r="AJ46" s="719"/>
      <c r="AK46" s="719"/>
      <c r="AL46" s="719"/>
      <c r="AM46" s="719"/>
      <c r="AN46" s="719"/>
      <c r="AO46" s="341"/>
      <c r="AP46" s="341"/>
      <c r="AQ46" s="341"/>
      <c r="AR46" s="341"/>
      <c r="AS46" s="534"/>
    </row>
    <row r="47" spans="8:53" ht="21.95" customHeight="1" x14ac:dyDescent="0.2">
      <c r="H47" s="340"/>
      <c r="I47" s="341"/>
      <c r="J47" s="535"/>
      <c r="K47" s="535"/>
      <c r="L47" s="535"/>
      <c r="M47" s="718" t="s">
        <v>192</v>
      </c>
      <c r="N47" s="718"/>
      <c r="O47" s="718"/>
      <c r="P47" s="718"/>
      <c r="Q47" s="718"/>
      <c r="R47" s="718"/>
      <c r="S47" s="718"/>
      <c r="T47" s="718"/>
      <c r="U47" s="718"/>
      <c r="V47" s="718"/>
      <c r="W47" s="718"/>
      <c r="X47" s="718"/>
      <c r="Y47" s="718"/>
      <c r="Z47" s="719" t="e">
        <f>AVERAGE(AG25:AL25)</f>
        <v>#DIV/0!</v>
      </c>
      <c r="AA47" s="719"/>
      <c r="AB47" s="719"/>
      <c r="AC47" s="719"/>
      <c r="AD47" s="719"/>
      <c r="AE47" s="719"/>
      <c r="AF47" s="719"/>
      <c r="AG47" s="719"/>
      <c r="AH47" s="719"/>
      <c r="AI47" s="719"/>
      <c r="AJ47" s="719"/>
      <c r="AK47" s="719"/>
      <c r="AL47" s="719"/>
      <c r="AM47" s="719"/>
      <c r="AN47" s="719"/>
      <c r="AO47" s="341"/>
      <c r="AP47" s="341"/>
      <c r="AQ47" s="341"/>
      <c r="AR47" s="341"/>
      <c r="AS47" s="534"/>
    </row>
    <row r="48" spans="8:53" ht="21.95" customHeight="1" x14ac:dyDescent="0.2">
      <c r="H48" s="340"/>
      <c r="I48" s="341"/>
      <c r="J48" s="535"/>
      <c r="K48" s="535"/>
      <c r="L48" s="535"/>
      <c r="M48" s="718" t="s">
        <v>204</v>
      </c>
      <c r="N48" s="718"/>
      <c r="O48" s="718"/>
      <c r="P48" s="718"/>
      <c r="Q48" s="718"/>
      <c r="R48" s="718"/>
      <c r="S48" s="718"/>
      <c r="T48" s="718"/>
      <c r="U48" s="718"/>
      <c r="V48" s="718"/>
      <c r="W48" s="718"/>
      <c r="X48" s="718"/>
      <c r="Y48" s="718"/>
      <c r="Z48" s="719" t="e">
        <f>Z46-Z47</f>
        <v>#DIV/0!</v>
      </c>
      <c r="AA48" s="719"/>
      <c r="AB48" s="719"/>
      <c r="AC48" s="719"/>
      <c r="AD48" s="719"/>
      <c r="AE48" s="719"/>
      <c r="AF48" s="719"/>
      <c r="AG48" s="719"/>
      <c r="AH48" s="719"/>
      <c r="AI48" s="719"/>
      <c r="AJ48" s="719"/>
      <c r="AK48" s="719"/>
      <c r="AL48" s="719"/>
      <c r="AM48" s="719"/>
      <c r="AN48" s="719"/>
      <c r="AO48" s="341"/>
      <c r="AP48" s="341"/>
      <c r="AQ48" s="341"/>
      <c r="AR48" s="341"/>
      <c r="AS48" s="534"/>
    </row>
    <row r="49" spans="1:45" ht="18.75" customHeight="1" x14ac:dyDescent="0.2">
      <c r="H49" s="340"/>
      <c r="I49" s="341"/>
      <c r="J49" s="535"/>
      <c r="K49" s="535"/>
      <c r="L49" s="535"/>
      <c r="M49" s="535"/>
      <c r="N49" s="535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534"/>
    </row>
    <row r="50" spans="1:45" ht="22.5" customHeight="1" x14ac:dyDescent="0.2">
      <c r="H50" s="340"/>
      <c r="I50" s="341"/>
      <c r="J50" s="535"/>
      <c r="K50" s="535"/>
      <c r="L50" s="535"/>
      <c r="M50" s="535"/>
      <c r="N50" s="535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1"/>
      <c r="AK50" s="341"/>
      <c r="AL50" s="341"/>
      <c r="AM50" s="341"/>
      <c r="AN50" s="341"/>
      <c r="AO50" s="341"/>
      <c r="AP50" s="341"/>
      <c r="AQ50" s="341"/>
      <c r="AR50" s="341"/>
      <c r="AS50" s="534"/>
    </row>
    <row r="51" spans="1:45" ht="12.75" customHeight="1" x14ac:dyDescent="0.2">
      <c r="H51" s="340"/>
      <c r="I51" s="716"/>
      <c r="J51" s="716"/>
      <c r="K51" s="716"/>
      <c r="L51" s="716"/>
      <c r="M51" s="716"/>
      <c r="N51" s="716"/>
      <c r="O51" s="716"/>
      <c r="P51" s="716"/>
      <c r="Q51" s="716"/>
      <c r="R51" s="716"/>
      <c r="S51" s="716"/>
      <c r="T51" s="716"/>
      <c r="U51" s="716"/>
      <c r="V51" s="716"/>
      <c r="W51" s="716"/>
      <c r="X51" s="716"/>
      <c r="Y51" s="716"/>
      <c r="Z51" s="716"/>
      <c r="AA51" s="716"/>
      <c r="AB51" s="716"/>
      <c r="AC51" s="716"/>
      <c r="AD51" s="716"/>
      <c r="AE51" s="716"/>
      <c r="AF51" s="716"/>
      <c r="AG51" s="716"/>
      <c r="AH51" s="716"/>
      <c r="AI51" s="716"/>
      <c r="AJ51" s="716"/>
      <c r="AK51" s="716"/>
      <c r="AL51" s="716"/>
      <c r="AM51" s="716"/>
      <c r="AN51" s="716"/>
      <c r="AO51" s="716"/>
      <c r="AP51" s="716"/>
      <c r="AQ51" s="716"/>
      <c r="AR51" s="716"/>
      <c r="AS51" s="534"/>
    </row>
    <row r="52" spans="1:45" s="541" customFormat="1" ht="14.25" customHeight="1" x14ac:dyDescent="0.2">
      <c r="A52" s="339"/>
      <c r="B52" s="339"/>
      <c r="C52" s="339"/>
      <c r="D52" s="339"/>
      <c r="E52" s="339"/>
      <c r="F52" s="339"/>
      <c r="G52" s="339"/>
      <c r="H52" s="339"/>
      <c r="I52" s="694">
        <f>AA13</f>
        <v>0</v>
      </c>
      <c r="J52" s="694"/>
      <c r="K52" s="694"/>
      <c r="L52" s="694"/>
      <c r="M52" s="694"/>
      <c r="N52" s="694"/>
      <c r="O52" s="694"/>
      <c r="P52" s="694"/>
      <c r="Q52" s="694"/>
      <c r="R52" s="694"/>
      <c r="S52" s="694"/>
      <c r="T52" s="694"/>
      <c r="U52" s="694"/>
      <c r="V52" s="694"/>
      <c r="W52" s="694"/>
      <c r="X52" s="694"/>
      <c r="Y52" s="694"/>
      <c r="Z52" s="694"/>
      <c r="AA52" s="694" t="str">
        <f>[4]Granulometría!R54</f>
        <v>Ing Francisco Granados</v>
      </c>
      <c r="AB52" s="694"/>
      <c r="AC52" s="694"/>
      <c r="AD52" s="694"/>
      <c r="AE52" s="694"/>
      <c r="AF52" s="694"/>
      <c r="AG52" s="694"/>
      <c r="AH52" s="694"/>
      <c r="AI52" s="694"/>
      <c r="AJ52" s="694"/>
      <c r="AK52" s="694"/>
      <c r="AL52" s="694"/>
      <c r="AM52" s="694"/>
      <c r="AN52" s="694"/>
      <c r="AO52" s="694"/>
      <c r="AP52" s="694"/>
      <c r="AQ52" s="694"/>
      <c r="AR52" s="694"/>
      <c r="AS52" s="533"/>
    </row>
    <row r="53" spans="1:45" s="541" customFormat="1" ht="14.25" customHeight="1" x14ac:dyDescent="0.2">
      <c r="A53" s="339"/>
      <c r="B53" s="339"/>
      <c r="C53" s="339"/>
      <c r="D53" s="339"/>
      <c r="E53" s="339"/>
      <c r="F53" s="339"/>
      <c r="G53" s="339"/>
      <c r="H53" s="339"/>
      <c r="I53" s="694" t="str">
        <f>[5]Granulometría!A55</f>
        <v>Tecnico de Laboratorio de suelos y Materiales.</v>
      </c>
      <c r="J53" s="694"/>
      <c r="K53" s="694"/>
      <c r="L53" s="694"/>
      <c r="M53" s="694"/>
      <c r="N53" s="694"/>
      <c r="O53" s="694"/>
      <c r="P53" s="694"/>
      <c r="Q53" s="694"/>
      <c r="R53" s="694"/>
      <c r="S53" s="694"/>
      <c r="T53" s="694"/>
      <c r="U53" s="694"/>
      <c r="V53" s="694"/>
      <c r="W53" s="694"/>
      <c r="X53" s="694"/>
      <c r="Y53" s="694"/>
      <c r="Z53" s="694"/>
      <c r="AA53" s="694" t="str">
        <f>[4]Granulometría!R55</f>
        <v>Jefe Técnico de Laboratorio de Suelos y Materiales</v>
      </c>
      <c r="AB53" s="694"/>
      <c r="AC53" s="694"/>
      <c r="AD53" s="694"/>
      <c r="AE53" s="694"/>
      <c r="AF53" s="694"/>
      <c r="AG53" s="694"/>
      <c r="AH53" s="694"/>
      <c r="AI53" s="694"/>
      <c r="AJ53" s="694"/>
      <c r="AK53" s="694"/>
      <c r="AL53" s="694"/>
      <c r="AM53" s="694"/>
      <c r="AN53" s="694"/>
      <c r="AO53" s="694"/>
      <c r="AP53" s="694"/>
      <c r="AQ53" s="694"/>
      <c r="AR53" s="694"/>
      <c r="AS53" s="533"/>
    </row>
    <row r="54" spans="1:45" ht="13.5" customHeight="1" x14ac:dyDescent="0.2">
      <c r="H54" s="340"/>
      <c r="I54" s="714"/>
      <c r="J54" s="714"/>
      <c r="K54" s="714"/>
      <c r="L54" s="714"/>
      <c r="M54" s="714"/>
      <c r="N54" s="714"/>
      <c r="O54" s="714"/>
      <c r="P54" s="714"/>
      <c r="Q54" s="714"/>
      <c r="R54" s="714"/>
      <c r="S54" s="714"/>
      <c r="T54" s="714"/>
      <c r="U54" s="714"/>
      <c r="V54" s="714"/>
      <c r="W54" s="714"/>
      <c r="X54" s="714"/>
      <c r="Y54" s="714"/>
      <c r="Z54" s="714"/>
      <c r="AA54" s="715"/>
      <c r="AB54" s="715"/>
      <c r="AC54" s="715"/>
      <c r="AD54" s="715"/>
      <c r="AE54" s="715"/>
      <c r="AF54" s="715"/>
      <c r="AG54" s="715"/>
      <c r="AH54" s="715"/>
      <c r="AI54" s="715"/>
      <c r="AJ54" s="715"/>
      <c r="AK54" s="715"/>
      <c r="AL54" s="715"/>
      <c r="AM54" s="715"/>
      <c r="AN54" s="715"/>
      <c r="AO54" s="715"/>
      <c r="AP54" s="715"/>
      <c r="AQ54" s="715"/>
      <c r="AR54" s="715"/>
      <c r="AS54" s="534"/>
    </row>
    <row r="55" spans="1:45" ht="12" customHeight="1" x14ac:dyDescent="0.2">
      <c r="H55" s="340"/>
      <c r="I55" s="716"/>
      <c r="J55" s="716"/>
      <c r="K55" s="716"/>
      <c r="L55" s="716"/>
      <c r="M55" s="717"/>
      <c r="N55" s="717"/>
      <c r="O55" s="717"/>
      <c r="P55" s="717"/>
      <c r="Q55" s="717"/>
      <c r="R55" s="717"/>
      <c r="S55" s="717"/>
      <c r="T55" s="717"/>
      <c r="U55" s="717"/>
      <c r="V55" s="717"/>
      <c r="W55" s="717"/>
      <c r="X55" s="717"/>
      <c r="Y55" s="717"/>
      <c r="Z55" s="717"/>
      <c r="AA55" s="716"/>
      <c r="AB55" s="716"/>
      <c r="AC55" s="716"/>
      <c r="AD55" s="716"/>
      <c r="AE55" s="717"/>
      <c r="AF55" s="717"/>
      <c r="AG55" s="717"/>
      <c r="AH55" s="717"/>
      <c r="AI55" s="717"/>
      <c r="AJ55" s="717"/>
      <c r="AK55" s="717"/>
      <c r="AL55" s="717"/>
      <c r="AM55" s="717"/>
      <c r="AN55" s="717"/>
      <c r="AO55" s="717"/>
      <c r="AP55" s="717"/>
      <c r="AQ55" s="717"/>
      <c r="AR55" s="717"/>
      <c r="AS55" s="534"/>
    </row>
    <row r="56" spans="1:45" ht="20.100000000000001" customHeight="1" x14ac:dyDescent="0.2">
      <c r="H56" s="536"/>
      <c r="I56" s="536"/>
      <c r="J56" s="536"/>
      <c r="K56" s="536"/>
      <c r="L56" s="536"/>
      <c r="M56" s="536"/>
      <c r="N56" s="536"/>
      <c r="O56" s="536"/>
      <c r="P56" s="536"/>
      <c r="Q56" s="536"/>
      <c r="R56" s="536"/>
      <c r="S56" s="536"/>
      <c r="T56" s="536"/>
      <c r="U56" s="536"/>
      <c r="V56" s="536"/>
      <c r="W56" s="536"/>
      <c r="X56" s="536"/>
      <c r="Y56" s="536"/>
      <c r="Z56" s="536"/>
      <c r="AA56" s="536"/>
      <c r="AB56" s="536"/>
      <c r="AC56" s="536"/>
      <c r="AD56" s="536"/>
      <c r="AE56" s="536"/>
      <c r="AF56" s="536"/>
      <c r="AG56" s="536"/>
      <c r="AH56" s="536"/>
      <c r="AI56" s="536"/>
      <c r="AJ56" s="536"/>
      <c r="AK56" s="536"/>
      <c r="AL56" s="536"/>
      <c r="AM56" s="536"/>
      <c r="AN56" s="536"/>
      <c r="AO56" s="536"/>
      <c r="AP56" s="536"/>
      <c r="AQ56" s="536"/>
      <c r="AR56" s="536"/>
      <c r="AS56" s="536"/>
    </row>
  </sheetData>
  <mergeCells count="128">
    <mergeCell ref="AX6:AZ6"/>
    <mergeCell ref="BB6:CC6"/>
    <mergeCell ref="I7:M8"/>
    <mergeCell ref="N7:AR8"/>
    <mergeCell ref="AV8:BK10"/>
    <mergeCell ref="BL8:BW10"/>
    <mergeCell ref="BX8:CI10"/>
    <mergeCell ref="I9:M10"/>
    <mergeCell ref="N9:AR10"/>
    <mergeCell ref="I11:N12"/>
    <mergeCell ref="O11:AF12"/>
    <mergeCell ref="AG11:AJ11"/>
    <mergeCell ref="AK11:AR11"/>
    <mergeCell ref="AK12:AR12"/>
    <mergeCell ref="I2:R5"/>
    <mergeCell ref="S2:AR3"/>
    <mergeCell ref="S4:AR5"/>
    <mergeCell ref="AG15:AJ15"/>
    <mergeCell ref="AK15:AR15"/>
    <mergeCell ref="I16:T16"/>
    <mergeCell ref="U16:AF16"/>
    <mergeCell ref="AG16:AR16"/>
    <mergeCell ref="AV16:AY16"/>
    <mergeCell ref="I13:N14"/>
    <mergeCell ref="O13:T14"/>
    <mergeCell ref="U13:Z14"/>
    <mergeCell ref="AA13:AF14"/>
    <mergeCell ref="AG13:AI14"/>
    <mergeCell ref="AJ13:AR14"/>
    <mergeCell ref="AJ17:AL17"/>
    <mergeCell ref="AM17:AO17"/>
    <mergeCell ref="AP17:AR17"/>
    <mergeCell ref="I18:T18"/>
    <mergeCell ref="U18:W18"/>
    <mergeCell ref="X18:Z18"/>
    <mergeCell ref="AA18:AC18"/>
    <mergeCell ref="AD18:AF18"/>
    <mergeCell ref="AG18:AI18"/>
    <mergeCell ref="AJ18:AL18"/>
    <mergeCell ref="I17:T17"/>
    <mergeCell ref="U17:W17"/>
    <mergeCell ref="X17:Z17"/>
    <mergeCell ref="AA17:AC17"/>
    <mergeCell ref="AD17:AF17"/>
    <mergeCell ref="AG17:AI17"/>
    <mergeCell ref="AM18:AO18"/>
    <mergeCell ref="AP18:AR18"/>
    <mergeCell ref="I19:T19"/>
    <mergeCell ref="U19:W19"/>
    <mergeCell ref="X19:Z19"/>
    <mergeCell ref="AA19:AC19"/>
    <mergeCell ref="AD19:AF19"/>
    <mergeCell ref="AG19:AI19"/>
    <mergeCell ref="AJ19:AL19"/>
    <mergeCell ref="AM19:AO19"/>
    <mergeCell ref="AP19:AR19"/>
    <mergeCell ref="I20:T20"/>
    <mergeCell ref="U20:W20"/>
    <mergeCell ref="X20:Z20"/>
    <mergeCell ref="AA20:AC20"/>
    <mergeCell ref="AD20:AF20"/>
    <mergeCell ref="AG20:AI20"/>
    <mergeCell ref="AJ20:AL20"/>
    <mergeCell ref="AM20:AO20"/>
    <mergeCell ref="AP20:AR20"/>
    <mergeCell ref="AJ21:AL21"/>
    <mergeCell ref="AM21:AO21"/>
    <mergeCell ref="AP21:AR21"/>
    <mergeCell ref="I22:T22"/>
    <mergeCell ref="U22:W22"/>
    <mergeCell ref="X22:Z22"/>
    <mergeCell ref="AA22:AC22"/>
    <mergeCell ref="AD22:AF22"/>
    <mergeCell ref="AG22:AI22"/>
    <mergeCell ref="AJ22:AL22"/>
    <mergeCell ref="I21:T21"/>
    <mergeCell ref="U21:W21"/>
    <mergeCell ref="X21:Z21"/>
    <mergeCell ref="AA21:AC21"/>
    <mergeCell ref="AD21:AF21"/>
    <mergeCell ref="AG21:AI21"/>
    <mergeCell ref="AM22:AO22"/>
    <mergeCell ref="AP22:AR22"/>
    <mergeCell ref="I23:T23"/>
    <mergeCell ref="U23:W23"/>
    <mergeCell ref="X23:Z23"/>
    <mergeCell ref="AA23:AC23"/>
    <mergeCell ref="AD23:AF23"/>
    <mergeCell ref="AG23:AI23"/>
    <mergeCell ref="AJ23:AL23"/>
    <mergeCell ref="AM23:AO23"/>
    <mergeCell ref="AP23:AR23"/>
    <mergeCell ref="I24:T24"/>
    <mergeCell ref="U24:W24"/>
    <mergeCell ref="X24:Z24"/>
    <mergeCell ref="AA24:AC24"/>
    <mergeCell ref="AD24:AF24"/>
    <mergeCell ref="AG24:AI24"/>
    <mergeCell ref="AJ24:AL24"/>
    <mergeCell ref="AM24:AO24"/>
    <mergeCell ref="AP24:AR24"/>
    <mergeCell ref="AJ25:AL25"/>
    <mergeCell ref="AM25:AO25"/>
    <mergeCell ref="AP25:AR25"/>
    <mergeCell ref="M46:Y46"/>
    <mergeCell ref="Z46:AN46"/>
    <mergeCell ref="M47:Y47"/>
    <mergeCell ref="Z47:AN47"/>
    <mergeCell ref="I25:T25"/>
    <mergeCell ref="U25:W25"/>
    <mergeCell ref="X25:Z25"/>
    <mergeCell ref="AA25:AC25"/>
    <mergeCell ref="AD25:AF25"/>
    <mergeCell ref="AG25:AI25"/>
    <mergeCell ref="I53:Z53"/>
    <mergeCell ref="AA53:AR53"/>
    <mergeCell ref="I54:Z54"/>
    <mergeCell ref="AA54:AR54"/>
    <mergeCell ref="I55:L55"/>
    <mergeCell ref="M55:Z55"/>
    <mergeCell ref="AA55:AD55"/>
    <mergeCell ref="AE55:AR55"/>
    <mergeCell ref="M48:Y48"/>
    <mergeCell ref="Z48:AN48"/>
    <mergeCell ref="I51:Z51"/>
    <mergeCell ref="AA51:AR51"/>
    <mergeCell ref="I52:Z52"/>
    <mergeCell ref="AA52:AR52"/>
  </mergeCells>
  <printOptions horizontalCentered="1" verticalCentered="1"/>
  <pageMargins left="1.0236220472440944" right="0.55118110236220474" top="0.55118110236220474" bottom="0.59055118110236227" header="0.51181102362204722" footer="0.51181102362204722"/>
  <pageSetup scale="89" orientation="portrait" horizontalDpi="4294967294" verticalDpi="300" r:id="rId1"/>
  <headerFooter alignWithMargins="0"/>
  <colBreaks count="1" manualBreakCount="1">
    <brk id="7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M57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"/>
  <cols>
    <col min="1" max="2" width="3.5703125" style="51" customWidth="1"/>
    <col min="3" max="3" width="4.7109375" style="51" customWidth="1"/>
    <col min="4" max="8" width="2.7109375" style="51"/>
    <col min="9" max="9" width="3.5703125" style="51" customWidth="1"/>
    <col min="10" max="10" width="2.7109375" style="51"/>
    <col min="11" max="11" width="4.140625" style="51" customWidth="1"/>
    <col min="12" max="15" width="3.5703125" style="51" customWidth="1"/>
    <col min="16" max="23" width="2.7109375" style="51"/>
    <col min="24" max="26" width="2.7109375" style="51" customWidth="1"/>
    <col min="27" max="28" width="2.7109375" style="51"/>
    <col min="29" max="29" width="2.7109375" style="51" customWidth="1"/>
    <col min="30" max="32" width="3" style="51" customWidth="1"/>
    <col min="33" max="33" width="5.5703125" style="51" customWidth="1"/>
    <col min="34" max="34" width="8" style="2" customWidth="1"/>
    <col min="35" max="35" width="10.140625" style="2" customWidth="1"/>
    <col min="36" max="36" width="10.140625" style="51" customWidth="1"/>
    <col min="37" max="256" width="2.7109375" style="51"/>
    <col min="257" max="259" width="3.5703125" style="51" customWidth="1"/>
    <col min="260" max="264" width="2.7109375" style="51"/>
    <col min="265" max="265" width="3.5703125" style="51" customWidth="1"/>
    <col min="266" max="266" width="2.7109375" style="51"/>
    <col min="267" max="267" width="4.140625" style="51" customWidth="1"/>
    <col min="268" max="271" width="3.5703125" style="51" customWidth="1"/>
    <col min="272" max="279" width="2.7109375" style="51"/>
    <col min="280" max="282" width="2.7109375" style="51" customWidth="1"/>
    <col min="283" max="284" width="2.7109375" style="51"/>
    <col min="285" max="285" width="2.7109375" style="51" customWidth="1"/>
    <col min="286" max="288" width="3" style="51" customWidth="1"/>
    <col min="289" max="289" width="5.5703125" style="51" customWidth="1"/>
    <col min="290" max="290" width="8" style="51" customWidth="1"/>
    <col min="291" max="292" width="10.140625" style="51" customWidth="1"/>
    <col min="293" max="512" width="2.7109375" style="51"/>
    <col min="513" max="515" width="3.5703125" style="51" customWidth="1"/>
    <col min="516" max="520" width="2.7109375" style="51"/>
    <col min="521" max="521" width="3.5703125" style="51" customWidth="1"/>
    <col min="522" max="522" width="2.7109375" style="51"/>
    <col min="523" max="523" width="4.140625" style="51" customWidth="1"/>
    <col min="524" max="527" width="3.5703125" style="51" customWidth="1"/>
    <col min="528" max="535" width="2.7109375" style="51"/>
    <col min="536" max="538" width="2.7109375" style="51" customWidth="1"/>
    <col min="539" max="540" width="2.7109375" style="51"/>
    <col min="541" max="541" width="2.7109375" style="51" customWidth="1"/>
    <col min="542" max="544" width="3" style="51" customWidth="1"/>
    <col min="545" max="545" width="5.5703125" style="51" customWidth="1"/>
    <col min="546" max="546" width="8" style="51" customWidth="1"/>
    <col min="547" max="548" width="10.140625" style="51" customWidth="1"/>
    <col min="549" max="768" width="2.7109375" style="51"/>
    <col min="769" max="771" width="3.5703125" style="51" customWidth="1"/>
    <col min="772" max="776" width="2.7109375" style="51"/>
    <col min="777" max="777" width="3.5703125" style="51" customWidth="1"/>
    <col min="778" max="778" width="2.7109375" style="51"/>
    <col min="779" max="779" width="4.140625" style="51" customWidth="1"/>
    <col min="780" max="783" width="3.5703125" style="51" customWidth="1"/>
    <col min="784" max="791" width="2.7109375" style="51"/>
    <col min="792" max="794" width="2.7109375" style="51" customWidth="1"/>
    <col min="795" max="796" width="2.7109375" style="51"/>
    <col min="797" max="797" width="2.7109375" style="51" customWidth="1"/>
    <col min="798" max="800" width="3" style="51" customWidth="1"/>
    <col min="801" max="801" width="5.5703125" style="51" customWidth="1"/>
    <col min="802" max="802" width="8" style="51" customWidth="1"/>
    <col min="803" max="804" width="10.140625" style="51" customWidth="1"/>
    <col min="805" max="1024" width="2.7109375" style="51"/>
    <col min="1025" max="1027" width="3.5703125" style="51" customWidth="1"/>
    <col min="1028" max="1032" width="2.7109375" style="51"/>
    <col min="1033" max="1033" width="3.5703125" style="51" customWidth="1"/>
    <col min="1034" max="1034" width="2.7109375" style="51"/>
    <col min="1035" max="1035" width="4.140625" style="51" customWidth="1"/>
    <col min="1036" max="1039" width="3.5703125" style="51" customWidth="1"/>
    <col min="1040" max="1047" width="2.7109375" style="51"/>
    <col min="1048" max="1050" width="2.7109375" style="51" customWidth="1"/>
    <col min="1051" max="1052" width="2.7109375" style="51"/>
    <col min="1053" max="1053" width="2.7109375" style="51" customWidth="1"/>
    <col min="1054" max="1056" width="3" style="51" customWidth="1"/>
    <col min="1057" max="1057" width="5.5703125" style="51" customWidth="1"/>
    <col min="1058" max="1058" width="8" style="51" customWidth="1"/>
    <col min="1059" max="1060" width="10.140625" style="51" customWidth="1"/>
    <col min="1061" max="1280" width="2.7109375" style="51"/>
    <col min="1281" max="1283" width="3.5703125" style="51" customWidth="1"/>
    <col min="1284" max="1288" width="2.7109375" style="51"/>
    <col min="1289" max="1289" width="3.5703125" style="51" customWidth="1"/>
    <col min="1290" max="1290" width="2.7109375" style="51"/>
    <col min="1291" max="1291" width="4.140625" style="51" customWidth="1"/>
    <col min="1292" max="1295" width="3.5703125" style="51" customWidth="1"/>
    <col min="1296" max="1303" width="2.7109375" style="51"/>
    <col min="1304" max="1306" width="2.7109375" style="51" customWidth="1"/>
    <col min="1307" max="1308" width="2.7109375" style="51"/>
    <col min="1309" max="1309" width="2.7109375" style="51" customWidth="1"/>
    <col min="1310" max="1312" width="3" style="51" customWidth="1"/>
    <col min="1313" max="1313" width="5.5703125" style="51" customWidth="1"/>
    <col min="1314" max="1314" width="8" style="51" customWidth="1"/>
    <col min="1315" max="1316" width="10.140625" style="51" customWidth="1"/>
    <col min="1317" max="1536" width="2.7109375" style="51"/>
    <col min="1537" max="1539" width="3.5703125" style="51" customWidth="1"/>
    <col min="1540" max="1544" width="2.7109375" style="51"/>
    <col min="1545" max="1545" width="3.5703125" style="51" customWidth="1"/>
    <col min="1546" max="1546" width="2.7109375" style="51"/>
    <col min="1547" max="1547" width="4.140625" style="51" customWidth="1"/>
    <col min="1548" max="1551" width="3.5703125" style="51" customWidth="1"/>
    <col min="1552" max="1559" width="2.7109375" style="51"/>
    <col min="1560" max="1562" width="2.7109375" style="51" customWidth="1"/>
    <col min="1563" max="1564" width="2.7109375" style="51"/>
    <col min="1565" max="1565" width="2.7109375" style="51" customWidth="1"/>
    <col min="1566" max="1568" width="3" style="51" customWidth="1"/>
    <col min="1569" max="1569" width="5.5703125" style="51" customWidth="1"/>
    <col min="1570" max="1570" width="8" style="51" customWidth="1"/>
    <col min="1571" max="1572" width="10.140625" style="51" customWidth="1"/>
    <col min="1573" max="1792" width="2.7109375" style="51"/>
    <col min="1793" max="1795" width="3.5703125" style="51" customWidth="1"/>
    <col min="1796" max="1800" width="2.7109375" style="51"/>
    <col min="1801" max="1801" width="3.5703125" style="51" customWidth="1"/>
    <col min="1802" max="1802" width="2.7109375" style="51"/>
    <col min="1803" max="1803" width="4.140625" style="51" customWidth="1"/>
    <col min="1804" max="1807" width="3.5703125" style="51" customWidth="1"/>
    <col min="1808" max="1815" width="2.7109375" style="51"/>
    <col min="1816" max="1818" width="2.7109375" style="51" customWidth="1"/>
    <col min="1819" max="1820" width="2.7109375" style="51"/>
    <col min="1821" max="1821" width="2.7109375" style="51" customWidth="1"/>
    <col min="1822" max="1824" width="3" style="51" customWidth="1"/>
    <col min="1825" max="1825" width="5.5703125" style="51" customWidth="1"/>
    <col min="1826" max="1826" width="8" style="51" customWidth="1"/>
    <col min="1827" max="1828" width="10.140625" style="51" customWidth="1"/>
    <col min="1829" max="2048" width="2.7109375" style="51"/>
    <col min="2049" max="2051" width="3.5703125" style="51" customWidth="1"/>
    <col min="2052" max="2056" width="2.7109375" style="51"/>
    <col min="2057" max="2057" width="3.5703125" style="51" customWidth="1"/>
    <col min="2058" max="2058" width="2.7109375" style="51"/>
    <col min="2059" max="2059" width="4.140625" style="51" customWidth="1"/>
    <col min="2060" max="2063" width="3.5703125" style="51" customWidth="1"/>
    <col min="2064" max="2071" width="2.7109375" style="51"/>
    <col min="2072" max="2074" width="2.7109375" style="51" customWidth="1"/>
    <col min="2075" max="2076" width="2.7109375" style="51"/>
    <col min="2077" max="2077" width="2.7109375" style="51" customWidth="1"/>
    <col min="2078" max="2080" width="3" style="51" customWidth="1"/>
    <col min="2081" max="2081" width="5.5703125" style="51" customWidth="1"/>
    <col min="2082" max="2082" width="8" style="51" customWidth="1"/>
    <col min="2083" max="2084" width="10.140625" style="51" customWidth="1"/>
    <col min="2085" max="2304" width="2.7109375" style="51"/>
    <col min="2305" max="2307" width="3.5703125" style="51" customWidth="1"/>
    <col min="2308" max="2312" width="2.7109375" style="51"/>
    <col min="2313" max="2313" width="3.5703125" style="51" customWidth="1"/>
    <col min="2314" max="2314" width="2.7109375" style="51"/>
    <col min="2315" max="2315" width="4.140625" style="51" customWidth="1"/>
    <col min="2316" max="2319" width="3.5703125" style="51" customWidth="1"/>
    <col min="2320" max="2327" width="2.7109375" style="51"/>
    <col min="2328" max="2330" width="2.7109375" style="51" customWidth="1"/>
    <col min="2331" max="2332" width="2.7109375" style="51"/>
    <col min="2333" max="2333" width="2.7109375" style="51" customWidth="1"/>
    <col min="2334" max="2336" width="3" style="51" customWidth="1"/>
    <col min="2337" max="2337" width="5.5703125" style="51" customWidth="1"/>
    <col min="2338" max="2338" width="8" style="51" customWidth="1"/>
    <col min="2339" max="2340" width="10.140625" style="51" customWidth="1"/>
    <col min="2341" max="2560" width="2.7109375" style="51"/>
    <col min="2561" max="2563" width="3.5703125" style="51" customWidth="1"/>
    <col min="2564" max="2568" width="2.7109375" style="51"/>
    <col min="2569" max="2569" width="3.5703125" style="51" customWidth="1"/>
    <col min="2570" max="2570" width="2.7109375" style="51"/>
    <col min="2571" max="2571" width="4.140625" style="51" customWidth="1"/>
    <col min="2572" max="2575" width="3.5703125" style="51" customWidth="1"/>
    <col min="2576" max="2583" width="2.7109375" style="51"/>
    <col min="2584" max="2586" width="2.7109375" style="51" customWidth="1"/>
    <col min="2587" max="2588" width="2.7109375" style="51"/>
    <col min="2589" max="2589" width="2.7109375" style="51" customWidth="1"/>
    <col min="2590" max="2592" width="3" style="51" customWidth="1"/>
    <col min="2593" max="2593" width="5.5703125" style="51" customWidth="1"/>
    <col min="2594" max="2594" width="8" style="51" customWidth="1"/>
    <col min="2595" max="2596" width="10.140625" style="51" customWidth="1"/>
    <col min="2597" max="2816" width="2.7109375" style="51"/>
    <col min="2817" max="2819" width="3.5703125" style="51" customWidth="1"/>
    <col min="2820" max="2824" width="2.7109375" style="51"/>
    <col min="2825" max="2825" width="3.5703125" style="51" customWidth="1"/>
    <col min="2826" max="2826" width="2.7109375" style="51"/>
    <col min="2827" max="2827" width="4.140625" style="51" customWidth="1"/>
    <col min="2828" max="2831" width="3.5703125" style="51" customWidth="1"/>
    <col min="2832" max="2839" width="2.7109375" style="51"/>
    <col min="2840" max="2842" width="2.7109375" style="51" customWidth="1"/>
    <col min="2843" max="2844" width="2.7109375" style="51"/>
    <col min="2845" max="2845" width="2.7109375" style="51" customWidth="1"/>
    <col min="2846" max="2848" width="3" style="51" customWidth="1"/>
    <col min="2849" max="2849" width="5.5703125" style="51" customWidth="1"/>
    <col min="2850" max="2850" width="8" style="51" customWidth="1"/>
    <col min="2851" max="2852" width="10.140625" style="51" customWidth="1"/>
    <col min="2853" max="3072" width="2.7109375" style="51"/>
    <col min="3073" max="3075" width="3.5703125" style="51" customWidth="1"/>
    <col min="3076" max="3080" width="2.7109375" style="51"/>
    <col min="3081" max="3081" width="3.5703125" style="51" customWidth="1"/>
    <col min="3082" max="3082" width="2.7109375" style="51"/>
    <col min="3083" max="3083" width="4.140625" style="51" customWidth="1"/>
    <col min="3084" max="3087" width="3.5703125" style="51" customWidth="1"/>
    <col min="3088" max="3095" width="2.7109375" style="51"/>
    <col min="3096" max="3098" width="2.7109375" style="51" customWidth="1"/>
    <col min="3099" max="3100" width="2.7109375" style="51"/>
    <col min="3101" max="3101" width="2.7109375" style="51" customWidth="1"/>
    <col min="3102" max="3104" width="3" style="51" customWidth="1"/>
    <col min="3105" max="3105" width="5.5703125" style="51" customWidth="1"/>
    <col min="3106" max="3106" width="8" style="51" customWidth="1"/>
    <col min="3107" max="3108" width="10.140625" style="51" customWidth="1"/>
    <col min="3109" max="3328" width="2.7109375" style="51"/>
    <col min="3329" max="3331" width="3.5703125" style="51" customWidth="1"/>
    <col min="3332" max="3336" width="2.7109375" style="51"/>
    <col min="3337" max="3337" width="3.5703125" style="51" customWidth="1"/>
    <col min="3338" max="3338" width="2.7109375" style="51"/>
    <col min="3339" max="3339" width="4.140625" style="51" customWidth="1"/>
    <col min="3340" max="3343" width="3.5703125" style="51" customWidth="1"/>
    <col min="3344" max="3351" width="2.7109375" style="51"/>
    <col min="3352" max="3354" width="2.7109375" style="51" customWidth="1"/>
    <col min="3355" max="3356" width="2.7109375" style="51"/>
    <col min="3357" max="3357" width="2.7109375" style="51" customWidth="1"/>
    <col min="3358" max="3360" width="3" style="51" customWidth="1"/>
    <col min="3361" max="3361" width="5.5703125" style="51" customWidth="1"/>
    <col min="3362" max="3362" width="8" style="51" customWidth="1"/>
    <col min="3363" max="3364" width="10.140625" style="51" customWidth="1"/>
    <col min="3365" max="3584" width="2.7109375" style="51"/>
    <col min="3585" max="3587" width="3.5703125" style="51" customWidth="1"/>
    <col min="3588" max="3592" width="2.7109375" style="51"/>
    <col min="3593" max="3593" width="3.5703125" style="51" customWidth="1"/>
    <col min="3594" max="3594" width="2.7109375" style="51"/>
    <col min="3595" max="3595" width="4.140625" style="51" customWidth="1"/>
    <col min="3596" max="3599" width="3.5703125" style="51" customWidth="1"/>
    <col min="3600" max="3607" width="2.7109375" style="51"/>
    <col min="3608" max="3610" width="2.7109375" style="51" customWidth="1"/>
    <col min="3611" max="3612" width="2.7109375" style="51"/>
    <col min="3613" max="3613" width="2.7109375" style="51" customWidth="1"/>
    <col min="3614" max="3616" width="3" style="51" customWidth="1"/>
    <col min="3617" max="3617" width="5.5703125" style="51" customWidth="1"/>
    <col min="3618" max="3618" width="8" style="51" customWidth="1"/>
    <col min="3619" max="3620" width="10.140625" style="51" customWidth="1"/>
    <col min="3621" max="3840" width="2.7109375" style="51"/>
    <col min="3841" max="3843" width="3.5703125" style="51" customWidth="1"/>
    <col min="3844" max="3848" width="2.7109375" style="51"/>
    <col min="3849" max="3849" width="3.5703125" style="51" customWidth="1"/>
    <col min="3850" max="3850" width="2.7109375" style="51"/>
    <col min="3851" max="3851" width="4.140625" style="51" customWidth="1"/>
    <col min="3852" max="3855" width="3.5703125" style="51" customWidth="1"/>
    <col min="3856" max="3863" width="2.7109375" style="51"/>
    <col min="3864" max="3866" width="2.7109375" style="51" customWidth="1"/>
    <col min="3867" max="3868" width="2.7109375" style="51"/>
    <col min="3869" max="3869" width="2.7109375" style="51" customWidth="1"/>
    <col min="3870" max="3872" width="3" style="51" customWidth="1"/>
    <col min="3873" max="3873" width="5.5703125" style="51" customWidth="1"/>
    <col min="3874" max="3874" width="8" style="51" customWidth="1"/>
    <col min="3875" max="3876" width="10.140625" style="51" customWidth="1"/>
    <col min="3877" max="4096" width="2.7109375" style="51"/>
    <col min="4097" max="4099" width="3.5703125" style="51" customWidth="1"/>
    <col min="4100" max="4104" width="2.7109375" style="51"/>
    <col min="4105" max="4105" width="3.5703125" style="51" customWidth="1"/>
    <col min="4106" max="4106" width="2.7109375" style="51"/>
    <col min="4107" max="4107" width="4.140625" style="51" customWidth="1"/>
    <col min="4108" max="4111" width="3.5703125" style="51" customWidth="1"/>
    <col min="4112" max="4119" width="2.7109375" style="51"/>
    <col min="4120" max="4122" width="2.7109375" style="51" customWidth="1"/>
    <col min="4123" max="4124" width="2.7109375" style="51"/>
    <col min="4125" max="4125" width="2.7109375" style="51" customWidth="1"/>
    <col min="4126" max="4128" width="3" style="51" customWidth="1"/>
    <col min="4129" max="4129" width="5.5703125" style="51" customWidth="1"/>
    <col min="4130" max="4130" width="8" style="51" customWidth="1"/>
    <col min="4131" max="4132" width="10.140625" style="51" customWidth="1"/>
    <col min="4133" max="4352" width="2.7109375" style="51"/>
    <col min="4353" max="4355" width="3.5703125" style="51" customWidth="1"/>
    <col min="4356" max="4360" width="2.7109375" style="51"/>
    <col min="4361" max="4361" width="3.5703125" style="51" customWidth="1"/>
    <col min="4362" max="4362" width="2.7109375" style="51"/>
    <col min="4363" max="4363" width="4.140625" style="51" customWidth="1"/>
    <col min="4364" max="4367" width="3.5703125" style="51" customWidth="1"/>
    <col min="4368" max="4375" width="2.7109375" style="51"/>
    <col min="4376" max="4378" width="2.7109375" style="51" customWidth="1"/>
    <col min="4379" max="4380" width="2.7109375" style="51"/>
    <col min="4381" max="4381" width="2.7109375" style="51" customWidth="1"/>
    <col min="4382" max="4384" width="3" style="51" customWidth="1"/>
    <col min="4385" max="4385" width="5.5703125" style="51" customWidth="1"/>
    <col min="4386" max="4386" width="8" style="51" customWidth="1"/>
    <col min="4387" max="4388" width="10.140625" style="51" customWidth="1"/>
    <col min="4389" max="4608" width="2.7109375" style="51"/>
    <col min="4609" max="4611" width="3.5703125" style="51" customWidth="1"/>
    <col min="4612" max="4616" width="2.7109375" style="51"/>
    <col min="4617" max="4617" width="3.5703125" style="51" customWidth="1"/>
    <col min="4618" max="4618" width="2.7109375" style="51"/>
    <col min="4619" max="4619" width="4.140625" style="51" customWidth="1"/>
    <col min="4620" max="4623" width="3.5703125" style="51" customWidth="1"/>
    <col min="4624" max="4631" width="2.7109375" style="51"/>
    <col min="4632" max="4634" width="2.7109375" style="51" customWidth="1"/>
    <col min="4635" max="4636" width="2.7109375" style="51"/>
    <col min="4637" max="4637" width="2.7109375" style="51" customWidth="1"/>
    <col min="4638" max="4640" width="3" style="51" customWidth="1"/>
    <col min="4641" max="4641" width="5.5703125" style="51" customWidth="1"/>
    <col min="4642" max="4642" width="8" style="51" customWidth="1"/>
    <col min="4643" max="4644" width="10.140625" style="51" customWidth="1"/>
    <col min="4645" max="4864" width="2.7109375" style="51"/>
    <col min="4865" max="4867" width="3.5703125" style="51" customWidth="1"/>
    <col min="4868" max="4872" width="2.7109375" style="51"/>
    <col min="4873" max="4873" width="3.5703125" style="51" customWidth="1"/>
    <col min="4874" max="4874" width="2.7109375" style="51"/>
    <col min="4875" max="4875" width="4.140625" style="51" customWidth="1"/>
    <col min="4876" max="4879" width="3.5703125" style="51" customWidth="1"/>
    <col min="4880" max="4887" width="2.7109375" style="51"/>
    <col min="4888" max="4890" width="2.7109375" style="51" customWidth="1"/>
    <col min="4891" max="4892" width="2.7109375" style="51"/>
    <col min="4893" max="4893" width="2.7109375" style="51" customWidth="1"/>
    <col min="4894" max="4896" width="3" style="51" customWidth="1"/>
    <col min="4897" max="4897" width="5.5703125" style="51" customWidth="1"/>
    <col min="4898" max="4898" width="8" style="51" customWidth="1"/>
    <col min="4899" max="4900" width="10.140625" style="51" customWidth="1"/>
    <col min="4901" max="5120" width="2.7109375" style="51"/>
    <col min="5121" max="5123" width="3.5703125" style="51" customWidth="1"/>
    <col min="5124" max="5128" width="2.7109375" style="51"/>
    <col min="5129" max="5129" width="3.5703125" style="51" customWidth="1"/>
    <col min="5130" max="5130" width="2.7109375" style="51"/>
    <col min="5131" max="5131" width="4.140625" style="51" customWidth="1"/>
    <col min="5132" max="5135" width="3.5703125" style="51" customWidth="1"/>
    <col min="5136" max="5143" width="2.7109375" style="51"/>
    <col min="5144" max="5146" width="2.7109375" style="51" customWidth="1"/>
    <col min="5147" max="5148" width="2.7109375" style="51"/>
    <col min="5149" max="5149" width="2.7109375" style="51" customWidth="1"/>
    <col min="5150" max="5152" width="3" style="51" customWidth="1"/>
    <col min="5153" max="5153" width="5.5703125" style="51" customWidth="1"/>
    <col min="5154" max="5154" width="8" style="51" customWidth="1"/>
    <col min="5155" max="5156" width="10.140625" style="51" customWidth="1"/>
    <col min="5157" max="5376" width="2.7109375" style="51"/>
    <col min="5377" max="5379" width="3.5703125" style="51" customWidth="1"/>
    <col min="5380" max="5384" width="2.7109375" style="51"/>
    <col min="5385" max="5385" width="3.5703125" style="51" customWidth="1"/>
    <col min="5386" max="5386" width="2.7109375" style="51"/>
    <col min="5387" max="5387" width="4.140625" style="51" customWidth="1"/>
    <col min="5388" max="5391" width="3.5703125" style="51" customWidth="1"/>
    <col min="5392" max="5399" width="2.7109375" style="51"/>
    <col min="5400" max="5402" width="2.7109375" style="51" customWidth="1"/>
    <col min="5403" max="5404" width="2.7109375" style="51"/>
    <col min="5405" max="5405" width="2.7109375" style="51" customWidth="1"/>
    <col min="5406" max="5408" width="3" style="51" customWidth="1"/>
    <col min="5409" max="5409" width="5.5703125" style="51" customWidth="1"/>
    <col min="5410" max="5410" width="8" style="51" customWidth="1"/>
    <col min="5411" max="5412" width="10.140625" style="51" customWidth="1"/>
    <col min="5413" max="5632" width="2.7109375" style="51"/>
    <col min="5633" max="5635" width="3.5703125" style="51" customWidth="1"/>
    <col min="5636" max="5640" width="2.7109375" style="51"/>
    <col min="5641" max="5641" width="3.5703125" style="51" customWidth="1"/>
    <col min="5642" max="5642" width="2.7109375" style="51"/>
    <col min="5643" max="5643" width="4.140625" style="51" customWidth="1"/>
    <col min="5644" max="5647" width="3.5703125" style="51" customWidth="1"/>
    <col min="5648" max="5655" width="2.7109375" style="51"/>
    <col min="5656" max="5658" width="2.7109375" style="51" customWidth="1"/>
    <col min="5659" max="5660" width="2.7109375" style="51"/>
    <col min="5661" max="5661" width="2.7109375" style="51" customWidth="1"/>
    <col min="5662" max="5664" width="3" style="51" customWidth="1"/>
    <col min="5665" max="5665" width="5.5703125" style="51" customWidth="1"/>
    <col min="5666" max="5666" width="8" style="51" customWidth="1"/>
    <col min="5667" max="5668" width="10.140625" style="51" customWidth="1"/>
    <col min="5669" max="5888" width="2.7109375" style="51"/>
    <col min="5889" max="5891" width="3.5703125" style="51" customWidth="1"/>
    <col min="5892" max="5896" width="2.7109375" style="51"/>
    <col min="5897" max="5897" width="3.5703125" style="51" customWidth="1"/>
    <col min="5898" max="5898" width="2.7109375" style="51"/>
    <col min="5899" max="5899" width="4.140625" style="51" customWidth="1"/>
    <col min="5900" max="5903" width="3.5703125" style="51" customWidth="1"/>
    <col min="5904" max="5911" width="2.7109375" style="51"/>
    <col min="5912" max="5914" width="2.7109375" style="51" customWidth="1"/>
    <col min="5915" max="5916" width="2.7109375" style="51"/>
    <col min="5917" max="5917" width="2.7109375" style="51" customWidth="1"/>
    <col min="5918" max="5920" width="3" style="51" customWidth="1"/>
    <col min="5921" max="5921" width="5.5703125" style="51" customWidth="1"/>
    <col min="5922" max="5922" width="8" style="51" customWidth="1"/>
    <col min="5923" max="5924" width="10.140625" style="51" customWidth="1"/>
    <col min="5925" max="6144" width="2.7109375" style="51"/>
    <col min="6145" max="6147" width="3.5703125" style="51" customWidth="1"/>
    <col min="6148" max="6152" width="2.7109375" style="51"/>
    <col min="6153" max="6153" width="3.5703125" style="51" customWidth="1"/>
    <col min="6154" max="6154" width="2.7109375" style="51"/>
    <col min="6155" max="6155" width="4.140625" style="51" customWidth="1"/>
    <col min="6156" max="6159" width="3.5703125" style="51" customWidth="1"/>
    <col min="6160" max="6167" width="2.7109375" style="51"/>
    <col min="6168" max="6170" width="2.7109375" style="51" customWidth="1"/>
    <col min="6171" max="6172" width="2.7109375" style="51"/>
    <col min="6173" max="6173" width="2.7109375" style="51" customWidth="1"/>
    <col min="6174" max="6176" width="3" style="51" customWidth="1"/>
    <col min="6177" max="6177" width="5.5703125" style="51" customWidth="1"/>
    <col min="6178" max="6178" width="8" style="51" customWidth="1"/>
    <col min="6179" max="6180" width="10.140625" style="51" customWidth="1"/>
    <col min="6181" max="6400" width="2.7109375" style="51"/>
    <col min="6401" max="6403" width="3.5703125" style="51" customWidth="1"/>
    <col min="6404" max="6408" width="2.7109375" style="51"/>
    <col min="6409" max="6409" width="3.5703125" style="51" customWidth="1"/>
    <col min="6410" max="6410" width="2.7109375" style="51"/>
    <col min="6411" max="6411" width="4.140625" style="51" customWidth="1"/>
    <col min="6412" max="6415" width="3.5703125" style="51" customWidth="1"/>
    <col min="6416" max="6423" width="2.7109375" style="51"/>
    <col min="6424" max="6426" width="2.7109375" style="51" customWidth="1"/>
    <col min="6427" max="6428" width="2.7109375" style="51"/>
    <col min="6429" max="6429" width="2.7109375" style="51" customWidth="1"/>
    <col min="6430" max="6432" width="3" style="51" customWidth="1"/>
    <col min="6433" max="6433" width="5.5703125" style="51" customWidth="1"/>
    <col min="6434" max="6434" width="8" style="51" customWidth="1"/>
    <col min="6435" max="6436" width="10.140625" style="51" customWidth="1"/>
    <col min="6437" max="6656" width="2.7109375" style="51"/>
    <col min="6657" max="6659" width="3.5703125" style="51" customWidth="1"/>
    <col min="6660" max="6664" width="2.7109375" style="51"/>
    <col min="6665" max="6665" width="3.5703125" style="51" customWidth="1"/>
    <col min="6666" max="6666" width="2.7109375" style="51"/>
    <col min="6667" max="6667" width="4.140625" style="51" customWidth="1"/>
    <col min="6668" max="6671" width="3.5703125" style="51" customWidth="1"/>
    <col min="6672" max="6679" width="2.7109375" style="51"/>
    <col min="6680" max="6682" width="2.7109375" style="51" customWidth="1"/>
    <col min="6683" max="6684" width="2.7109375" style="51"/>
    <col min="6685" max="6685" width="2.7109375" style="51" customWidth="1"/>
    <col min="6686" max="6688" width="3" style="51" customWidth="1"/>
    <col min="6689" max="6689" width="5.5703125" style="51" customWidth="1"/>
    <col min="6690" max="6690" width="8" style="51" customWidth="1"/>
    <col min="6691" max="6692" width="10.140625" style="51" customWidth="1"/>
    <col min="6693" max="6912" width="2.7109375" style="51"/>
    <col min="6913" max="6915" width="3.5703125" style="51" customWidth="1"/>
    <col min="6916" max="6920" width="2.7109375" style="51"/>
    <col min="6921" max="6921" width="3.5703125" style="51" customWidth="1"/>
    <col min="6922" max="6922" width="2.7109375" style="51"/>
    <col min="6923" max="6923" width="4.140625" style="51" customWidth="1"/>
    <col min="6924" max="6927" width="3.5703125" style="51" customWidth="1"/>
    <col min="6928" max="6935" width="2.7109375" style="51"/>
    <col min="6936" max="6938" width="2.7109375" style="51" customWidth="1"/>
    <col min="6939" max="6940" width="2.7109375" style="51"/>
    <col min="6941" max="6941" width="2.7109375" style="51" customWidth="1"/>
    <col min="6942" max="6944" width="3" style="51" customWidth="1"/>
    <col min="6945" max="6945" width="5.5703125" style="51" customWidth="1"/>
    <col min="6946" max="6946" width="8" style="51" customWidth="1"/>
    <col min="6947" max="6948" width="10.140625" style="51" customWidth="1"/>
    <col min="6949" max="7168" width="2.7109375" style="51"/>
    <col min="7169" max="7171" width="3.5703125" style="51" customWidth="1"/>
    <col min="7172" max="7176" width="2.7109375" style="51"/>
    <col min="7177" max="7177" width="3.5703125" style="51" customWidth="1"/>
    <col min="7178" max="7178" width="2.7109375" style="51"/>
    <col min="7179" max="7179" width="4.140625" style="51" customWidth="1"/>
    <col min="7180" max="7183" width="3.5703125" style="51" customWidth="1"/>
    <col min="7184" max="7191" width="2.7109375" style="51"/>
    <col min="7192" max="7194" width="2.7109375" style="51" customWidth="1"/>
    <col min="7195" max="7196" width="2.7109375" style="51"/>
    <col min="7197" max="7197" width="2.7109375" style="51" customWidth="1"/>
    <col min="7198" max="7200" width="3" style="51" customWidth="1"/>
    <col min="7201" max="7201" width="5.5703125" style="51" customWidth="1"/>
    <col min="7202" max="7202" width="8" style="51" customWidth="1"/>
    <col min="7203" max="7204" width="10.140625" style="51" customWidth="1"/>
    <col min="7205" max="7424" width="2.7109375" style="51"/>
    <col min="7425" max="7427" width="3.5703125" style="51" customWidth="1"/>
    <col min="7428" max="7432" width="2.7109375" style="51"/>
    <col min="7433" max="7433" width="3.5703125" style="51" customWidth="1"/>
    <col min="7434" max="7434" width="2.7109375" style="51"/>
    <col min="7435" max="7435" width="4.140625" style="51" customWidth="1"/>
    <col min="7436" max="7439" width="3.5703125" style="51" customWidth="1"/>
    <col min="7440" max="7447" width="2.7109375" style="51"/>
    <col min="7448" max="7450" width="2.7109375" style="51" customWidth="1"/>
    <col min="7451" max="7452" width="2.7109375" style="51"/>
    <col min="7453" max="7453" width="2.7109375" style="51" customWidth="1"/>
    <col min="7454" max="7456" width="3" style="51" customWidth="1"/>
    <col min="7457" max="7457" width="5.5703125" style="51" customWidth="1"/>
    <col min="7458" max="7458" width="8" style="51" customWidth="1"/>
    <col min="7459" max="7460" width="10.140625" style="51" customWidth="1"/>
    <col min="7461" max="7680" width="2.7109375" style="51"/>
    <col min="7681" max="7683" width="3.5703125" style="51" customWidth="1"/>
    <col min="7684" max="7688" width="2.7109375" style="51"/>
    <col min="7689" max="7689" width="3.5703125" style="51" customWidth="1"/>
    <col min="7690" max="7690" width="2.7109375" style="51"/>
    <col min="7691" max="7691" width="4.140625" style="51" customWidth="1"/>
    <col min="7692" max="7695" width="3.5703125" style="51" customWidth="1"/>
    <col min="7696" max="7703" width="2.7109375" style="51"/>
    <col min="7704" max="7706" width="2.7109375" style="51" customWidth="1"/>
    <col min="7707" max="7708" width="2.7109375" style="51"/>
    <col min="7709" max="7709" width="2.7109375" style="51" customWidth="1"/>
    <col min="7710" max="7712" width="3" style="51" customWidth="1"/>
    <col min="7713" max="7713" width="5.5703125" style="51" customWidth="1"/>
    <col min="7714" max="7714" width="8" style="51" customWidth="1"/>
    <col min="7715" max="7716" width="10.140625" style="51" customWidth="1"/>
    <col min="7717" max="7936" width="2.7109375" style="51"/>
    <col min="7937" max="7939" width="3.5703125" style="51" customWidth="1"/>
    <col min="7940" max="7944" width="2.7109375" style="51"/>
    <col min="7945" max="7945" width="3.5703125" style="51" customWidth="1"/>
    <col min="7946" max="7946" width="2.7109375" style="51"/>
    <col min="7947" max="7947" width="4.140625" style="51" customWidth="1"/>
    <col min="7948" max="7951" width="3.5703125" style="51" customWidth="1"/>
    <col min="7952" max="7959" width="2.7109375" style="51"/>
    <col min="7960" max="7962" width="2.7109375" style="51" customWidth="1"/>
    <col min="7963" max="7964" width="2.7109375" style="51"/>
    <col min="7965" max="7965" width="2.7109375" style="51" customWidth="1"/>
    <col min="7966" max="7968" width="3" style="51" customWidth="1"/>
    <col min="7969" max="7969" width="5.5703125" style="51" customWidth="1"/>
    <col min="7970" max="7970" width="8" style="51" customWidth="1"/>
    <col min="7971" max="7972" width="10.140625" style="51" customWidth="1"/>
    <col min="7973" max="8192" width="2.7109375" style="51"/>
    <col min="8193" max="8195" width="3.5703125" style="51" customWidth="1"/>
    <col min="8196" max="8200" width="2.7109375" style="51"/>
    <col min="8201" max="8201" width="3.5703125" style="51" customWidth="1"/>
    <col min="8202" max="8202" width="2.7109375" style="51"/>
    <col min="8203" max="8203" width="4.140625" style="51" customWidth="1"/>
    <col min="8204" max="8207" width="3.5703125" style="51" customWidth="1"/>
    <col min="8208" max="8215" width="2.7109375" style="51"/>
    <col min="8216" max="8218" width="2.7109375" style="51" customWidth="1"/>
    <col min="8219" max="8220" width="2.7109375" style="51"/>
    <col min="8221" max="8221" width="2.7109375" style="51" customWidth="1"/>
    <col min="8222" max="8224" width="3" style="51" customWidth="1"/>
    <col min="8225" max="8225" width="5.5703125" style="51" customWidth="1"/>
    <col min="8226" max="8226" width="8" style="51" customWidth="1"/>
    <col min="8227" max="8228" width="10.140625" style="51" customWidth="1"/>
    <col min="8229" max="8448" width="2.7109375" style="51"/>
    <col min="8449" max="8451" width="3.5703125" style="51" customWidth="1"/>
    <col min="8452" max="8456" width="2.7109375" style="51"/>
    <col min="8457" max="8457" width="3.5703125" style="51" customWidth="1"/>
    <col min="8458" max="8458" width="2.7109375" style="51"/>
    <col min="8459" max="8459" width="4.140625" style="51" customWidth="1"/>
    <col min="8460" max="8463" width="3.5703125" style="51" customWidth="1"/>
    <col min="8464" max="8471" width="2.7109375" style="51"/>
    <col min="8472" max="8474" width="2.7109375" style="51" customWidth="1"/>
    <col min="8475" max="8476" width="2.7109375" style="51"/>
    <col min="8477" max="8477" width="2.7109375" style="51" customWidth="1"/>
    <col min="8478" max="8480" width="3" style="51" customWidth="1"/>
    <col min="8481" max="8481" width="5.5703125" style="51" customWidth="1"/>
    <col min="8482" max="8482" width="8" style="51" customWidth="1"/>
    <col min="8483" max="8484" width="10.140625" style="51" customWidth="1"/>
    <col min="8485" max="8704" width="2.7109375" style="51"/>
    <col min="8705" max="8707" width="3.5703125" style="51" customWidth="1"/>
    <col min="8708" max="8712" width="2.7109375" style="51"/>
    <col min="8713" max="8713" width="3.5703125" style="51" customWidth="1"/>
    <col min="8714" max="8714" width="2.7109375" style="51"/>
    <col min="8715" max="8715" width="4.140625" style="51" customWidth="1"/>
    <col min="8716" max="8719" width="3.5703125" style="51" customWidth="1"/>
    <col min="8720" max="8727" width="2.7109375" style="51"/>
    <col min="8728" max="8730" width="2.7109375" style="51" customWidth="1"/>
    <col min="8731" max="8732" width="2.7109375" style="51"/>
    <col min="8733" max="8733" width="2.7109375" style="51" customWidth="1"/>
    <col min="8734" max="8736" width="3" style="51" customWidth="1"/>
    <col min="8737" max="8737" width="5.5703125" style="51" customWidth="1"/>
    <col min="8738" max="8738" width="8" style="51" customWidth="1"/>
    <col min="8739" max="8740" width="10.140625" style="51" customWidth="1"/>
    <col min="8741" max="8960" width="2.7109375" style="51"/>
    <col min="8961" max="8963" width="3.5703125" style="51" customWidth="1"/>
    <col min="8964" max="8968" width="2.7109375" style="51"/>
    <col min="8969" max="8969" width="3.5703125" style="51" customWidth="1"/>
    <col min="8970" max="8970" width="2.7109375" style="51"/>
    <col min="8971" max="8971" width="4.140625" style="51" customWidth="1"/>
    <col min="8972" max="8975" width="3.5703125" style="51" customWidth="1"/>
    <col min="8976" max="8983" width="2.7109375" style="51"/>
    <col min="8984" max="8986" width="2.7109375" style="51" customWidth="1"/>
    <col min="8987" max="8988" width="2.7109375" style="51"/>
    <col min="8989" max="8989" width="2.7109375" style="51" customWidth="1"/>
    <col min="8990" max="8992" width="3" style="51" customWidth="1"/>
    <col min="8993" max="8993" width="5.5703125" style="51" customWidth="1"/>
    <col min="8994" max="8994" width="8" style="51" customWidth="1"/>
    <col min="8995" max="8996" width="10.140625" style="51" customWidth="1"/>
    <col min="8997" max="9216" width="2.7109375" style="51"/>
    <col min="9217" max="9219" width="3.5703125" style="51" customWidth="1"/>
    <col min="9220" max="9224" width="2.7109375" style="51"/>
    <col min="9225" max="9225" width="3.5703125" style="51" customWidth="1"/>
    <col min="9226" max="9226" width="2.7109375" style="51"/>
    <col min="9227" max="9227" width="4.140625" style="51" customWidth="1"/>
    <col min="9228" max="9231" width="3.5703125" style="51" customWidth="1"/>
    <col min="9232" max="9239" width="2.7109375" style="51"/>
    <col min="9240" max="9242" width="2.7109375" style="51" customWidth="1"/>
    <col min="9243" max="9244" width="2.7109375" style="51"/>
    <col min="9245" max="9245" width="2.7109375" style="51" customWidth="1"/>
    <col min="9246" max="9248" width="3" style="51" customWidth="1"/>
    <col min="9249" max="9249" width="5.5703125" style="51" customWidth="1"/>
    <col min="9250" max="9250" width="8" style="51" customWidth="1"/>
    <col min="9251" max="9252" width="10.140625" style="51" customWidth="1"/>
    <col min="9253" max="9472" width="2.7109375" style="51"/>
    <col min="9473" max="9475" width="3.5703125" style="51" customWidth="1"/>
    <col min="9476" max="9480" width="2.7109375" style="51"/>
    <col min="9481" max="9481" width="3.5703125" style="51" customWidth="1"/>
    <col min="9482" max="9482" width="2.7109375" style="51"/>
    <col min="9483" max="9483" width="4.140625" style="51" customWidth="1"/>
    <col min="9484" max="9487" width="3.5703125" style="51" customWidth="1"/>
    <col min="9488" max="9495" width="2.7109375" style="51"/>
    <col min="9496" max="9498" width="2.7109375" style="51" customWidth="1"/>
    <col min="9499" max="9500" width="2.7109375" style="51"/>
    <col min="9501" max="9501" width="2.7109375" style="51" customWidth="1"/>
    <col min="9502" max="9504" width="3" style="51" customWidth="1"/>
    <col min="9505" max="9505" width="5.5703125" style="51" customWidth="1"/>
    <col min="9506" max="9506" width="8" style="51" customWidth="1"/>
    <col min="9507" max="9508" width="10.140625" style="51" customWidth="1"/>
    <col min="9509" max="9728" width="2.7109375" style="51"/>
    <col min="9729" max="9731" width="3.5703125" style="51" customWidth="1"/>
    <col min="9732" max="9736" width="2.7109375" style="51"/>
    <col min="9737" max="9737" width="3.5703125" style="51" customWidth="1"/>
    <col min="9738" max="9738" width="2.7109375" style="51"/>
    <col min="9739" max="9739" width="4.140625" style="51" customWidth="1"/>
    <col min="9740" max="9743" width="3.5703125" style="51" customWidth="1"/>
    <col min="9744" max="9751" width="2.7109375" style="51"/>
    <col min="9752" max="9754" width="2.7109375" style="51" customWidth="1"/>
    <col min="9755" max="9756" width="2.7109375" style="51"/>
    <col min="9757" max="9757" width="2.7109375" style="51" customWidth="1"/>
    <col min="9758" max="9760" width="3" style="51" customWidth="1"/>
    <col min="9761" max="9761" width="5.5703125" style="51" customWidth="1"/>
    <col min="9762" max="9762" width="8" style="51" customWidth="1"/>
    <col min="9763" max="9764" width="10.140625" style="51" customWidth="1"/>
    <col min="9765" max="9984" width="2.7109375" style="51"/>
    <col min="9985" max="9987" width="3.5703125" style="51" customWidth="1"/>
    <col min="9988" max="9992" width="2.7109375" style="51"/>
    <col min="9993" max="9993" width="3.5703125" style="51" customWidth="1"/>
    <col min="9994" max="9994" width="2.7109375" style="51"/>
    <col min="9995" max="9995" width="4.140625" style="51" customWidth="1"/>
    <col min="9996" max="9999" width="3.5703125" style="51" customWidth="1"/>
    <col min="10000" max="10007" width="2.7109375" style="51"/>
    <col min="10008" max="10010" width="2.7109375" style="51" customWidth="1"/>
    <col min="10011" max="10012" width="2.7109375" style="51"/>
    <col min="10013" max="10013" width="2.7109375" style="51" customWidth="1"/>
    <col min="10014" max="10016" width="3" style="51" customWidth="1"/>
    <col min="10017" max="10017" width="5.5703125" style="51" customWidth="1"/>
    <col min="10018" max="10018" width="8" style="51" customWidth="1"/>
    <col min="10019" max="10020" width="10.140625" style="51" customWidth="1"/>
    <col min="10021" max="10240" width="2.7109375" style="51"/>
    <col min="10241" max="10243" width="3.5703125" style="51" customWidth="1"/>
    <col min="10244" max="10248" width="2.7109375" style="51"/>
    <col min="10249" max="10249" width="3.5703125" style="51" customWidth="1"/>
    <col min="10250" max="10250" width="2.7109375" style="51"/>
    <col min="10251" max="10251" width="4.140625" style="51" customWidth="1"/>
    <col min="10252" max="10255" width="3.5703125" style="51" customWidth="1"/>
    <col min="10256" max="10263" width="2.7109375" style="51"/>
    <col min="10264" max="10266" width="2.7109375" style="51" customWidth="1"/>
    <col min="10267" max="10268" width="2.7109375" style="51"/>
    <col min="10269" max="10269" width="2.7109375" style="51" customWidth="1"/>
    <col min="10270" max="10272" width="3" style="51" customWidth="1"/>
    <col min="10273" max="10273" width="5.5703125" style="51" customWidth="1"/>
    <col min="10274" max="10274" width="8" style="51" customWidth="1"/>
    <col min="10275" max="10276" width="10.140625" style="51" customWidth="1"/>
    <col min="10277" max="10496" width="2.7109375" style="51"/>
    <col min="10497" max="10499" width="3.5703125" style="51" customWidth="1"/>
    <col min="10500" max="10504" width="2.7109375" style="51"/>
    <col min="10505" max="10505" width="3.5703125" style="51" customWidth="1"/>
    <col min="10506" max="10506" width="2.7109375" style="51"/>
    <col min="10507" max="10507" width="4.140625" style="51" customWidth="1"/>
    <col min="10508" max="10511" width="3.5703125" style="51" customWidth="1"/>
    <col min="10512" max="10519" width="2.7109375" style="51"/>
    <col min="10520" max="10522" width="2.7109375" style="51" customWidth="1"/>
    <col min="10523" max="10524" width="2.7109375" style="51"/>
    <col min="10525" max="10525" width="2.7109375" style="51" customWidth="1"/>
    <col min="10526" max="10528" width="3" style="51" customWidth="1"/>
    <col min="10529" max="10529" width="5.5703125" style="51" customWidth="1"/>
    <col min="10530" max="10530" width="8" style="51" customWidth="1"/>
    <col min="10531" max="10532" width="10.140625" style="51" customWidth="1"/>
    <col min="10533" max="10752" width="2.7109375" style="51"/>
    <col min="10753" max="10755" width="3.5703125" style="51" customWidth="1"/>
    <col min="10756" max="10760" width="2.7109375" style="51"/>
    <col min="10761" max="10761" width="3.5703125" style="51" customWidth="1"/>
    <col min="10762" max="10762" width="2.7109375" style="51"/>
    <col min="10763" max="10763" width="4.140625" style="51" customWidth="1"/>
    <col min="10764" max="10767" width="3.5703125" style="51" customWidth="1"/>
    <col min="10768" max="10775" width="2.7109375" style="51"/>
    <col min="10776" max="10778" width="2.7109375" style="51" customWidth="1"/>
    <col min="10779" max="10780" width="2.7109375" style="51"/>
    <col min="10781" max="10781" width="2.7109375" style="51" customWidth="1"/>
    <col min="10782" max="10784" width="3" style="51" customWidth="1"/>
    <col min="10785" max="10785" width="5.5703125" style="51" customWidth="1"/>
    <col min="10786" max="10786" width="8" style="51" customWidth="1"/>
    <col min="10787" max="10788" width="10.140625" style="51" customWidth="1"/>
    <col min="10789" max="11008" width="2.7109375" style="51"/>
    <col min="11009" max="11011" width="3.5703125" style="51" customWidth="1"/>
    <col min="11012" max="11016" width="2.7109375" style="51"/>
    <col min="11017" max="11017" width="3.5703125" style="51" customWidth="1"/>
    <col min="11018" max="11018" width="2.7109375" style="51"/>
    <col min="11019" max="11019" width="4.140625" style="51" customWidth="1"/>
    <col min="11020" max="11023" width="3.5703125" style="51" customWidth="1"/>
    <col min="11024" max="11031" width="2.7109375" style="51"/>
    <col min="11032" max="11034" width="2.7109375" style="51" customWidth="1"/>
    <col min="11035" max="11036" width="2.7109375" style="51"/>
    <col min="11037" max="11037" width="2.7109375" style="51" customWidth="1"/>
    <col min="11038" max="11040" width="3" style="51" customWidth="1"/>
    <col min="11041" max="11041" width="5.5703125" style="51" customWidth="1"/>
    <col min="11042" max="11042" width="8" style="51" customWidth="1"/>
    <col min="11043" max="11044" width="10.140625" style="51" customWidth="1"/>
    <col min="11045" max="11264" width="2.7109375" style="51"/>
    <col min="11265" max="11267" width="3.5703125" style="51" customWidth="1"/>
    <col min="11268" max="11272" width="2.7109375" style="51"/>
    <col min="11273" max="11273" width="3.5703125" style="51" customWidth="1"/>
    <col min="11274" max="11274" width="2.7109375" style="51"/>
    <col min="11275" max="11275" width="4.140625" style="51" customWidth="1"/>
    <col min="11276" max="11279" width="3.5703125" style="51" customWidth="1"/>
    <col min="11280" max="11287" width="2.7109375" style="51"/>
    <col min="11288" max="11290" width="2.7109375" style="51" customWidth="1"/>
    <col min="11291" max="11292" width="2.7109375" style="51"/>
    <col min="11293" max="11293" width="2.7109375" style="51" customWidth="1"/>
    <col min="11294" max="11296" width="3" style="51" customWidth="1"/>
    <col min="11297" max="11297" width="5.5703125" style="51" customWidth="1"/>
    <col min="11298" max="11298" width="8" style="51" customWidth="1"/>
    <col min="11299" max="11300" width="10.140625" style="51" customWidth="1"/>
    <col min="11301" max="11520" width="2.7109375" style="51"/>
    <col min="11521" max="11523" width="3.5703125" style="51" customWidth="1"/>
    <col min="11524" max="11528" width="2.7109375" style="51"/>
    <col min="11529" max="11529" width="3.5703125" style="51" customWidth="1"/>
    <col min="11530" max="11530" width="2.7109375" style="51"/>
    <col min="11531" max="11531" width="4.140625" style="51" customWidth="1"/>
    <col min="11532" max="11535" width="3.5703125" style="51" customWidth="1"/>
    <col min="11536" max="11543" width="2.7109375" style="51"/>
    <col min="11544" max="11546" width="2.7109375" style="51" customWidth="1"/>
    <col min="11547" max="11548" width="2.7109375" style="51"/>
    <col min="11549" max="11549" width="2.7109375" style="51" customWidth="1"/>
    <col min="11550" max="11552" width="3" style="51" customWidth="1"/>
    <col min="11553" max="11553" width="5.5703125" style="51" customWidth="1"/>
    <col min="11554" max="11554" width="8" style="51" customWidth="1"/>
    <col min="11555" max="11556" width="10.140625" style="51" customWidth="1"/>
    <col min="11557" max="11776" width="2.7109375" style="51"/>
    <col min="11777" max="11779" width="3.5703125" style="51" customWidth="1"/>
    <col min="11780" max="11784" width="2.7109375" style="51"/>
    <col min="11785" max="11785" width="3.5703125" style="51" customWidth="1"/>
    <col min="11786" max="11786" width="2.7109375" style="51"/>
    <col min="11787" max="11787" width="4.140625" style="51" customWidth="1"/>
    <col min="11788" max="11791" width="3.5703125" style="51" customWidth="1"/>
    <col min="11792" max="11799" width="2.7109375" style="51"/>
    <col min="11800" max="11802" width="2.7109375" style="51" customWidth="1"/>
    <col min="11803" max="11804" width="2.7109375" style="51"/>
    <col min="11805" max="11805" width="2.7109375" style="51" customWidth="1"/>
    <col min="11806" max="11808" width="3" style="51" customWidth="1"/>
    <col min="11809" max="11809" width="5.5703125" style="51" customWidth="1"/>
    <col min="11810" max="11810" width="8" style="51" customWidth="1"/>
    <col min="11811" max="11812" width="10.140625" style="51" customWidth="1"/>
    <col min="11813" max="12032" width="2.7109375" style="51"/>
    <col min="12033" max="12035" width="3.5703125" style="51" customWidth="1"/>
    <col min="12036" max="12040" width="2.7109375" style="51"/>
    <col min="12041" max="12041" width="3.5703125" style="51" customWidth="1"/>
    <col min="12042" max="12042" width="2.7109375" style="51"/>
    <col min="12043" max="12043" width="4.140625" style="51" customWidth="1"/>
    <col min="12044" max="12047" width="3.5703125" style="51" customWidth="1"/>
    <col min="12048" max="12055" width="2.7109375" style="51"/>
    <col min="12056" max="12058" width="2.7109375" style="51" customWidth="1"/>
    <col min="12059" max="12060" width="2.7109375" style="51"/>
    <col min="12061" max="12061" width="2.7109375" style="51" customWidth="1"/>
    <col min="12062" max="12064" width="3" style="51" customWidth="1"/>
    <col min="12065" max="12065" width="5.5703125" style="51" customWidth="1"/>
    <col min="12066" max="12066" width="8" style="51" customWidth="1"/>
    <col min="12067" max="12068" width="10.140625" style="51" customWidth="1"/>
    <col min="12069" max="12288" width="2.7109375" style="51"/>
    <col min="12289" max="12291" width="3.5703125" style="51" customWidth="1"/>
    <col min="12292" max="12296" width="2.7109375" style="51"/>
    <col min="12297" max="12297" width="3.5703125" style="51" customWidth="1"/>
    <col min="12298" max="12298" width="2.7109375" style="51"/>
    <col min="12299" max="12299" width="4.140625" style="51" customWidth="1"/>
    <col min="12300" max="12303" width="3.5703125" style="51" customWidth="1"/>
    <col min="12304" max="12311" width="2.7109375" style="51"/>
    <col min="12312" max="12314" width="2.7109375" style="51" customWidth="1"/>
    <col min="12315" max="12316" width="2.7109375" style="51"/>
    <col min="12317" max="12317" width="2.7109375" style="51" customWidth="1"/>
    <col min="12318" max="12320" width="3" style="51" customWidth="1"/>
    <col min="12321" max="12321" width="5.5703125" style="51" customWidth="1"/>
    <col min="12322" max="12322" width="8" style="51" customWidth="1"/>
    <col min="12323" max="12324" width="10.140625" style="51" customWidth="1"/>
    <col min="12325" max="12544" width="2.7109375" style="51"/>
    <col min="12545" max="12547" width="3.5703125" style="51" customWidth="1"/>
    <col min="12548" max="12552" width="2.7109375" style="51"/>
    <col min="12553" max="12553" width="3.5703125" style="51" customWidth="1"/>
    <col min="12554" max="12554" width="2.7109375" style="51"/>
    <col min="12555" max="12555" width="4.140625" style="51" customWidth="1"/>
    <col min="12556" max="12559" width="3.5703125" style="51" customWidth="1"/>
    <col min="12560" max="12567" width="2.7109375" style="51"/>
    <col min="12568" max="12570" width="2.7109375" style="51" customWidth="1"/>
    <col min="12571" max="12572" width="2.7109375" style="51"/>
    <col min="12573" max="12573" width="2.7109375" style="51" customWidth="1"/>
    <col min="12574" max="12576" width="3" style="51" customWidth="1"/>
    <col min="12577" max="12577" width="5.5703125" style="51" customWidth="1"/>
    <col min="12578" max="12578" width="8" style="51" customWidth="1"/>
    <col min="12579" max="12580" width="10.140625" style="51" customWidth="1"/>
    <col min="12581" max="12800" width="2.7109375" style="51"/>
    <col min="12801" max="12803" width="3.5703125" style="51" customWidth="1"/>
    <col min="12804" max="12808" width="2.7109375" style="51"/>
    <col min="12809" max="12809" width="3.5703125" style="51" customWidth="1"/>
    <col min="12810" max="12810" width="2.7109375" style="51"/>
    <col min="12811" max="12811" width="4.140625" style="51" customWidth="1"/>
    <col min="12812" max="12815" width="3.5703125" style="51" customWidth="1"/>
    <col min="12816" max="12823" width="2.7109375" style="51"/>
    <col min="12824" max="12826" width="2.7109375" style="51" customWidth="1"/>
    <col min="12827" max="12828" width="2.7109375" style="51"/>
    <col min="12829" max="12829" width="2.7109375" style="51" customWidth="1"/>
    <col min="12830" max="12832" width="3" style="51" customWidth="1"/>
    <col min="12833" max="12833" width="5.5703125" style="51" customWidth="1"/>
    <col min="12834" max="12834" width="8" style="51" customWidth="1"/>
    <col min="12835" max="12836" width="10.140625" style="51" customWidth="1"/>
    <col min="12837" max="13056" width="2.7109375" style="51"/>
    <col min="13057" max="13059" width="3.5703125" style="51" customWidth="1"/>
    <col min="13060" max="13064" width="2.7109375" style="51"/>
    <col min="13065" max="13065" width="3.5703125" style="51" customWidth="1"/>
    <col min="13066" max="13066" width="2.7109375" style="51"/>
    <col min="13067" max="13067" width="4.140625" style="51" customWidth="1"/>
    <col min="13068" max="13071" width="3.5703125" style="51" customWidth="1"/>
    <col min="13072" max="13079" width="2.7109375" style="51"/>
    <col min="13080" max="13082" width="2.7109375" style="51" customWidth="1"/>
    <col min="13083" max="13084" width="2.7109375" style="51"/>
    <col min="13085" max="13085" width="2.7109375" style="51" customWidth="1"/>
    <col min="13086" max="13088" width="3" style="51" customWidth="1"/>
    <col min="13089" max="13089" width="5.5703125" style="51" customWidth="1"/>
    <col min="13090" max="13090" width="8" style="51" customWidth="1"/>
    <col min="13091" max="13092" width="10.140625" style="51" customWidth="1"/>
    <col min="13093" max="13312" width="2.7109375" style="51"/>
    <col min="13313" max="13315" width="3.5703125" style="51" customWidth="1"/>
    <col min="13316" max="13320" width="2.7109375" style="51"/>
    <col min="13321" max="13321" width="3.5703125" style="51" customWidth="1"/>
    <col min="13322" max="13322" width="2.7109375" style="51"/>
    <col min="13323" max="13323" width="4.140625" style="51" customWidth="1"/>
    <col min="13324" max="13327" width="3.5703125" style="51" customWidth="1"/>
    <col min="13328" max="13335" width="2.7109375" style="51"/>
    <col min="13336" max="13338" width="2.7109375" style="51" customWidth="1"/>
    <col min="13339" max="13340" width="2.7109375" style="51"/>
    <col min="13341" max="13341" width="2.7109375" style="51" customWidth="1"/>
    <col min="13342" max="13344" width="3" style="51" customWidth="1"/>
    <col min="13345" max="13345" width="5.5703125" style="51" customWidth="1"/>
    <col min="13346" max="13346" width="8" style="51" customWidth="1"/>
    <col min="13347" max="13348" width="10.140625" style="51" customWidth="1"/>
    <col min="13349" max="13568" width="2.7109375" style="51"/>
    <col min="13569" max="13571" width="3.5703125" style="51" customWidth="1"/>
    <col min="13572" max="13576" width="2.7109375" style="51"/>
    <col min="13577" max="13577" width="3.5703125" style="51" customWidth="1"/>
    <col min="13578" max="13578" width="2.7109375" style="51"/>
    <col min="13579" max="13579" width="4.140625" style="51" customWidth="1"/>
    <col min="13580" max="13583" width="3.5703125" style="51" customWidth="1"/>
    <col min="13584" max="13591" width="2.7109375" style="51"/>
    <col min="13592" max="13594" width="2.7109375" style="51" customWidth="1"/>
    <col min="13595" max="13596" width="2.7109375" style="51"/>
    <col min="13597" max="13597" width="2.7109375" style="51" customWidth="1"/>
    <col min="13598" max="13600" width="3" style="51" customWidth="1"/>
    <col min="13601" max="13601" width="5.5703125" style="51" customWidth="1"/>
    <col min="13602" max="13602" width="8" style="51" customWidth="1"/>
    <col min="13603" max="13604" width="10.140625" style="51" customWidth="1"/>
    <col min="13605" max="13824" width="2.7109375" style="51"/>
    <col min="13825" max="13827" width="3.5703125" style="51" customWidth="1"/>
    <col min="13828" max="13832" width="2.7109375" style="51"/>
    <col min="13833" max="13833" width="3.5703125" style="51" customWidth="1"/>
    <col min="13834" max="13834" width="2.7109375" style="51"/>
    <col min="13835" max="13835" width="4.140625" style="51" customWidth="1"/>
    <col min="13836" max="13839" width="3.5703125" style="51" customWidth="1"/>
    <col min="13840" max="13847" width="2.7109375" style="51"/>
    <col min="13848" max="13850" width="2.7109375" style="51" customWidth="1"/>
    <col min="13851" max="13852" width="2.7109375" style="51"/>
    <col min="13853" max="13853" width="2.7109375" style="51" customWidth="1"/>
    <col min="13854" max="13856" width="3" style="51" customWidth="1"/>
    <col min="13857" max="13857" width="5.5703125" style="51" customWidth="1"/>
    <col min="13858" max="13858" width="8" style="51" customWidth="1"/>
    <col min="13859" max="13860" width="10.140625" style="51" customWidth="1"/>
    <col min="13861" max="14080" width="2.7109375" style="51"/>
    <col min="14081" max="14083" width="3.5703125" style="51" customWidth="1"/>
    <col min="14084" max="14088" width="2.7109375" style="51"/>
    <col min="14089" max="14089" width="3.5703125" style="51" customWidth="1"/>
    <col min="14090" max="14090" width="2.7109375" style="51"/>
    <col min="14091" max="14091" width="4.140625" style="51" customWidth="1"/>
    <col min="14092" max="14095" width="3.5703125" style="51" customWidth="1"/>
    <col min="14096" max="14103" width="2.7109375" style="51"/>
    <col min="14104" max="14106" width="2.7109375" style="51" customWidth="1"/>
    <col min="14107" max="14108" width="2.7109375" style="51"/>
    <col min="14109" max="14109" width="2.7109375" style="51" customWidth="1"/>
    <col min="14110" max="14112" width="3" style="51" customWidth="1"/>
    <col min="14113" max="14113" width="5.5703125" style="51" customWidth="1"/>
    <col min="14114" max="14114" width="8" style="51" customWidth="1"/>
    <col min="14115" max="14116" width="10.140625" style="51" customWidth="1"/>
    <col min="14117" max="14336" width="2.7109375" style="51"/>
    <col min="14337" max="14339" width="3.5703125" style="51" customWidth="1"/>
    <col min="14340" max="14344" width="2.7109375" style="51"/>
    <col min="14345" max="14345" width="3.5703125" style="51" customWidth="1"/>
    <col min="14346" max="14346" width="2.7109375" style="51"/>
    <col min="14347" max="14347" width="4.140625" style="51" customWidth="1"/>
    <col min="14348" max="14351" width="3.5703125" style="51" customWidth="1"/>
    <col min="14352" max="14359" width="2.7109375" style="51"/>
    <col min="14360" max="14362" width="2.7109375" style="51" customWidth="1"/>
    <col min="14363" max="14364" width="2.7109375" style="51"/>
    <col min="14365" max="14365" width="2.7109375" style="51" customWidth="1"/>
    <col min="14366" max="14368" width="3" style="51" customWidth="1"/>
    <col min="14369" max="14369" width="5.5703125" style="51" customWidth="1"/>
    <col min="14370" max="14370" width="8" style="51" customWidth="1"/>
    <col min="14371" max="14372" width="10.140625" style="51" customWidth="1"/>
    <col min="14373" max="14592" width="2.7109375" style="51"/>
    <col min="14593" max="14595" width="3.5703125" style="51" customWidth="1"/>
    <col min="14596" max="14600" width="2.7109375" style="51"/>
    <col min="14601" max="14601" width="3.5703125" style="51" customWidth="1"/>
    <col min="14602" max="14602" width="2.7109375" style="51"/>
    <col min="14603" max="14603" width="4.140625" style="51" customWidth="1"/>
    <col min="14604" max="14607" width="3.5703125" style="51" customWidth="1"/>
    <col min="14608" max="14615" width="2.7109375" style="51"/>
    <col min="14616" max="14618" width="2.7109375" style="51" customWidth="1"/>
    <col min="14619" max="14620" width="2.7109375" style="51"/>
    <col min="14621" max="14621" width="2.7109375" style="51" customWidth="1"/>
    <col min="14622" max="14624" width="3" style="51" customWidth="1"/>
    <col min="14625" max="14625" width="5.5703125" style="51" customWidth="1"/>
    <col min="14626" max="14626" width="8" style="51" customWidth="1"/>
    <col min="14627" max="14628" width="10.140625" style="51" customWidth="1"/>
    <col min="14629" max="14848" width="2.7109375" style="51"/>
    <col min="14849" max="14851" width="3.5703125" style="51" customWidth="1"/>
    <col min="14852" max="14856" width="2.7109375" style="51"/>
    <col min="14857" max="14857" width="3.5703125" style="51" customWidth="1"/>
    <col min="14858" max="14858" width="2.7109375" style="51"/>
    <col min="14859" max="14859" width="4.140625" style="51" customWidth="1"/>
    <col min="14860" max="14863" width="3.5703125" style="51" customWidth="1"/>
    <col min="14864" max="14871" width="2.7109375" style="51"/>
    <col min="14872" max="14874" width="2.7109375" style="51" customWidth="1"/>
    <col min="14875" max="14876" width="2.7109375" style="51"/>
    <col min="14877" max="14877" width="2.7109375" style="51" customWidth="1"/>
    <col min="14878" max="14880" width="3" style="51" customWidth="1"/>
    <col min="14881" max="14881" width="5.5703125" style="51" customWidth="1"/>
    <col min="14882" max="14882" width="8" style="51" customWidth="1"/>
    <col min="14883" max="14884" width="10.140625" style="51" customWidth="1"/>
    <col min="14885" max="15104" width="2.7109375" style="51"/>
    <col min="15105" max="15107" width="3.5703125" style="51" customWidth="1"/>
    <col min="15108" max="15112" width="2.7109375" style="51"/>
    <col min="15113" max="15113" width="3.5703125" style="51" customWidth="1"/>
    <col min="15114" max="15114" width="2.7109375" style="51"/>
    <col min="15115" max="15115" width="4.140625" style="51" customWidth="1"/>
    <col min="15116" max="15119" width="3.5703125" style="51" customWidth="1"/>
    <col min="15120" max="15127" width="2.7109375" style="51"/>
    <col min="15128" max="15130" width="2.7109375" style="51" customWidth="1"/>
    <col min="15131" max="15132" width="2.7109375" style="51"/>
    <col min="15133" max="15133" width="2.7109375" style="51" customWidth="1"/>
    <col min="15134" max="15136" width="3" style="51" customWidth="1"/>
    <col min="15137" max="15137" width="5.5703125" style="51" customWidth="1"/>
    <col min="15138" max="15138" width="8" style="51" customWidth="1"/>
    <col min="15139" max="15140" width="10.140625" style="51" customWidth="1"/>
    <col min="15141" max="15360" width="2.7109375" style="51"/>
    <col min="15361" max="15363" width="3.5703125" style="51" customWidth="1"/>
    <col min="15364" max="15368" width="2.7109375" style="51"/>
    <col min="15369" max="15369" width="3.5703125" style="51" customWidth="1"/>
    <col min="15370" max="15370" width="2.7109375" style="51"/>
    <col min="15371" max="15371" width="4.140625" style="51" customWidth="1"/>
    <col min="15372" max="15375" width="3.5703125" style="51" customWidth="1"/>
    <col min="15376" max="15383" width="2.7109375" style="51"/>
    <col min="15384" max="15386" width="2.7109375" style="51" customWidth="1"/>
    <col min="15387" max="15388" width="2.7109375" style="51"/>
    <col min="15389" max="15389" width="2.7109375" style="51" customWidth="1"/>
    <col min="15390" max="15392" width="3" style="51" customWidth="1"/>
    <col min="15393" max="15393" width="5.5703125" style="51" customWidth="1"/>
    <col min="15394" max="15394" width="8" style="51" customWidth="1"/>
    <col min="15395" max="15396" width="10.140625" style="51" customWidth="1"/>
    <col min="15397" max="15616" width="2.7109375" style="51"/>
    <col min="15617" max="15619" width="3.5703125" style="51" customWidth="1"/>
    <col min="15620" max="15624" width="2.7109375" style="51"/>
    <col min="15625" max="15625" width="3.5703125" style="51" customWidth="1"/>
    <col min="15626" max="15626" width="2.7109375" style="51"/>
    <col min="15627" max="15627" width="4.140625" style="51" customWidth="1"/>
    <col min="15628" max="15631" width="3.5703125" style="51" customWidth="1"/>
    <col min="15632" max="15639" width="2.7109375" style="51"/>
    <col min="15640" max="15642" width="2.7109375" style="51" customWidth="1"/>
    <col min="15643" max="15644" width="2.7109375" style="51"/>
    <col min="15645" max="15645" width="2.7109375" style="51" customWidth="1"/>
    <col min="15646" max="15648" width="3" style="51" customWidth="1"/>
    <col min="15649" max="15649" width="5.5703125" style="51" customWidth="1"/>
    <col min="15650" max="15650" width="8" style="51" customWidth="1"/>
    <col min="15651" max="15652" width="10.140625" style="51" customWidth="1"/>
    <col min="15653" max="15872" width="2.7109375" style="51"/>
    <col min="15873" max="15875" width="3.5703125" style="51" customWidth="1"/>
    <col min="15876" max="15880" width="2.7109375" style="51"/>
    <col min="15881" max="15881" width="3.5703125" style="51" customWidth="1"/>
    <col min="15882" max="15882" width="2.7109375" style="51"/>
    <col min="15883" max="15883" width="4.140625" style="51" customWidth="1"/>
    <col min="15884" max="15887" width="3.5703125" style="51" customWidth="1"/>
    <col min="15888" max="15895" width="2.7109375" style="51"/>
    <col min="15896" max="15898" width="2.7109375" style="51" customWidth="1"/>
    <col min="15899" max="15900" width="2.7109375" style="51"/>
    <col min="15901" max="15901" width="2.7109375" style="51" customWidth="1"/>
    <col min="15902" max="15904" width="3" style="51" customWidth="1"/>
    <col min="15905" max="15905" width="5.5703125" style="51" customWidth="1"/>
    <col min="15906" max="15906" width="8" style="51" customWidth="1"/>
    <col min="15907" max="15908" width="10.140625" style="51" customWidth="1"/>
    <col min="15909" max="16128" width="2.7109375" style="51"/>
    <col min="16129" max="16131" width="3.5703125" style="51" customWidth="1"/>
    <col min="16132" max="16136" width="2.7109375" style="51"/>
    <col min="16137" max="16137" width="3.5703125" style="51" customWidth="1"/>
    <col min="16138" max="16138" width="2.7109375" style="51"/>
    <col min="16139" max="16139" width="4.140625" style="51" customWidth="1"/>
    <col min="16140" max="16143" width="3.5703125" style="51" customWidth="1"/>
    <col min="16144" max="16151" width="2.7109375" style="51"/>
    <col min="16152" max="16154" width="2.7109375" style="51" customWidth="1"/>
    <col min="16155" max="16156" width="2.7109375" style="51"/>
    <col min="16157" max="16157" width="2.7109375" style="51" customWidth="1"/>
    <col min="16158" max="16160" width="3" style="51" customWidth="1"/>
    <col min="16161" max="16161" width="5.5703125" style="51" customWidth="1"/>
    <col min="16162" max="16162" width="8" style="51" customWidth="1"/>
    <col min="16163" max="16164" width="10.140625" style="51" customWidth="1"/>
    <col min="16165" max="16384" width="2.7109375" style="51"/>
  </cols>
  <sheetData>
    <row r="1" spans="1:43" ht="6" customHeight="1" thickBo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43" ht="45.75" customHeight="1" thickBot="1" x14ac:dyDescent="0.25">
      <c r="A2" s="586"/>
      <c r="B2" s="587"/>
      <c r="C2" s="587"/>
      <c r="D2" s="587"/>
      <c r="E2" s="587"/>
      <c r="F2" s="587"/>
      <c r="G2" s="587"/>
      <c r="H2" s="588"/>
      <c r="I2" s="819" t="s">
        <v>210</v>
      </c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1"/>
    </row>
    <row r="3" spans="1:43" s="53" customFormat="1" ht="46.5" customHeight="1" thickBot="1" x14ac:dyDescent="0.25">
      <c r="A3" s="589"/>
      <c r="B3" s="590"/>
      <c r="C3" s="590"/>
      <c r="D3" s="590"/>
      <c r="E3" s="590"/>
      <c r="F3" s="590"/>
      <c r="G3" s="590"/>
      <c r="H3" s="591"/>
      <c r="I3" s="542" t="s">
        <v>211</v>
      </c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4"/>
      <c r="AG3" s="52"/>
      <c r="AH3" s="2"/>
      <c r="AI3" s="2"/>
    </row>
    <row r="4" spans="1:43" ht="54" customHeight="1" x14ac:dyDescent="0.2">
      <c r="A4" s="833" t="s">
        <v>2</v>
      </c>
      <c r="B4" s="584"/>
      <c r="C4" s="584"/>
      <c r="D4" s="201"/>
      <c r="E4" s="550">
        <f>Granulometría!E4</f>
        <v>0</v>
      </c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0"/>
      <c r="Y4" s="550"/>
      <c r="Z4" s="550"/>
      <c r="AA4" s="550"/>
      <c r="AB4" s="550"/>
      <c r="AC4" s="550"/>
      <c r="AD4" s="550"/>
      <c r="AE4" s="550"/>
      <c r="AF4" s="551"/>
      <c r="AH4" s="3"/>
      <c r="AI4" s="3"/>
      <c r="AJ4" s="825"/>
      <c r="AK4" s="825"/>
      <c r="AL4" s="825"/>
      <c r="AM4" s="825"/>
    </row>
    <row r="5" spans="1:43" ht="18.75" customHeight="1" x14ac:dyDescent="0.2">
      <c r="A5" s="826" t="s">
        <v>114</v>
      </c>
      <c r="B5" s="827"/>
      <c r="C5" s="827"/>
      <c r="D5" s="202"/>
      <c r="E5" s="565">
        <f>Granulometría!E5</f>
        <v>0</v>
      </c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5"/>
      <c r="AE5" s="565"/>
      <c r="AF5" s="566"/>
      <c r="AH5" s="51"/>
      <c r="AI5" s="3"/>
    </row>
    <row r="6" spans="1:43" ht="12.2" customHeight="1" x14ac:dyDescent="0.2">
      <c r="A6" s="567" t="s">
        <v>9</v>
      </c>
      <c r="B6" s="568"/>
      <c r="C6" s="568"/>
      <c r="D6" s="569"/>
      <c r="E6" s="828" t="s">
        <v>3</v>
      </c>
      <c r="F6" s="574"/>
      <c r="G6" s="574"/>
      <c r="H6" s="574"/>
      <c r="I6" s="574"/>
      <c r="J6" s="574"/>
      <c r="K6" s="574"/>
      <c r="L6" s="574" t="str">
        <f>Granulometría!M6</f>
        <v>MATERIAL DE SITU</v>
      </c>
      <c r="M6" s="574"/>
      <c r="N6" s="574"/>
      <c r="O6" s="574"/>
      <c r="P6" s="574"/>
      <c r="Q6" s="574"/>
      <c r="R6" s="574"/>
      <c r="S6" s="574"/>
      <c r="T6" s="574"/>
      <c r="U6" s="574"/>
      <c r="V6" s="574"/>
      <c r="W6" s="574"/>
      <c r="X6" s="574"/>
      <c r="Y6" s="577" t="s">
        <v>10</v>
      </c>
      <c r="Z6" s="577"/>
      <c r="AA6" s="577"/>
      <c r="AB6" s="578"/>
      <c r="AC6" s="579" t="str">
        <f>Granulometría!AC6</f>
        <v>-</v>
      </c>
      <c r="AD6" s="579"/>
      <c r="AE6" s="579"/>
      <c r="AF6" s="580"/>
      <c r="AH6" s="4"/>
      <c r="AI6" s="4"/>
    </row>
    <row r="7" spans="1:43" ht="13.7" customHeight="1" x14ac:dyDescent="0.2">
      <c r="A7" s="830">
        <f>Granulometría!A7</f>
        <v>0</v>
      </c>
      <c r="B7" s="831"/>
      <c r="C7" s="831"/>
      <c r="D7" s="832"/>
      <c r="E7" s="829"/>
      <c r="F7" s="550"/>
      <c r="G7" s="550"/>
      <c r="H7" s="550"/>
      <c r="I7" s="550"/>
      <c r="J7" s="550"/>
      <c r="K7" s="550"/>
      <c r="L7" s="550"/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203" t="s">
        <v>11</v>
      </c>
      <c r="Z7" s="203"/>
      <c r="AA7" s="203"/>
      <c r="AB7" s="204"/>
      <c r="AC7" s="205" t="str">
        <f>Granulometría!AC7</f>
        <v>0.00-1.00</v>
      </c>
      <c r="AD7" s="370"/>
      <c r="AE7" s="370"/>
      <c r="AF7" s="371"/>
    </row>
    <row r="8" spans="1:43" ht="27" customHeight="1" x14ac:dyDescent="0.2">
      <c r="A8" s="552" t="s">
        <v>4</v>
      </c>
      <c r="B8" s="553"/>
      <c r="C8" s="553"/>
      <c r="D8" s="553"/>
      <c r="E8" s="554"/>
      <c r="F8" s="554"/>
      <c r="G8" s="554"/>
      <c r="H8" s="555"/>
      <c r="I8" s="822" t="s">
        <v>5</v>
      </c>
      <c r="J8" s="558"/>
      <c r="K8" s="558"/>
      <c r="L8" s="558"/>
      <c r="M8" s="823"/>
      <c r="N8" s="823"/>
      <c r="O8" s="823"/>
      <c r="P8" s="823"/>
      <c r="Q8" s="823"/>
      <c r="R8" s="824"/>
      <c r="S8" s="560" t="s">
        <v>6</v>
      </c>
      <c r="T8" s="561"/>
      <c r="U8" s="561"/>
      <c r="V8" s="558" t="str">
        <f>Granulometría!V8</f>
        <v>Ing Michelle Zelaya</v>
      </c>
      <c r="W8" s="558"/>
      <c r="X8" s="558"/>
      <c r="Y8" s="558"/>
      <c r="Z8" s="558"/>
      <c r="AA8" s="558"/>
      <c r="AB8" s="558"/>
      <c r="AC8" s="558"/>
      <c r="AD8" s="558"/>
      <c r="AE8" s="558"/>
      <c r="AF8" s="562"/>
    </row>
    <row r="9" spans="1:43" ht="4.7" customHeight="1" x14ac:dyDescent="0.2">
      <c r="A9" s="54"/>
      <c r="B9" s="55"/>
      <c r="C9" s="55"/>
      <c r="D9" s="55"/>
      <c r="E9" s="55"/>
      <c r="F9" s="55"/>
      <c r="G9" s="55"/>
      <c r="H9" s="55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</row>
    <row r="10" spans="1:43" ht="20.25" customHeight="1" x14ac:dyDescent="0.2">
      <c r="A10" s="834" t="s">
        <v>115</v>
      </c>
      <c r="B10" s="835"/>
      <c r="C10" s="835"/>
      <c r="D10" s="835"/>
      <c r="E10" s="835"/>
      <c r="F10" s="835"/>
      <c r="G10" s="835"/>
      <c r="H10" s="835"/>
      <c r="I10" s="835"/>
      <c r="J10" s="835"/>
      <c r="K10" s="835"/>
      <c r="L10" s="835"/>
      <c r="M10" s="835"/>
      <c r="N10" s="835"/>
      <c r="O10" s="835"/>
      <c r="P10" s="835"/>
      <c r="Q10" s="835"/>
      <c r="R10" s="835"/>
      <c r="S10" s="835"/>
      <c r="T10" s="835"/>
      <c r="U10" s="835"/>
      <c r="V10" s="835"/>
      <c r="W10" s="835"/>
      <c r="X10" s="835"/>
      <c r="Y10" s="835"/>
      <c r="Z10" s="835"/>
      <c r="AA10" s="835"/>
      <c r="AB10" s="835"/>
      <c r="AC10" s="835"/>
      <c r="AD10" s="835"/>
      <c r="AE10" s="835"/>
      <c r="AF10" s="836"/>
      <c r="AG10" s="35"/>
      <c r="AH10" s="59"/>
      <c r="AI10" s="59"/>
      <c r="AJ10" s="60"/>
    </row>
    <row r="11" spans="1:43" ht="15" customHeight="1" x14ac:dyDescent="0.2">
      <c r="A11" s="61"/>
      <c r="B11" s="62"/>
      <c r="C11" s="62"/>
      <c r="D11" s="62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837" t="s">
        <v>116</v>
      </c>
      <c r="Y11" s="837"/>
      <c r="Z11" s="837"/>
      <c r="AA11" s="837" t="s">
        <v>117</v>
      </c>
      <c r="AB11" s="837"/>
      <c r="AC11" s="837"/>
      <c r="AD11" s="837" t="s">
        <v>118</v>
      </c>
      <c r="AE11" s="837"/>
      <c r="AF11" s="838"/>
      <c r="AG11" s="64"/>
      <c r="AH11" s="59"/>
      <c r="AI11" s="839"/>
      <c r="AJ11" s="839"/>
      <c r="AK11" s="839"/>
      <c r="AL11" s="839"/>
      <c r="AM11" s="839"/>
      <c r="AN11" s="839"/>
      <c r="AO11" s="839"/>
      <c r="AP11" s="839"/>
      <c r="AQ11" s="839"/>
    </row>
    <row r="12" spans="1:43" ht="15" customHeight="1" x14ac:dyDescent="0.2">
      <c r="A12" s="65"/>
      <c r="B12" s="66"/>
      <c r="C12" s="66"/>
      <c r="D12" s="66"/>
      <c r="E12" s="67"/>
      <c r="F12" s="67"/>
      <c r="G12" s="67"/>
      <c r="H12" s="67"/>
      <c r="I12" s="68"/>
      <c r="J12" s="68"/>
      <c r="K12" s="68"/>
      <c r="L12" s="68"/>
      <c r="M12" s="69"/>
      <c r="N12" s="69"/>
      <c r="O12" s="69"/>
      <c r="P12" s="69"/>
      <c r="Q12" s="70"/>
      <c r="R12" s="70"/>
      <c r="S12" s="70"/>
      <c r="T12" s="70"/>
      <c r="U12" s="71"/>
      <c r="V12" s="71"/>
      <c r="W12" s="71"/>
      <c r="X12" s="837"/>
      <c r="Y12" s="837"/>
      <c r="Z12" s="837"/>
      <c r="AA12" s="837"/>
      <c r="AB12" s="837"/>
      <c r="AC12" s="837"/>
      <c r="AD12" s="837"/>
      <c r="AE12" s="837"/>
      <c r="AF12" s="838"/>
      <c r="AG12" s="64"/>
      <c r="AH12" s="59"/>
      <c r="AI12" s="839"/>
      <c r="AJ12" s="839"/>
      <c r="AK12" s="839"/>
      <c r="AL12" s="839"/>
      <c r="AM12" s="839"/>
      <c r="AN12" s="839"/>
      <c r="AO12" s="839"/>
      <c r="AP12" s="839"/>
      <c r="AQ12" s="839"/>
    </row>
    <row r="13" spans="1:43" ht="15" customHeight="1" x14ac:dyDescent="0.2">
      <c r="A13" s="65"/>
      <c r="B13" s="66"/>
      <c r="C13" s="66"/>
      <c r="D13" s="66"/>
      <c r="E13" s="67"/>
      <c r="F13" s="67"/>
      <c r="G13" s="67"/>
      <c r="H13" s="67"/>
      <c r="I13" s="68"/>
      <c r="J13" s="68"/>
      <c r="K13" s="68"/>
      <c r="L13" s="68"/>
      <c r="M13" s="69"/>
      <c r="N13" s="69"/>
      <c r="O13" s="69"/>
      <c r="P13" s="69"/>
      <c r="Q13" s="70"/>
      <c r="R13" s="70"/>
      <c r="S13" s="70"/>
      <c r="T13" s="70"/>
      <c r="U13" s="72"/>
      <c r="V13" s="72"/>
      <c r="W13" s="72"/>
      <c r="X13" s="840">
        <f>Granulometría!AI55</f>
        <v>0</v>
      </c>
      <c r="Y13" s="841"/>
      <c r="Z13" s="841"/>
      <c r="AA13" s="842">
        <f>Granulometría!AI56</f>
        <v>0</v>
      </c>
      <c r="AB13" s="843"/>
      <c r="AC13" s="844"/>
      <c r="AD13" s="842">
        <f>Granulometría!AI57</f>
        <v>0</v>
      </c>
      <c r="AE13" s="843"/>
      <c r="AF13" s="848"/>
      <c r="AG13" s="73"/>
      <c r="AH13" s="59"/>
      <c r="AI13" s="850"/>
      <c r="AJ13" s="851"/>
      <c r="AK13" s="851"/>
      <c r="AL13" s="850"/>
      <c r="AM13" s="851"/>
      <c r="AN13" s="851"/>
      <c r="AO13" s="850"/>
      <c r="AP13" s="851"/>
      <c r="AQ13" s="851"/>
    </row>
    <row r="14" spans="1:43" ht="15" customHeight="1" x14ac:dyDescent="0.2">
      <c r="A14" s="65"/>
      <c r="B14" s="66"/>
      <c r="C14" s="66"/>
      <c r="D14" s="66"/>
      <c r="E14" s="67"/>
      <c r="F14" s="67"/>
      <c r="G14" s="67"/>
      <c r="H14" s="67"/>
      <c r="I14" s="68"/>
      <c r="J14" s="68"/>
      <c r="K14" s="68"/>
      <c r="L14" s="68"/>
      <c r="M14" s="69"/>
      <c r="N14" s="69"/>
      <c r="O14" s="69"/>
      <c r="P14" s="69"/>
      <c r="Q14" s="70"/>
      <c r="R14" s="70"/>
      <c r="S14" s="70"/>
      <c r="T14" s="70"/>
      <c r="U14" s="72"/>
      <c r="V14" s="72"/>
      <c r="W14" s="72"/>
      <c r="X14" s="841"/>
      <c r="Y14" s="841"/>
      <c r="Z14" s="841"/>
      <c r="AA14" s="845"/>
      <c r="AB14" s="846"/>
      <c r="AC14" s="847"/>
      <c r="AD14" s="845"/>
      <c r="AE14" s="846"/>
      <c r="AF14" s="849"/>
      <c r="AG14" s="73"/>
      <c r="AH14" s="59"/>
      <c r="AI14" s="851"/>
      <c r="AJ14" s="851"/>
      <c r="AK14" s="851"/>
      <c r="AL14" s="851"/>
      <c r="AM14" s="851"/>
      <c r="AN14" s="851"/>
      <c r="AO14" s="851"/>
      <c r="AP14" s="851"/>
      <c r="AQ14" s="851"/>
    </row>
    <row r="15" spans="1:43" ht="15" customHeight="1" x14ac:dyDescent="0.2">
      <c r="A15" s="65"/>
      <c r="B15" s="66"/>
      <c r="C15" s="66"/>
      <c r="D15" s="66"/>
      <c r="E15" s="67"/>
      <c r="F15" s="67"/>
      <c r="G15" s="67"/>
      <c r="H15" s="67"/>
      <c r="I15" s="68"/>
      <c r="J15" s="68"/>
      <c r="K15" s="68"/>
      <c r="L15" s="68"/>
      <c r="M15" s="69"/>
      <c r="N15" s="69"/>
      <c r="O15" s="69"/>
      <c r="P15" s="69"/>
      <c r="Q15" s="70"/>
      <c r="R15" s="70"/>
      <c r="S15" s="70"/>
      <c r="T15" s="70"/>
      <c r="U15" s="72"/>
      <c r="V15" s="72"/>
      <c r="W15" s="72"/>
      <c r="X15" s="852" t="s">
        <v>119</v>
      </c>
      <c r="Y15" s="852"/>
      <c r="Z15" s="852"/>
      <c r="AA15" s="852"/>
      <c r="AB15" s="852"/>
      <c r="AC15" s="853" t="e">
        <f>Granulometría!AI59</f>
        <v>#DIV/0!</v>
      </c>
      <c r="AD15" s="854"/>
      <c r="AE15" s="854"/>
      <c r="AF15" s="855"/>
      <c r="AG15" s="74"/>
      <c r="AH15" s="60"/>
      <c r="AI15" s="856"/>
      <c r="AJ15" s="856"/>
      <c r="AK15" s="856"/>
      <c r="AL15" s="856"/>
      <c r="AM15" s="856"/>
      <c r="AN15" s="857"/>
      <c r="AO15" s="858"/>
      <c r="AP15" s="858"/>
      <c r="AQ15" s="858"/>
    </row>
    <row r="16" spans="1:43" ht="15" customHeight="1" x14ac:dyDescent="0.2">
      <c r="A16" s="65"/>
      <c r="B16" s="66"/>
      <c r="C16" s="66"/>
      <c r="D16" s="66"/>
      <c r="E16" s="67"/>
      <c r="F16" s="67"/>
      <c r="G16" s="67"/>
      <c r="H16" s="67"/>
      <c r="I16" s="68"/>
      <c r="J16" s="68"/>
      <c r="K16" s="68"/>
      <c r="L16" s="68"/>
      <c r="M16" s="69"/>
      <c r="N16" s="69"/>
      <c r="O16" s="69"/>
      <c r="P16" s="69"/>
      <c r="Q16" s="70"/>
      <c r="R16" s="70"/>
      <c r="S16" s="70"/>
      <c r="T16" s="70"/>
      <c r="U16" s="72"/>
      <c r="V16" s="72"/>
      <c r="W16" s="72"/>
      <c r="X16" s="852"/>
      <c r="Y16" s="852"/>
      <c r="Z16" s="852"/>
      <c r="AA16" s="852"/>
      <c r="AB16" s="852"/>
      <c r="AC16" s="854"/>
      <c r="AD16" s="854"/>
      <c r="AE16" s="854"/>
      <c r="AF16" s="855"/>
      <c r="AG16" s="74"/>
      <c r="AH16" s="60"/>
      <c r="AI16" s="856"/>
      <c r="AJ16" s="856"/>
      <c r="AK16" s="856"/>
      <c r="AL16" s="856"/>
      <c r="AM16" s="856"/>
      <c r="AN16" s="858"/>
      <c r="AO16" s="858"/>
      <c r="AP16" s="858"/>
      <c r="AQ16" s="858"/>
    </row>
    <row r="17" spans="1:65" ht="11.25" customHeight="1" x14ac:dyDescent="0.2">
      <c r="A17" s="65"/>
      <c r="B17" s="66"/>
      <c r="C17" s="66"/>
      <c r="D17" s="66"/>
      <c r="E17" s="67"/>
      <c r="F17" s="67"/>
      <c r="G17" s="67"/>
      <c r="H17" s="67"/>
      <c r="I17" s="68"/>
      <c r="J17" s="68"/>
      <c r="K17" s="68"/>
      <c r="L17" s="68"/>
      <c r="M17" s="69"/>
      <c r="N17" s="69"/>
      <c r="O17" s="69"/>
      <c r="P17" s="69"/>
      <c r="Q17" s="70"/>
      <c r="R17" s="70"/>
      <c r="S17" s="70"/>
      <c r="T17" s="70"/>
      <c r="U17" s="72"/>
      <c r="V17" s="72"/>
      <c r="W17" s="72"/>
      <c r="X17" s="852" t="s">
        <v>120</v>
      </c>
      <c r="Y17" s="852"/>
      <c r="Z17" s="852"/>
      <c r="AA17" s="852"/>
      <c r="AB17" s="852"/>
      <c r="AC17" s="853" t="e">
        <f>Granulometría!AI58</f>
        <v>#DIV/0!</v>
      </c>
      <c r="AD17" s="854"/>
      <c r="AE17" s="854"/>
      <c r="AF17" s="855"/>
      <c r="AG17" s="74"/>
      <c r="AH17" s="60"/>
      <c r="AI17" s="856"/>
      <c r="AJ17" s="856"/>
      <c r="AK17" s="856"/>
      <c r="AL17" s="856"/>
      <c r="AM17" s="856"/>
      <c r="AN17" s="857"/>
      <c r="AO17" s="858"/>
      <c r="AP17" s="858"/>
      <c r="AQ17" s="858"/>
    </row>
    <row r="18" spans="1:65" ht="11.25" customHeight="1" x14ac:dyDescent="0.2">
      <c r="A18" s="65"/>
      <c r="B18" s="66"/>
      <c r="C18" s="66"/>
      <c r="D18" s="66"/>
      <c r="E18" s="67"/>
      <c r="F18" s="67"/>
      <c r="G18" s="67"/>
      <c r="H18" s="67"/>
      <c r="I18" s="68"/>
      <c r="J18" s="68"/>
      <c r="K18" s="68"/>
      <c r="L18" s="68"/>
      <c r="M18" s="69"/>
      <c r="N18" s="69"/>
      <c r="O18" s="69"/>
      <c r="P18" s="69"/>
      <c r="Q18" s="70"/>
      <c r="R18" s="70"/>
      <c r="S18" s="70"/>
      <c r="T18" s="70"/>
      <c r="U18" s="72"/>
      <c r="V18" s="72"/>
      <c r="W18" s="72"/>
      <c r="X18" s="852"/>
      <c r="Y18" s="852"/>
      <c r="Z18" s="852"/>
      <c r="AA18" s="852"/>
      <c r="AB18" s="852"/>
      <c r="AC18" s="854"/>
      <c r="AD18" s="854"/>
      <c r="AE18" s="854"/>
      <c r="AF18" s="855"/>
      <c r="AG18" s="74"/>
      <c r="AH18" s="60"/>
      <c r="AI18" s="856"/>
      <c r="AJ18" s="856"/>
      <c r="AK18" s="856"/>
      <c r="AL18" s="856"/>
      <c r="AM18" s="856"/>
      <c r="AN18" s="858"/>
      <c r="AO18" s="858"/>
      <c r="AP18" s="858"/>
      <c r="AQ18" s="858"/>
    </row>
    <row r="19" spans="1:65" ht="9.75" customHeight="1" x14ac:dyDescent="0.2">
      <c r="A19" s="65"/>
      <c r="B19" s="66"/>
      <c r="C19" s="66"/>
      <c r="D19" s="66"/>
      <c r="E19" s="67"/>
      <c r="F19" s="67"/>
      <c r="G19" s="67"/>
      <c r="H19" s="67"/>
      <c r="I19" s="68"/>
      <c r="J19" s="68"/>
      <c r="K19" s="68"/>
      <c r="L19" s="68"/>
      <c r="M19" s="69"/>
      <c r="N19" s="69"/>
      <c r="O19" s="69"/>
      <c r="P19" s="69"/>
      <c r="Q19" s="70"/>
      <c r="R19" s="70"/>
      <c r="S19" s="70"/>
      <c r="T19" s="70"/>
      <c r="U19" s="72"/>
      <c r="V19" s="72"/>
      <c r="W19" s="72"/>
      <c r="X19" s="852"/>
      <c r="Y19" s="852"/>
      <c r="Z19" s="852"/>
      <c r="AA19" s="852"/>
      <c r="AB19" s="852"/>
      <c r="AC19" s="854"/>
      <c r="AD19" s="854"/>
      <c r="AE19" s="854"/>
      <c r="AF19" s="855"/>
      <c r="AG19" s="74"/>
      <c r="AH19" s="75"/>
      <c r="AI19" s="856"/>
      <c r="AJ19" s="856"/>
      <c r="AK19" s="856"/>
      <c r="AL19" s="856"/>
      <c r="AM19" s="856"/>
      <c r="AN19" s="858"/>
      <c r="AO19" s="858"/>
      <c r="AP19" s="858"/>
      <c r="AQ19" s="858"/>
    </row>
    <row r="20" spans="1:65" ht="9.75" customHeight="1" x14ac:dyDescent="0.2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860" t="s">
        <v>121</v>
      </c>
      <c r="Y20" s="860"/>
      <c r="Z20" s="860"/>
      <c r="AA20" s="860"/>
      <c r="AB20" s="860"/>
      <c r="AC20" s="860"/>
      <c r="AD20" s="860"/>
      <c r="AE20" s="860"/>
      <c r="AF20" s="861"/>
      <c r="AG20" s="64"/>
      <c r="AH20" s="59"/>
      <c r="AI20" s="839"/>
      <c r="AJ20" s="839"/>
      <c r="AK20" s="839"/>
      <c r="AL20" s="839"/>
      <c r="AM20" s="839"/>
      <c r="AN20" s="839"/>
      <c r="AO20" s="839"/>
      <c r="AP20" s="839"/>
      <c r="AQ20" s="839"/>
    </row>
    <row r="21" spans="1:65" ht="12.2" customHeight="1" x14ac:dyDescent="0.2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860"/>
      <c r="Y21" s="860"/>
      <c r="Z21" s="860"/>
      <c r="AA21" s="860"/>
      <c r="AB21" s="860"/>
      <c r="AC21" s="860"/>
      <c r="AD21" s="860"/>
      <c r="AE21" s="860"/>
      <c r="AF21" s="861"/>
      <c r="AG21" s="64"/>
      <c r="AH21" s="59"/>
      <c r="AI21" s="839"/>
      <c r="AJ21" s="839"/>
      <c r="AK21" s="839"/>
      <c r="AL21" s="839"/>
      <c r="AM21" s="839"/>
      <c r="AN21" s="839"/>
      <c r="AO21" s="839"/>
      <c r="AP21" s="839"/>
      <c r="AQ21" s="839"/>
    </row>
    <row r="22" spans="1:65" ht="12.2" customHeight="1" x14ac:dyDescent="0.25">
      <c r="A22" s="65"/>
      <c r="B22" s="66"/>
      <c r="C22" s="66"/>
      <c r="D22" s="66"/>
      <c r="E22" s="66"/>
      <c r="F22" s="66"/>
      <c r="G22" s="66"/>
      <c r="H22" s="66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62" t="s">
        <v>122</v>
      </c>
      <c r="Y22" s="863"/>
      <c r="Z22" s="863"/>
      <c r="AA22" s="862" t="s">
        <v>123</v>
      </c>
      <c r="AB22" s="863"/>
      <c r="AC22" s="863"/>
      <c r="AD22" s="862" t="s">
        <v>124</v>
      </c>
      <c r="AE22" s="863"/>
      <c r="AF22" s="864"/>
      <c r="AG22" s="81"/>
      <c r="AH22" s="59"/>
      <c r="AI22" s="865"/>
      <c r="AJ22" s="866"/>
      <c r="AK22" s="866"/>
      <c r="AL22" s="865"/>
      <c r="AM22" s="866"/>
      <c r="AN22" s="866"/>
      <c r="AO22" s="865"/>
      <c r="AP22" s="866"/>
      <c r="AQ22" s="866"/>
    </row>
    <row r="23" spans="1:65" ht="12.2" customHeight="1" x14ac:dyDescent="0.25">
      <c r="A23" s="65"/>
      <c r="B23" s="66"/>
      <c r="C23" s="66"/>
      <c r="D23" s="66"/>
      <c r="E23" s="67"/>
      <c r="F23" s="67"/>
      <c r="G23" s="67"/>
      <c r="H23" s="67"/>
      <c r="I23" s="68"/>
      <c r="J23" s="68"/>
      <c r="K23" s="68"/>
      <c r="L23" s="68"/>
      <c r="M23" s="69"/>
      <c r="N23" s="69"/>
      <c r="O23" s="69"/>
      <c r="P23" s="69"/>
      <c r="Q23" s="70"/>
      <c r="R23" s="70"/>
      <c r="S23" s="70"/>
      <c r="T23" s="70"/>
      <c r="U23" s="72"/>
      <c r="V23" s="72"/>
      <c r="W23" s="72"/>
      <c r="X23" s="863"/>
      <c r="Y23" s="863"/>
      <c r="Z23" s="863"/>
      <c r="AA23" s="863"/>
      <c r="AB23" s="863"/>
      <c r="AC23" s="863"/>
      <c r="AD23" s="863"/>
      <c r="AE23" s="863"/>
      <c r="AF23" s="864"/>
      <c r="AG23" s="81"/>
      <c r="AH23" s="59"/>
      <c r="AI23" s="866"/>
      <c r="AJ23" s="866"/>
      <c r="AK23" s="866"/>
      <c r="AL23" s="866"/>
      <c r="AM23" s="866"/>
      <c r="AN23" s="866"/>
      <c r="AO23" s="866"/>
      <c r="AP23" s="866"/>
      <c r="AQ23" s="866"/>
    </row>
    <row r="24" spans="1:65" ht="14.25" customHeight="1" x14ac:dyDescent="0.2">
      <c r="A24" s="65"/>
      <c r="B24" s="66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9"/>
      <c r="N24" s="69"/>
      <c r="O24" s="69"/>
      <c r="P24" s="69"/>
      <c r="Q24" s="70"/>
      <c r="R24" s="70"/>
      <c r="S24" s="70"/>
      <c r="T24" s="70"/>
      <c r="U24" s="72"/>
      <c r="V24" s="72"/>
      <c r="W24" s="72"/>
      <c r="X24" s="868" t="e">
        <f>Granulometría!AB29</f>
        <v>#DIV/0!</v>
      </c>
      <c r="Y24" s="868"/>
      <c r="Z24" s="868"/>
      <c r="AA24" s="868" t="e">
        <f>Granulometría!AB30</f>
        <v>#DIV/0!</v>
      </c>
      <c r="AB24" s="868"/>
      <c r="AC24" s="868"/>
      <c r="AD24" s="868" t="e">
        <f>Granulometría!AB31</f>
        <v>#DIV/0!</v>
      </c>
      <c r="AE24" s="868"/>
      <c r="AF24" s="869"/>
      <c r="AG24" s="82"/>
      <c r="AH24" s="59"/>
      <c r="AI24" s="859"/>
      <c r="AJ24" s="859"/>
      <c r="AK24" s="859"/>
      <c r="AL24" s="859"/>
      <c r="AM24" s="859"/>
      <c r="AN24" s="859"/>
      <c r="AO24" s="859"/>
      <c r="AP24" s="859"/>
      <c r="AQ24" s="859"/>
    </row>
    <row r="25" spans="1:65" ht="9.75" customHeight="1" x14ac:dyDescent="0.2">
      <c r="A25" s="83"/>
      <c r="B25" s="84"/>
      <c r="C25" s="84"/>
      <c r="D25" s="84"/>
      <c r="E25" s="85"/>
      <c r="F25" s="85"/>
      <c r="G25" s="85"/>
      <c r="H25" s="85"/>
      <c r="I25" s="86"/>
      <c r="J25" s="86"/>
      <c r="K25" s="86"/>
      <c r="L25" s="86"/>
      <c r="M25" s="87"/>
      <c r="N25" s="87"/>
      <c r="O25" s="87"/>
      <c r="P25" s="87"/>
      <c r="Q25" s="88"/>
      <c r="R25" s="88"/>
      <c r="S25" s="88"/>
      <c r="T25" s="88"/>
      <c r="U25" s="89"/>
      <c r="V25" s="89"/>
      <c r="W25" s="89"/>
      <c r="X25" s="868"/>
      <c r="Y25" s="868"/>
      <c r="Z25" s="868"/>
      <c r="AA25" s="868"/>
      <c r="AB25" s="868"/>
      <c r="AC25" s="868"/>
      <c r="AD25" s="868"/>
      <c r="AE25" s="868"/>
      <c r="AF25" s="869"/>
      <c r="AG25" s="82"/>
      <c r="AH25" s="90"/>
      <c r="AI25" s="859"/>
      <c r="AJ25" s="859"/>
      <c r="AK25" s="859"/>
      <c r="AL25" s="859"/>
      <c r="AM25" s="859"/>
      <c r="AN25" s="859"/>
      <c r="AO25" s="859"/>
      <c r="AP25" s="859"/>
      <c r="AQ25" s="859"/>
    </row>
    <row r="26" spans="1:65" ht="6" customHeight="1" x14ac:dyDescent="0.2">
      <c r="A26" s="870"/>
      <c r="B26" s="871"/>
      <c r="C26" s="871"/>
      <c r="D26" s="871"/>
      <c r="E26" s="872"/>
      <c r="F26" s="872"/>
      <c r="G26" s="872"/>
      <c r="H26" s="872"/>
      <c r="I26" s="873"/>
      <c r="J26" s="873"/>
      <c r="K26" s="873"/>
      <c r="L26" s="873"/>
      <c r="M26" s="874"/>
      <c r="N26" s="874"/>
      <c r="O26" s="874"/>
      <c r="P26" s="874"/>
      <c r="Q26" s="875"/>
      <c r="R26" s="875"/>
      <c r="S26" s="875"/>
      <c r="T26" s="875"/>
      <c r="U26" s="867"/>
      <c r="V26" s="867"/>
      <c r="W26" s="867"/>
      <c r="X26" s="867"/>
      <c r="Y26" s="77"/>
      <c r="Z26" s="77"/>
      <c r="AA26" s="77"/>
      <c r="AB26" s="77"/>
      <c r="AC26" s="77"/>
      <c r="AD26" s="77"/>
      <c r="AE26" s="77"/>
      <c r="AF26" s="91"/>
      <c r="AG26" s="92"/>
      <c r="AH26" s="90"/>
      <c r="AI26" s="90"/>
      <c r="AJ26" s="60"/>
    </row>
    <row r="27" spans="1:65" ht="19.5" customHeight="1" x14ac:dyDescent="0.2">
      <c r="A27" s="876" t="s">
        <v>125</v>
      </c>
      <c r="B27" s="877"/>
      <c r="C27" s="877"/>
      <c r="D27" s="877"/>
      <c r="E27" s="877"/>
      <c r="F27" s="877"/>
      <c r="G27" s="877"/>
      <c r="H27" s="877"/>
      <c r="I27" s="877"/>
      <c r="J27" s="877"/>
      <c r="K27" s="877"/>
      <c r="L27" s="877"/>
      <c r="M27" s="877"/>
      <c r="N27" s="877"/>
      <c r="O27" s="877"/>
      <c r="P27" s="877"/>
      <c r="Q27" s="877"/>
      <c r="R27" s="877"/>
      <c r="S27" s="877"/>
      <c r="T27" s="877"/>
      <c r="U27" s="877"/>
      <c r="V27" s="877"/>
      <c r="W27" s="877"/>
      <c r="X27" s="877"/>
      <c r="Y27" s="877"/>
      <c r="Z27" s="877"/>
      <c r="AA27" s="877"/>
      <c r="AB27" s="877"/>
      <c r="AC27" s="877"/>
      <c r="AD27" s="877"/>
      <c r="AE27" s="877"/>
      <c r="AF27" s="878"/>
      <c r="AG27" s="93"/>
      <c r="AH27" s="879"/>
      <c r="AI27" s="879"/>
      <c r="AJ27" s="879"/>
      <c r="AK27" s="879"/>
      <c r="AL27" s="879"/>
      <c r="AM27" s="879"/>
      <c r="AN27" s="879"/>
      <c r="AO27" s="879"/>
      <c r="AP27" s="94"/>
      <c r="AQ27" s="95"/>
      <c r="AR27" s="95"/>
      <c r="AS27" s="95"/>
      <c r="AT27" s="879"/>
      <c r="AU27" s="879"/>
      <c r="AV27" s="879"/>
      <c r="AW27" s="879"/>
      <c r="AX27" s="879"/>
      <c r="AY27" s="879"/>
      <c r="AZ27" s="879"/>
      <c r="BA27" s="879"/>
      <c r="BB27" s="95"/>
      <c r="BC27" s="95"/>
      <c r="BD27" s="95"/>
      <c r="BE27" s="879"/>
      <c r="BF27" s="879"/>
      <c r="BG27" s="879"/>
      <c r="BH27" s="879"/>
      <c r="BI27" s="879"/>
      <c r="BJ27" s="879"/>
      <c r="BK27" s="879"/>
      <c r="BL27" s="879"/>
    </row>
    <row r="28" spans="1:65" ht="2.25" customHeight="1" x14ac:dyDescent="0.2">
      <c r="A28" s="870"/>
      <c r="B28" s="871"/>
      <c r="C28" s="871"/>
      <c r="D28" s="871"/>
      <c r="E28" s="872"/>
      <c r="F28" s="872"/>
      <c r="G28" s="872"/>
      <c r="H28" s="872"/>
      <c r="I28" s="873"/>
      <c r="J28" s="873"/>
      <c r="K28" s="873"/>
      <c r="L28" s="873"/>
      <c r="M28" s="874"/>
      <c r="N28" s="874"/>
      <c r="O28" s="874"/>
      <c r="P28" s="874"/>
      <c r="Q28" s="875"/>
      <c r="R28" s="875"/>
      <c r="S28" s="875"/>
      <c r="T28" s="875"/>
      <c r="U28" s="867"/>
      <c r="V28" s="867"/>
      <c r="W28" s="867"/>
      <c r="X28" s="867"/>
      <c r="Y28" s="77"/>
      <c r="Z28" s="96"/>
      <c r="AA28" s="96"/>
      <c r="AB28" s="96"/>
      <c r="AC28" s="96"/>
      <c r="AD28" s="96"/>
      <c r="AE28" s="96"/>
      <c r="AF28" s="97"/>
      <c r="AG28" s="64"/>
      <c r="AH28" s="879"/>
      <c r="AI28" s="879"/>
      <c r="AJ28" s="879"/>
      <c r="AK28" s="879"/>
      <c r="AL28" s="879"/>
      <c r="AM28" s="879"/>
      <c r="AN28" s="879"/>
      <c r="AO28" s="879"/>
      <c r="AP28" s="94"/>
      <c r="AQ28" s="95"/>
      <c r="AR28" s="95"/>
      <c r="AS28" s="95"/>
      <c r="AT28" s="879"/>
      <c r="AU28" s="879"/>
      <c r="AV28" s="879"/>
      <c r="AW28" s="879"/>
      <c r="AX28" s="879"/>
      <c r="AY28" s="879"/>
      <c r="AZ28" s="879"/>
      <c r="BA28" s="879"/>
      <c r="BB28" s="95"/>
      <c r="BC28" s="95"/>
      <c r="BD28" s="95"/>
      <c r="BE28" s="879"/>
      <c r="BF28" s="879"/>
      <c r="BG28" s="879"/>
      <c r="BH28" s="879"/>
      <c r="BI28" s="879"/>
      <c r="BJ28" s="879"/>
      <c r="BK28" s="879"/>
      <c r="BL28" s="879"/>
    </row>
    <row r="29" spans="1:65" ht="13.5" customHeight="1" x14ac:dyDescent="0.2">
      <c r="A29" s="76"/>
      <c r="B29" s="860" t="s">
        <v>12</v>
      </c>
      <c r="C29" s="860"/>
      <c r="D29" s="860"/>
      <c r="E29" s="860"/>
      <c r="F29" s="860"/>
      <c r="G29" s="860"/>
      <c r="H29" s="860"/>
      <c r="I29" s="98"/>
      <c r="J29" s="98"/>
      <c r="K29" s="96"/>
      <c r="L29" s="860" t="s">
        <v>126</v>
      </c>
      <c r="M29" s="860"/>
      <c r="N29" s="860"/>
      <c r="O29" s="860"/>
      <c r="P29" s="860"/>
      <c r="Q29" s="860"/>
      <c r="R29" s="860"/>
      <c r="S29" s="96"/>
      <c r="T29" s="96"/>
      <c r="U29" s="96"/>
      <c r="V29" s="880" t="s">
        <v>13</v>
      </c>
      <c r="W29" s="880"/>
      <c r="X29" s="880"/>
      <c r="Y29" s="880"/>
      <c r="Z29" s="880"/>
      <c r="AA29" s="880"/>
      <c r="AB29" s="880"/>
      <c r="AC29" s="880"/>
      <c r="AD29" s="99"/>
      <c r="AE29" s="99"/>
      <c r="AF29" s="100"/>
      <c r="AG29" s="64"/>
      <c r="AH29" s="51"/>
      <c r="AI29" s="51"/>
      <c r="AJ29" s="101"/>
      <c r="AK29" s="101"/>
      <c r="AL29" s="101"/>
      <c r="AM29" s="101"/>
      <c r="AN29" s="101"/>
      <c r="AO29" s="101"/>
      <c r="AP29" s="102"/>
      <c r="AQ29" s="95"/>
      <c r="AR29" s="95"/>
      <c r="AS29" s="95"/>
      <c r="AT29" s="881"/>
      <c r="AU29" s="881"/>
      <c r="AV29" s="881"/>
      <c r="AW29" s="881"/>
      <c r="AX29" s="881"/>
      <c r="AY29" s="881"/>
      <c r="AZ29" s="881"/>
      <c r="BA29" s="881"/>
      <c r="BB29" s="95"/>
      <c r="BC29" s="95"/>
      <c r="BD29" s="95"/>
      <c r="BE29" s="882"/>
      <c r="BF29" s="882"/>
      <c r="BG29" s="882"/>
      <c r="BH29" s="882"/>
      <c r="BI29" s="882"/>
      <c r="BJ29" s="882"/>
      <c r="BK29" s="882"/>
      <c r="BL29" s="882"/>
    </row>
    <row r="30" spans="1:65" ht="14.25" customHeight="1" x14ac:dyDescent="0.2">
      <c r="A30" s="76"/>
      <c r="B30" s="860"/>
      <c r="C30" s="860"/>
      <c r="D30" s="860"/>
      <c r="E30" s="860"/>
      <c r="F30" s="860"/>
      <c r="G30" s="860"/>
      <c r="H30" s="860"/>
      <c r="I30" s="98"/>
      <c r="J30" s="98"/>
      <c r="K30" s="96"/>
      <c r="L30" s="860"/>
      <c r="M30" s="860"/>
      <c r="N30" s="860"/>
      <c r="O30" s="860"/>
      <c r="P30" s="860"/>
      <c r="Q30" s="860"/>
      <c r="R30" s="860"/>
      <c r="S30" s="96"/>
      <c r="T30" s="96"/>
      <c r="U30" s="96"/>
      <c r="V30" s="880"/>
      <c r="W30" s="880"/>
      <c r="X30" s="880"/>
      <c r="Y30" s="880"/>
      <c r="Z30" s="880"/>
      <c r="AA30" s="880"/>
      <c r="AB30" s="880"/>
      <c r="AC30" s="880"/>
      <c r="AD30" s="99"/>
      <c r="AE30" s="99"/>
      <c r="AF30" s="100"/>
      <c r="AG30" s="73"/>
      <c r="AH30" s="51"/>
      <c r="AI30" s="51"/>
      <c r="AJ30" s="101"/>
      <c r="AK30" s="101"/>
      <c r="AL30" s="101"/>
      <c r="AM30" s="101"/>
      <c r="AN30" s="101"/>
      <c r="AO30" s="101"/>
      <c r="AP30" s="102"/>
      <c r="AQ30" s="95"/>
      <c r="AR30" s="95"/>
      <c r="AS30" s="95"/>
      <c r="AT30" s="881"/>
      <c r="AU30" s="881"/>
      <c r="AV30" s="881"/>
      <c r="AW30" s="881"/>
      <c r="AX30" s="881"/>
      <c r="AY30" s="881"/>
      <c r="AZ30" s="881"/>
      <c r="BA30" s="881"/>
      <c r="BB30" s="95"/>
      <c r="BC30" s="95"/>
      <c r="BD30" s="95"/>
      <c r="BE30" s="882"/>
      <c r="BF30" s="882"/>
      <c r="BG30" s="882"/>
      <c r="BH30" s="882"/>
      <c r="BI30" s="882"/>
      <c r="BJ30" s="882"/>
      <c r="BK30" s="882"/>
      <c r="BL30" s="882"/>
    </row>
    <row r="31" spans="1:65" s="2" customFormat="1" ht="12.2" customHeight="1" x14ac:dyDescent="0.2">
      <c r="A31" s="76"/>
      <c r="B31" s="883" t="e">
        <f>LIMITES!Z46</f>
        <v>#DIV/0!</v>
      </c>
      <c r="C31" s="883"/>
      <c r="D31" s="883"/>
      <c r="E31" s="883"/>
      <c r="F31" s="883"/>
      <c r="G31" s="883"/>
      <c r="H31" s="883"/>
      <c r="I31" s="199"/>
      <c r="J31" s="199"/>
      <c r="K31" s="103"/>
      <c r="L31" s="883" t="e">
        <f>LIMITES!Z47</f>
        <v>#DIV/0!</v>
      </c>
      <c r="M31" s="883"/>
      <c r="N31" s="883"/>
      <c r="O31" s="883"/>
      <c r="P31" s="883"/>
      <c r="Q31" s="883"/>
      <c r="R31" s="883"/>
      <c r="S31" s="103"/>
      <c r="T31" s="103"/>
      <c r="U31" s="103"/>
      <c r="V31" s="883" t="e">
        <f>LIMITES!Z48</f>
        <v>#DIV/0!</v>
      </c>
      <c r="W31" s="883"/>
      <c r="X31" s="883"/>
      <c r="Y31" s="883"/>
      <c r="Z31" s="883"/>
      <c r="AA31" s="883"/>
      <c r="AB31" s="883"/>
      <c r="AC31" s="883"/>
      <c r="AD31" s="104"/>
      <c r="AE31" s="104"/>
      <c r="AF31" s="105"/>
      <c r="AG31" s="73"/>
      <c r="AJ31" s="101"/>
      <c r="AK31" s="101"/>
      <c r="AL31" s="101"/>
      <c r="AM31" s="101"/>
      <c r="AN31" s="101"/>
      <c r="AO31" s="101"/>
      <c r="AP31" s="102"/>
      <c r="AQ31" s="95"/>
      <c r="AR31" s="95"/>
      <c r="AS31" s="95"/>
      <c r="AT31" s="881"/>
      <c r="AU31" s="881"/>
      <c r="AV31" s="881"/>
      <c r="AW31" s="881"/>
      <c r="AX31" s="881"/>
      <c r="AY31" s="881"/>
      <c r="AZ31" s="881"/>
      <c r="BA31" s="881"/>
      <c r="BB31" s="95"/>
      <c r="BC31" s="95"/>
      <c r="BD31" s="95"/>
      <c r="BE31" s="882"/>
      <c r="BF31" s="882"/>
      <c r="BG31" s="882"/>
      <c r="BH31" s="882"/>
      <c r="BI31" s="882"/>
      <c r="BJ31" s="882"/>
      <c r="BK31" s="882"/>
      <c r="BL31" s="882"/>
      <c r="BM31" s="51"/>
    </row>
    <row r="32" spans="1:65" s="2" customFormat="1" ht="12.2" customHeight="1" x14ac:dyDescent="0.2">
      <c r="A32" s="76"/>
      <c r="B32" s="883"/>
      <c r="C32" s="883"/>
      <c r="D32" s="883"/>
      <c r="E32" s="883"/>
      <c r="F32" s="883"/>
      <c r="G32" s="883"/>
      <c r="H32" s="883"/>
      <c r="I32" s="199"/>
      <c r="J32" s="199"/>
      <c r="K32" s="103"/>
      <c r="L32" s="883"/>
      <c r="M32" s="883"/>
      <c r="N32" s="883"/>
      <c r="O32" s="883"/>
      <c r="P32" s="883"/>
      <c r="Q32" s="883"/>
      <c r="R32" s="883"/>
      <c r="S32" s="103"/>
      <c r="T32" s="103"/>
      <c r="U32" s="103"/>
      <c r="V32" s="883"/>
      <c r="W32" s="883"/>
      <c r="X32" s="883"/>
      <c r="Y32" s="883"/>
      <c r="Z32" s="883"/>
      <c r="AA32" s="883"/>
      <c r="AB32" s="883"/>
      <c r="AC32" s="883"/>
      <c r="AD32" s="104"/>
      <c r="AE32" s="104"/>
      <c r="AF32" s="105"/>
      <c r="AG32" s="95"/>
      <c r="AJ32" s="60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s="2" customFormat="1" ht="4.7" customHeight="1" x14ac:dyDescent="0.2">
      <c r="A33" s="76"/>
      <c r="B33" s="77"/>
      <c r="C33" s="50"/>
      <c r="D33" s="50"/>
      <c r="E33" s="50"/>
      <c r="F33" s="50"/>
      <c r="G33" s="50"/>
      <c r="H33" s="50"/>
      <c r="I33" s="50"/>
      <c r="J33" s="50"/>
      <c r="K33" s="77"/>
      <c r="L33" s="77"/>
      <c r="M33" s="77"/>
      <c r="N33" s="106"/>
      <c r="O33" s="106"/>
      <c r="P33" s="106"/>
      <c r="Q33" s="106"/>
      <c r="R33" s="106"/>
      <c r="S33" s="106"/>
      <c r="T33" s="106"/>
      <c r="U33" s="106"/>
      <c r="V33" s="77"/>
      <c r="W33" s="77"/>
      <c r="X33" s="77"/>
      <c r="Y33" s="104"/>
      <c r="Z33" s="104"/>
      <c r="AA33" s="104"/>
      <c r="AB33" s="104"/>
      <c r="AC33" s="104"/>
      <c r="AD33" s="104"/>
      <c r="AE33" s="104"/>
      <c r="AF33" s="105"/>
      <c r="AG33" s="74"/>
      <c r="AJ33" s="60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ht="14.25" customHeight="1" x14ac:dyDescent="0.2">
      <c r="A34" s="107"/>
      <c r="B34" s="108"/>
      <c r="C34" s="77"/>
      <c r="D34" s="77"/>
      <c r="E34" s="77"/>
      <c r="F34" s="77"/>
      <c r="G34" s="77"/>
      <c r="H34" s="77"/>
      <c r="I34" s="77"/>
      <c r="J34" s="77"/>
      <c r="K34" s="109"/>
      <c r="L34" s="109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110"/>
      <c r="Y34" s="110"/>
      <c r="Z34" s="110"/>
      <c r="AA34" s="110"/>
      <c r="AB34" s="110"/>
      <c r="AC34" s="110"/>
      <c r="AD34" s="110"/>
      <c r="AE34" s="110"/>
      <c r="AF34" s="111"/>
      <c r="AG34" s="93"/>
      <c r="AH34" s="51"/>
      <c r="AI34" s="51"/>
      <c r="AJ34" s="60"/>
    </row>
    <row r="35" spans="1:65" s="95" customFormat="1" ht="10.15" customHeight="1" x14ac:dyDescent="0.2">
      <c r="A35" s="107"/>
      <c r="B35" s="108"/>
      <c r="C35" s="77"/>
      <c r="D35" s="77"/>
      <c r="E35" s="77"/>
      <c r="F35" s="77"/>
      <c r="G35" s="77"/>
      <c r="H35" s="77"/>
      <c r="I35" s="77"/>
      <c r="J35" s="77"/>
      <c r="K35" s="109"/>
      <c r="L35" s="109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860" t="s">
        <v>14</v>
      </c>
      <c r="Y35" s="860"/>
      <c r="Z35" s="860"/>
      <c r="AA35" s="860"/>
      <c r="AB35" s="860"/>
      <c r="AC35" s="860"/>
      <c r="AD35" s="860"/>
      <c r="AE35" s="860"/>
      <c r="AF35" s="861"/>
      <c r="AG35" s="93"/>
      <c r="AH35" s="51"/>
      <c r="AI35" s="51"/>
      <c r="AJ35" s="51"/>
      <c r="AK35" s="51"/>
      <c r="AL35" s="51"/>
      <c r="AM35" s="51"/>
      <c r="AN35" s="112"/>
    </row>
    <row r="36" spans="1:65" s="95" customFormat="1" ht="10.15" customHeight="1" x14ac:dyDescent="0.2">
      <c r="A36" s="107"/>
      <c r="B36" s="108"/>
      <c r="C36" s="77"/>
      <c r="D36" s="77"/>
      <c r="E36" s="77"/>
      <c r="F36" s="77"/>
      <c r="G36" s="77"/>
      <c r="H36" s="77"/>
      <c r="I36" s="77"/>
      <c r="J36" s="77"/>
      <c r="K36" s="109"/>
      <c r="L36" s="109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860"/>
      <c r="Y36" s="860"/>
      <c r="Z36" s="860"/>
      <c r="AA36" s="860"/>
      <c r="AB36" s="860"/>
      <c r="AC36" s="860"/>
      <c r="AD36" s="860"/>
      <c r="AE36" s="860"/>
      <c r="AF36" s="861"/>
      <c r="AG36" s="93"/>
      <c r="AH36" s="884" t="s">
        <v>127</v>
      </c>
      <c r="AI36" s="884"/>
      <c r="AJ36" s="51"/>
      <c r="AK36" s="51"/>
      <c r="AL36" s="51"/>
      <c r="AM36" s="51"/>
      <c r="AN36" s="112"/>
    </row>
    <row r="37" spans="1:65" s="95" customFormat="1" ht="11.25" customHeight="1" x14ac:dyDescent="0.2">
      <c r="A37" s="107"/>
      <c r="B37" s="108"/>
      <c r="C37" s="77"/>
      <c r="D37" s="77"/>
      <c r="E37" s="77"/>
      <c r="F37" s="77"/>
      <c r="G37" s="77"/>
      <c r="H37" s="77"/>
      <c r="I37" s="77"/>
      <c r="J37" s="77"/>
      <c r="K37" s="109"/>
      <c r="L37" s="109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113"/>
      <c r="AH37" s="101"/>
      <c r="AI37" s="101"/>
      <c r="AJ37" s="51"/>
      <c r="AK37" s="51"/>
      <c r="AL37" s="51"/>
      <c r="AM37" s="51"/>
      <c r="AN37" s="112"/>
      <c r="AT37" s="352" t="s">
        <v>216</v>
      </c>
      <c r="AU37" s="353"/>
      <c r="AV37" s="353"/>
      <c r="AW37" s="354"/>
    </row>
    <row r="38" spans="1:65" s="95" customFormat="1" ht="17.25" customHeight="1" x14ac:dyDescent="0.35">
      <c r="A38" s="107"/>
      <c r="B38" s="108"/>
      <c r="C38" s="77"/>
      <c r="D38" s="77"/>
      <c r="E38" s="77"/>
      <c r="F38" s="77"/>
      <c r="G38" s="77"/>
      <c r="H38" s="77"/>
      <c r="I38" s="77"/>
      <c r="J38" s="77"/>
      <c r="K38" s="109"/>
      <c r="L38" s="109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885" t="s">
        <v>15</v>
      </c>
      <c r="Y38" s="886"/>
      <c r="Z38" s="891" t="s">
        <v>292</v>
      </c>
      <c r="AA38" s="892"/>
      <c r="AB38" s="892"/>
      <c r="AC38" s="892"/>
      <c r="AD38" s="892"/>
      <c r="AE38" s="892"/>
      <c r="AF38" s="893"/>
      <c r="AG38" s="114"/>
      <c r="AH38" s="115" t="s">
        <v>128</v>
      </c>
      <c r="AI38" s="116" t="e">
        <f>AD24*100</f>
        <v>#DIV/0!</v>
      </c>
      <c r="AJ38" s="117"/>
      <c r="AK38" s="51"/>
      <c r="AL38" s="118"/>
      <c r="AM38" s="51"/>
      <c r="AN38" s="112"/>
    </row>
    <row r="39" spans="1:65" s="95" customFormat="1" ht="18" customHeight="1" x14ac:dyDescent="0.35">
      <c r="A39" s="107"/>
      <c r="B39" s="108"/>
      <c r="C39" s="77"/>
      <c r="D39" s="77"/>
      <c r="E39" s="77"/>
      <c r="F39" s="77"/>
      <c r="G39" s="77"/>
      <c r="H39" s="77"/>
      <c r="I39" s="77"/>
      <c r="J39" s="77"/>
      <c r="K39" s="109"/>
      <c r="L39" s="109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887"/>
      <c r="Y39" s="888"/>
      <c r="Z39" s="894"/>
      <c r="AA39" s="895"/>
      <c r="AB39" s="895"/>
      <c r="AC39" s="895"/>
      <c r="AD39" s="895"/>
      <c r="AE39" s="895"/>
      <c r="AF39" s="896"/>
      <c r="AG39" s="114"/>
      <c r="AH39" s="119" t="s">
        <v>129</v>
      </c>
      <c r="AI39" s="120" t="e">
        <f>B31*100</f>
        <v>#DIV/0!</v>
      </c>
      <c r="AJ39" s="117"/>
      <c r="AK39" s="51"/>
      <c r="AL39" s="118"/>
      <c r="AM39" s="51"/>
      <c r="AN39" s="112"/>
    </row>
    <row r="40" spans="1:65" s="95" customFormat="1" ht="22.5" customHeight="1" x14ac:dyDescent="0.2">
      <c r="A40" s="107"/>
      <c r="B40" s="108"/>
      <c r="C40" s="77"/>
      <c r="D40" s="77"/>
      <c r="E40" s="77"/>
      <c r="F40" s="77"/>
      <c r="G40" s="77"/>
      <c r="H40" s="77"/>
      <c r="I40" s="77"/>
      <c r="J40" s="77"/>
      <c r="K40" s="109"/>
      <c r="L40" s="109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887"/>
      <c r="Y40" s="888"/>
      <c r="Z40" s="897" t="s">
        <v>293</v>
      </c>
      <c r="AA40" s="898"/>
      <c r="AB40" s="898"/>
      <c r="AC40" s="898"/>
      <c r="AD40" s="898"/>
      <c r="AE40" s="898"/>
      <c r="AF40" s="899"/>
      <c r="AG40" s="121"/>
      <c r="AH40" s="119" t="s">
        <v>130</v>
      </c>
      <c r="AI40" s="120" t="e">
        <f>V31*100</f>
        <v>#DIV/0!</v>
      </c>
      <c r="AJ40" s="117"/>
      <c r="AK40" s="51"/>
      <c r="AL40" s="118"/>
      <c r="AM40" s="51"/>
      <c r="AN40" s="112"/>
    </row>
    <row r="41" spans="1:65" s="95" customFormat="1" ht="15.75" customHeight="1" x14ac:dyDescent="0.25">
      <c r="A41" s="107"/>
      <c r="B41" s="108"/>
      <c r="C41" s="77"/>
      <c r="D41" s="77"/>
      <c r="E41" s="77"/>
      <c r="F41" s="77"/>
      <c r="G41" s="77"/>
      <c r="H41" s="77"/>
      <c r="I41" s="77"/>
      <c r="J41" s="77"/>
      <c r="K41" s="109"/>
      <c r="L41" s="109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887"/>
      <c r="Y41" s="888"/>
      <c r="Z41" s="897"/>
      <c r="AA41" s="898"/>
      <c r="AB41" s="898"/>
      <c r="AC41" s="898"/>
      <c r="AD41" s="898"/>
      <c r="AE41" s="898"/>
      <c r="AF41" s="899"/>
      <c r="AG41" s="121"/>
      <c r="AH41" s="122" t="s">
        <v>131</v>
      </c>
      <c r="AI41" s="123" t="e">
        <f>ROUND(((AI38-35)*(0.2+0.005*(AI39-40)))+0.01*((AI38-15)*(AI40-10)),1)</f>
        <v>#DIV/0!</v>
      </c>
      <c r="AJ41" s="117"/>
      <c r="AK41" s="51"/>
      <c r="AL41" s="118"/>
      <c r="AM41" s="51"/>
      <c r="AN41" s="112"/>
    </row>
    <row r="42" spans="1:65" s="95" customFormat="1" ht="10.15" customHeight="1" x14ac:dyDescent="0.2">
      <c r="A42" s="107"/>
      <c r="B42" s="108"/>
      <c r="C42" s="77"/>
      <c r="D42" s="77"/>
      <c r="E42" s="77"/>
      <c r="F42" s="77"/>
      <c r="G42" s="77"/>
      <c r="H42" s="77"/>
      <c r="I42" s="77"/>
      <c r="J42" s="77"/>
      <c r="K42" s="109"/>
      <c r="L42" s="109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887"/>
      <c r="Y42" s="888"/>
      <c r="Z42" s="897"/>
      <c r="AA42" s="898"/>
      <c r="AB42" s="898"/>
      <c r="AC42" s="898"/>
      <c r="AD42" s="898"/>
      <c r="AE42" s="898"/>
      <c r="AF42" s="899"/>
      <c r="AG42" s="121"/>
      <c r="AH42" s="51"/>
      <c r="AI42" s="117"/>
      <c r="AJ42" s="117"/>
      <c r="AK42" s="51"/>
      <c r="AL42" s="118"/>
      <c r="AM42" s="51"/>
      <c r="AN42" s="112"/>
    </row>
    <row r="43" spans="1:65" s="95" customFormat="1" ht="10.15" customHeight="1" x14ac:dyDescent="0.2">
      <c r="A43" s="107"/>
      <c r="B43" s="108"/>
      <c r="C43" s="77"/>
      <c r="D43" s="77"/>
      <c r="E43" s="77"/>
      <c r="F43" s="77"/>
      <c r="G43" s="77"/>
      <c r="H43" s="77"/>
      <c r="I43" s="77"/>
      <c r="J43" s="77"/>
      <c r="K43" s="109"/>
      <c r="L43" s="109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889"/>
      <c r="Y43" s="890"/>
      <c r="Z43" s="900"/>
      <c r="AA43" s="901"/>
      <c r="AB43" s="901"/>
      <c r="AC43" s="901"/>
      <c r="AD43" s="901"/>
      <c r="AE43" s="901"/>
      <c r="AF43" s="902"/>
      <c r="AG43" s="121"/>
      <c r="AH43" s="51"/>
      <c r="AI43" s="124"/>
      <c r="AJ43" s="51"/>
      <c r="AK43" s="51"/>
      <c r="AL43" s="118"/>
      <c r="AM43" s="51"/>
      <c r="AN43" s="112"/>
    </row>
    <row r="44" spans="1:65" s="95" customFormat="1" ht="10.15" customHeight="1" x14ac:dyDescent="0.2">
      <c r="A44" s="107"/>
      <c r="B44" s="108"/>
      <c r="C44" s="77"/>
      <c r="D44" s="77"/>
      <c r="E44" s="77"/>
      <c r="F44" s="77"/>
      <c r="G44" s="77"/>
      <c r="H44" s="77"/>
      <c r="I44" s="77"/>
      <c r="J44" s="77"/>
      <c r="K44" s="109"/>
      <c r="L44" s="109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113"/>
      <c r="AG44" s="64"/>
      <c r="AH44" s="51"/>
      <c r="AI44" s="124"/>
      <c r="AJ44" s="51"/>
      <c r="AK44" s="51"/>
      <c r="AL44" s="118"/>
      <c r="AM44" s="51"/>
      <c r="AN44" s="112"/>
    </row>
    <row r="45" spans="1:65" s="95" customFormat="1" ht="10.15" customHeight="1" x14ac:dyDescent="0.2">
      <c r="A45" s="107"/>
      <c r="B45" s="108"/>
      <c r="C45" s="77"/>
      <c r="D45" s="77"/>
      <c r="E45" s="77"/>
      <c r="F45" s="77"/>
      <c r="G45" s="77"/>
      <c r="H45" s="77"/>
      <c r="I45" s="77"/>
      <c r="J45" s="77"/>
      <c r="K45" s="109"/>
      <c r="L45" s="109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885" t="s">
        <v>16</v>
      </c>
      <c r="Y45" s="886"/>
      <c r="Z45" s="903" t="s">
        <v>291</v>
      </c>
      <c r="AA45" s="904"/>
      <c r="AB45" s="904"/>
      <c r="AC45" s="904"/>
      <c r="AD45" s="904"/>
      <c r="AE45" s="904"/>
      <c r="AF45" s="905"/>
      <c r="AG45" s="125"/>
      <c r="AH45" s="51"/>
      <c r="AI45" s="124"/>
      <c r="AJ45" s="51"/>
      <c r="AK45" s="51"/>
      <c r="AL45" s="118"/>
      <c r="AM45" s="51"/>
      <c r="AN45" s="112"/>
    </row>
    <row r="46" spans="1:65" s="95" customFormat="1" ht="10.15" customHeight="1" x14ac:dyDescent="0.2">
      <c r="A46" s="107"/>
      <c r="B46" s="108"/>
      <c r="C46" s="77"/>
      <c r="D46" s="77"/>
      <c r="E46" s="77"/>
      <c r="F46" s="77"/>
      <c r="G46" s="77"/>
      <c r="H46" s="77"/>
      <c r="I46" s="77"/>
      <c r="J46" s="77"/>
      <c r="K46" s="109"/>
      <c r="L46" s="10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887"/>
      <c r="Y46" s="888"/>
      <c r="Z46" s="897"/>
      <c r="AA46" s="898"/>
      <c r="AB46" s="898"/>
      <c r="AC46" s="898"/>
      <c r="AD46" s="898"/>
      <c r="AE46" s="898"/>
      <c r="AF46" s="899"/>
      <c r="AG46" s="125"/>
      <c r="AH46" s="51"/>
      <c r="AI46" s="126"/>
      <c r="AJ46" s="51"/>
      <c r="AK46" s="51"/>
      <c r="AL46" s="118"/>
      <c r="AM46" s="51"/>
      <c r="AN46" s="112"/>
    </row>
    <row r="47" spans="1:65" s="95" customFormat="1" ht="19.5" customHeight="1" x14ac:dyDescent="0.2">
      <c r="A47" s="107"/>
      <c r="B47" s="108"/>
      <c r="C47" s="108"/>
      <c r="D47" s="108"/>
      <c r="E47" s="109"/>
      <c r="F47" s="109"/>
      <c r="G47" s="109"/>
      <c r="H47" s="109"/>
      <c r="I47" s="109"/>
      <c r="J47" s="109"/>
      <c r="K47" s="109"/>
      <c r="L47" s="109"/>
      <c r="M47" s="108"/>
      <c r="N47" s="108"/>
      <c r="O47" s="108"/>
      <c r="P47" s="108"/>
      <c r="Q47" s="109"/>
      <c r="R47" s="109"/>
      <c r="S47" s="109"/>
      <c r="T47" s="109"/>
      <c r="U47" s="77"/>
      <c r="V47" s="77"/>
      <c r="W47" s="77"/>
      <c r="X47" s="887"/>
      <c r="Y47" s="888"/>
      <c r="Z47" s="897"/>
      <c r="AA47" s="898"/>
      <c r="AB47" s="898"/>
      <c r="AC47" s="898"/>
      <c r="AD47" s="898"/>
      <c r="AE47" s="898"/>
      <c r="AF47" s="899"/>
      <c r="AG47" s="125"/>
      <c r="AH47" s="51"/>
      <c r="AI47" s="127"/>
      <c r="AJ47" s="128"/>
      <c r="AK47" s="129"/>
      <c r="AL47" s="51"/>
      <c r="AM47" s="51"/>
      <c r="AN47" s="112"/>
    </row>
    <row r="48" spans="1:65" s="95" customFormat="1" ht="10.15" customHeight="1" x14ac:dyDescent="0.2">
      <c r="A48" s="107"/>
      <c r="B48" s="108"/>
      <c r="C48" s="108"/>
      <c r="D48" s="108"/>
      <c r="E48" s="109"/>
      <c r="F48" s="109"/>
      <c r="G48" s="109"/>
      <c r="H48" s="109"/>
      <c r="I48" s="109"/>
      <c r="J48" s="109"/>
      <c r="K48" s="109"/>
      <c r="L48" s="109"/>
      <c r="M48" s="108"/>
      <c r="N48" s="108"/>
      <c r="O48" s="108"/>
      <c r="P48" s="108"/>
      <c r="Q48" s="109"/>
      <c r="R48" s="109"/>
      <c r="S48" s="109"/>
      <c r="T48" s="109"/>
      <c r="U48" s="77"/>
      <c r="V48" s="77"/>
      <c r="W48" s="77"/>
      <c r="X48" s="887"/>
      <c r="Y48" s="888"/>
      <c r="Z48" s="897"/>
      <c r="AA48" s="898"/>
      <c r="AB48" s="898"/>
      <c r="AC48" s="898"/>
      <c r="AD48" s="898"/>
      <c r="AE48" s="898"/>
      <c r="AF48" s="899"/>
      <c r="AG48" s="125"/>
      <c r="AH48" s="51"/>
      <c r="AI48" s="127"/>
      <c r="AJ48" s="51"/>
      <c r="AK48" s="51"/>
      <c r="AL48" s="51"/>
      <c r="AM48" s="51"/>
      <c r="AN48" s="112"/>
    </row>
    <row r="49" spans="1:40" ht="10.15" customHeight="1" x14ac:dyDescent="0.2">
      <c r="A49" s="130"/>
      <c r="B49" s="131"/>
      <c r="C49" s="131"/>
      <c r="D49" s="131"/>
      <c r="E49" s="132"/>
      <c r="F49" s="132"/>
      <c r="G49" s="132"/>
      <c r="H49" s="132"/>
      <c r="I49" s="133"/>
      <c r="J49" s="133"/>
      <c r="K49" s="133"/>
      <c r="L49" s="133"/>
      <c r="M49" s="133"/>
      <c r="N49" s="133"/>
      <c r="O49" s="133"/>
      <c r="P49" s="133"/>
      <c r="Q49" s="131"/>
      <c r="R49" s="131"/>
      <c r="S49" s="131"/>
      <c r="T49" s="131"/>
      <c r="U49" s="131"/>
      <c r="V49" s="131"/>
      <c r="W49" s="131"/>
      <c r="X49" s="889"/>
      <c r="Y49" s="890"/>
      <c r="Z49" s="900"/>
      <c r="AA49" s="901"/>
      <c r="AB49" s="901"/>
      <c r="AC49" s="901"/>
      <c r="AD49" s="901"/>
      <c r="AE49" s="901"/>
      <c r="AF49" s="902"/>
      <c r="AG49" s="125"/>
      <c r="AH49" s="51"/>
      <c r="AI49" s="124"/>
      <c r="AN49" s="112"/>
    </row>
    <row r="50" spans="1:40" ht="13.7" customHeight="1" x14ac:dyDescent="0.2">
      <c r="A50" s="134"/>
      <c r="B50" s="77"/>
      <c r="C50" s="77"/>
      <c r="D50" s="77"/>
      <c r="E50" s="135"/>
      <c r="F50" s="135"/>
      <c r="G50" s="135"/>
      <c r="H50" s="135"/>
      <c r="I50" s="136"/>
      <c r="J50" s="136"/>
      <c r="K50" s="136"/>
      <c r="L50" s="136"/>
      <c r="M50" s="136"/>
      <c r="N50" s="136"/>
      <c r="O50" s="136"/>
      <c r="P50" s="136"/>
      <c r="Q50" s="77"/>
      <c r="R50" s="77"/>
      <c r="S50" s="77"/>
      <c r="T50" s="77"/>
      <c r="U50" s="77"/>
      <c r="V50" s="77"/>
      <c r="W50" s="77"/>
      <c r="X50" s="137"/>
      <c r="Y50" s="137"/>
      <c r="Z50" s="138"/>
      <c r="AA50" s="138"/>
      <c r="AB50" s="138"/>
      <c r="AC50" s="138"/>
      <c r="AD50" s="138"/>
      <c r="AE50" s="138"/>
      <c r="AF50" s="139"/>
      <c r="AG50" s="125"/>
      <c r="AH50" s="51"/>
      <c r="AI50" s="124"/>
      <c r="AN50" s="112"/>
    </row>
    <row r="51" spans="1:40" ht="13.7" customHeight="1" x14ac:dyDescent="0.2">
      <c r="A51" s="76"/>
      <c r="B51" s="77"/>
      <c r="C51" s="77"/>
      <c r="D51" s="77"/>
      <c r="E51" s="135"/>
      <c r="F51" s="135"/>
      <c r="G51" s="135"/>
      <c r="H51" s="135"/>
      <c r="I51" s="136"/>
      <c r="J51" s="136"/>
      <c r="K51" s="136"/>
      <c r="L51" s="136"/>
      <c r="M51" s="136"/>
      <c r="N51" s="136"/>
      <c r="O51" s="136"/>
      <c r="P51" s="136"/>
      <c r="Q51" s="77"/>
      <c r="R51" s="77"/>
      <c r="S51" s="77"/>
      <c r="T51" s="77"/>
      <c r="U51" s="77"/>
      <c r="V51" s="77"/>
      <c r="W51" s="77"/>
      <c r="X51" s="137"/>
      <c r="Y51" s="137"/>
      <c r="Z51" s="138"/>
      <c r="AA51" s="138"/>
      <c r="AB51" s="138"/>
      <c r="AC51" s="138"/>
      <c r="AD51" s="138"/>
      <c r="AE51" s="138"/>
      <c r="AF51" s="139"/>
      <c r="AG51" s="125"/>
      <c r="AH51" s="51"/>
      <c r="AI51" s="124"/>
      <c r="AN51" s="112"/>
    </row>
    <row r="52" spans="1:40" ht="13.7" customHeight="1" x14ac:dyDescent="0.2">
      <c r="A52" s="76"/>
      <c r="B52" s="77"/>
      <c r="C52" s="77"/>
      <c r="D52" s="77"/>
      <c r="E52" s="135"/>
      <c r="F52" s="135"/>
      <c r="G52" s="135"/>
      <c r="H52" s="135"/>
      <c r="I52" s="136"/>
      <c r="J52" s="136"/>
      <c r="K52" s="136"/>
      <c r="L52" s="136"/>
      <c r="M52" s="136"/>
      <c r="N52" s="136"/>
      <c r="O52" s="136"/>
      <c r="P52" s="136"/>
      <c r="Q52" s="77"/>
      <c r="R52" s="77"/>
      <c r="S52" s="77"/>
      <c r="T52" s="77"/>
      <c r="U52" s="77"/>
      <c r="V52" s="77"/>
      <c r="W52" s="77"/>
      <c r="X52" s="137"/>
      <c r="Y52" s="137"/>
      <c r="Z52" s="138"/>
      <c r="AA52" s="138"/>
      <c r="AB52" s="138"/>
      <c r="AC52" s="138"/>
      <c r="AD52" s="138"/>
      <c r="AE52" s="138"/>
      <c r="AF52" s="139"/>
      <c r="AG52" s="125"/>
      <c r="AH52" s="51"/>
      <c r="AI52" s="124"/>
      <c r="AN52" s="112"/>
    </row>
    <row r="53" spans="1:40" ht="13.7" customHeight="1" x14ac:dyDescent="0.2">
      <c r="A53" s="76"/>
      <c r="B53" s="77"/>
      <c r="C53" s="77"/>
      <c r="D53" s="77"/>
      <c r="E53" s="135"/>
      <c r="F53" s="135"/>
      <c r="G53" s="135"/>
      <c r="H53" s="135"/>
      <c r="I53" s="136"/>
      <c r="J53" s="136"/>
      <c r="K53" s="136"/>
      <c r="L53" s="136"/>
      <c r="M53" s="136"/>
      <c r="N53" s="136"/>
      <c r="O53" s="136"/>
      <c r="P53" s="136"/>
      <c r="Q53" s="77"/>
      <c r="R53" s="77"/>
      <c r="S53" s="77"/>
      <c r="T53" s="77"/>
      <c r="U53" s="77"/>
      <c r="V53" s="77"/>
      <c r="W53" s="77"/>
      <c r="X53" s="137"/>
      <c r="Y53" s="137"/>
      <c r="Z53" s="138"/>
      <c r="AA53" s="138"/>
      <c r="AB53" s="138"/>
      <c r="AC53" s="138"/>
      <c r="AD53" s="138"/>
      <c r="AE53" s="138"/>
      <c r="AF53" s="139"/>
      <c r="AG53" s="125"/>
      <c r="AH53" s="51"/>
      <c r="AI53" s="124"/>
      <c r="AN53" s="112"/>
    </row>
    <row r="54" spans="1:40" ht="13.7" customHeight="1" x14ac:dyDescent="0.2">
      <c r="A54" s="76"/>
      <c r="B54" s="77"/>
      <c r="C54" s="77"/>
      <c r="D54" s="77"/>
      <c r="E54" s="135"/>
      <c r="F54" s="135"/>
      <c r="G54" s="135"/>
      <c r="H54" s="135"/>
      <c r="I54" s="136"/>
      <c r="J54" s="136"/>
      <c r="K54" s="136"/>
      <c r="L54" s="136"/>
      <c r="M54" s="136"/>
      <c r="N54" s="136"/>
      <c r="O54" s="136"/>
      <c r="P54" s="136"/>
      <c r="Q54" s="77"/>
      <c r="R54" s="77"/>
      <c r="S54" s="77"/>
      <c r="T54" s="77"/>
      <c r="U54" s="77"/>
      <c r="V54" s="77"/>
      <c r="W54" s="77"/>
      <c r="X54" s="137"/>
      <c r="Y54" s="137"/>
      <c r="Z54" s="138"/>
      <c r="AA54" s="138"/>
      <c r="AB54" s="138"/>
      <c r="AC54" s="138"/>
      <c r="AD54" s="138"/>
      <c r="AE54" s="138"/>
      <c r="AF54" s="139"/>
      <c r="AG54" s="125"/>
      <c r="AH54" s="51"/>
      <c r="AI54" s="124"/>
      <c r="AN54" s="112"/>
    </row>
    <row r="55" spans="1:40" ht="14.25" customHeight="1" x14ac:dyDescent="0.2">
      <c r="A55" s="693" t="e">
        <f>#REF!</f>
        <v>#REF!</v>
      </c>
      <c r="B55" s="694"/>
      <c r="C55" s="694"/>
      <c r="D55" s="694"/>
      <c r="E55" s="694"/>
      <c r="F55" s="694"/>
      <c r="G55" s="694"/>
      <c r="H55" s="694"/>
      <c r="I55" s="694"/>
      <c r="J55" s="694"/>
      <c r="K55" s="694"/>
      <c r="L55" s="694"/>
      <c r="M55" s="694"/>
      <c r="N55" s="694"/>
      <c r="O55" s="694"/>
      <c r="P55" s="5"/>
      <c r="Q55" s="694" t="e">
        <f>#REF!</f>
        <v>#REF!</v>
      </c>
      <c r="R55" s="694"/>
      <c r="S55" s="694"/>
      <c r="T55" s="694"/>
      <c r="U55" s="694"/>
      <c r="V55" s="694"/>
      <c r="W55" s="694"/>
      <c r="X55" s="694"/>
      <c r="Y55" s="694"/>
      <c r="Z55" s="694"/>
      <c r="AA55" s="694"/>
      <c r="AB55" s="694"/>
      <c r="AC55" s="694"/>
      <c r="AD55" s="694"/>
      <c r="AE55" s="694"/>
      <c r="AF55" s="695"/>
      <c r="AG55" s="3"/>
      <c r="AN55" s="112"/>
    </row>
    <row r="56" spans="1:40" ht="12" customHeight="1" x14ac:dyDescent="0.2">
      <c r="A56" s="693" t="e">
        <f>#REF!</f>
        <v>#REF!</v>
      </c>
      <c r="B56" s="694"/>
      <c r="C56" s="694"/>
      <c r="D56" s="694"/>
      <c r="E56" s="694"/>
      <c r="F56" s="694"/>
      <c r="G56" s="694"/>
      <c r="H56" s="694"/>
      <c r="I56" s="694"/>
      <c r="J56" s="694"/>
      <c r="K56" s="694"/>
      <c r="L56" s="694"/>
      <c r="M56" s="694"/>
      <c r="N56" s="694"/>
      <c r="O56" s="694"/>
      <c r="P56" s="5"/>
      <c r="Q56" s="694" t="e">
        <f>#REF!</f>
        <v>#REF!</v>
      </c>
      <c r="R56" s="694"/>
      <c r="S56" s="694"/>
      <c r="T56" s="694"/>
      <c r="U56" s="694"/>
      <c r="V56" s="694"/>
      <c r="W56" s="694"/>
      <c r="X56" s="694"/>
      <c r="Y56" s="694"/>
      <c r="Z56" s="694"/>
      <c r="AA56" s="694"/>
      <c r="AB56" s="694"/>
      <c r="AC56" s="694"/>
      <c r="AD56" s="694"/>
      <c r="AE56" s="694"/>
      <c r="AF56" s="695"/>
      <c r="AG56" s="3"/>
      <c r="AN56" s="112"/>
    </row>
    <row r="57" spans="1:40" ht="14.25" customHeight="1" thickBot="1" x14ac:dyDescent="0.25">
      <c r="A57" s="140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2"/>
    </row>
  </sheetData>
  <mergeCells count="90">
    <mergeCell ref="A55:O55"/>
    <mergeCell ref="Q55:AF55"/>
    <mergeCell ref="A56:O56"/>
    <mergeCell ref="Q56:AF56"/>
    <mergeCell ref="X35:AF36"/>
    <mergeCell ref="AH36:AI36"/>
    <mergeCell ref="X38:Y43"/>
    <mergeCell ref="Z38:AF39"/>
    <mergeCell ref="Z40:AF43"/>
    <mergeCell ref="X45:Y49"/>
    <mergeCell ref="Z45:AF49"/>
    <mergeCell ref="B29:H30"/>
    <mergeCell ref="L29:R30"/>
    <mergeCell ref="V29:AC30"/>
    <mergeCell ref="AT29:BA31"/>
    <mergeCell ref="BE29:BL31"/>
    <mergeCell ref="B31:H32"/>
    <mergeCell ref="L31:R32"/>
    <mergeCell ref="V31:AC32"/>
    <mergeCell ref="A27:AF27"/>
    <mergeCell ref="AH27:AO28"/>
    <mergeCell ref="AT27:BA28"/>
    <mergeCell ref="BE27:BL28"/>
    <mergeCell ref="A28:D28"/>
    <mergeCell ref="E28:H28"/>
    <mergeCell ref="I28:L28"/>
    <mergeCell ref="M28:P28"/>
    <mergeCell ref="Q28:T28"/>
    <mergeCell ref="U28:X28"/>
    <mergeCell ref="A26:D26"/>
    <mergeCell ref="E26:H26"/>
    <mergeCell ref="I26:L26"/>
    <mergeCell ref="M26:P26"/>
    <mergeCell ref="Q26:T26"/>
    <mergeCell ref="U26:X26"/>
    <mergeCell ref="X24:Z25"/>
    <mergeCell ref="AA24:AC25"/>
    <mergeCell ref="AD24:AF25"/>
    <mergeCell ref="AI24:AK25"/>
    <mergeCell ref="AL24:AN25"/>
    <mergeCell ref="AO24:AQ25"/>
    <mergeCell ref="X20:AF21"/>
    <mergeCell ref="AI20:AQ21"/>
    <mergeCell ref="X22:Z23"/>
    <mergeCell ref="AA22:AC23"/>
    <mergeCell ref="AD22:AF23"/>
    <mergeCell ref="AI22:AK23"/>
    <mergeCell ref="AL22:AN23"/>
    <mergeCell ref="AO22:AQ23"/>
    <mergeCell ref="X15:AB16"/>
    <mergeCell ref="AC15:AF16"/>
    <mergeCell ref="AI15:AM16"/>
    <mergeCell ref="AN15:AQ16"/>
    <mergeCell ref="X17:AB19"/>
    <mergeCell ref="AC17:AF19"/>
    <mergeCell ref="AI17:AM19"/>
    <mergeCell ref="AN17:AQ19"/>
    <mergeCell ref="AO11:AQ12"/>
    <mergeCell ref="X13:Z14"/>
    <mergeCell ref="AA13:AC14"/>
    <mergeCell ref="AD13:AF14"/>
    <mergeCell ref="AI13:AK14"/>
    <mergeCell ref="AL13:AN14"/>
    <mergeCell ref="AO13:AQ14"/>
    <mergeCell ref="AL11:AN12"/>
    <mergeCell ref="A10:AF10"/>
    <mergeCell ref="X11:Z12"/>
    <mergeCell ref="AA11:AC12"/>
    <mergeCell ref="AD11:AF12"/>
    <mergeCell ref="AI11:AK12"/>
    <mergeCell ref="AJ4:AM4"/>
    <mergeCell ref="A5:C5"/>
    <mergeCell ref="E5:AF5"/>
    <mergeCell ref="A6:D6"/>
    <mergeCell ref="E6:K7"/>
    <mergeCell ref="L6:X7"/>
    <mergeCell ref="Y6:AB6"/>
    <mergeCell ref="AC6:AF6"/>
    <mergeCell ref="A7:D7"/>
    <mergeCell ref="A4:C4"/>
    <mergeCell ref="E4:AF4"/>
    <mergeCell ref="I2:AF2"/>
    <mergeCell ref="I3:AF3"/>
    <mergeCell ref="A2:H3"/>
    <mergeCell ref="V8:AF8"/>
    <mergeCell ref="A8:D8"/>
    <mergeCell ref="E8:H8"/>
    <mergeCell ref="I8:L8"/>
    <mergeCell ref="M8:R8"/>
    <mergeCell ref="S8:U8"/>
  </mergeCells>
  <conditionalFormatting sqref="Q28:T28">
    <cfRule type="cellIs" dxfId="11" priority="1" stopIfTrue="1" operator="equal">
      <formula>$Q$24</formula>
    </cfRule>
  </conditionalFormatting>
  <conditionalFormatting sqref="Q23:T23">
    <cfRule type="cellIs" dxfId="10" priority="7" stopIfTrue="1" operator="equal">
      <formula>$Q$16</formula>
    </cfRule>
  </conditionalFormatting>
  <conditionalFormatting sqref="U28:X28 U12:W19 U23:W26 X26">
    <cfRule type="cellIs" dxfId="9" priority="6" stopIfTrue="1" operator="greaterThan">
      <formula>0</formula>
    </cfRule>
  </conditionalFormatting>
  <conditionalFormatting sqref="Q24:T24">
    <cfRule type="cellIs" dxfId="8" priority="4" stopIfTrue="1" operator="equal">
      <formula>$Q$20</formula>
    </cfRule>
  </conditionalFormatting>
  <conditionalFormatting sqref="Q26:T26">
    <cfRule type="cellIs" dxfId="7" priority="2" stopIfTrue="1" operator="equal">
      <formula>$Q$22</formula>
    </cfRule>
  </conditionalFormatting>
  <conditionalFormatting sqref="Q13:T19">
    <cfRule type="cellIs" dxfId="6" priority="5" stopIfTrue="1" operator="equal">
      <formula>#REF!</formula>
    </cfRule>
  </conditionalFormatting>
  <conditionalFormatting sqref="Q25:T25">
    <cfRule type="cellIs" dxfId="5" priority="3" stopIfTrue="1" operator="equal">
      <formula>#REF!</formula>
    </cfRule>
  </conditionalFormatting>
  <printOptions horizontalCentered="1" verticalCentered="1"/>
  <pageMargins left="0.39370078740157483" right="0.39370078740157483" top="0.19685039370078741" bottom="0.27559055118110237" header="0.19685039370078741" footer="0.19685039370078741"/>
  <pageSetup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BP56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5"/>
  <cols>
    <col min="1" max="1" width="2.7109375" style="206"/>
    <col min="2" max="2" width="4.42578125" style="206" customWidth="1"/>
    <col min="3" max="8" width="2.7109375" style="206"/>
    <col min="9" max="9" width="4.140625" style="206" customWidth="1"/>
    <col min="10" max="10" width="2.7109375" style="206"/>
    <col min="11" max="11" width="4.7109375" style="206" customWidth="1"/>
    <col min="12" max="12" width="2.7109375" style="206"/>
    <col min="13" max="13" width="3.5703125" style="206" customWidth="1"/>
    <col min="14" max="15" width="2.7109375" style="206"/>
    <col min="16" max="16" width="4.7109375" style="206" customWidth="1"/>
    <col min="17" max="19" width="2.7109375" style="206"/>
    <col min="20" max="20" width="3.140625" style="206" customWidth="1"/>
    <col min="21" max="21" width="3.7109375" style="206" customWidth="1"/>
    <col min="22" max="22" width="3.42578125" style="206" customWidth="1"/>
    <col min="23" max="23" width="2.85546875" style="206" customWidth="1"/>
    <col min="24" max="24" width="3" style="206" customWidth="1"/>
    <col min="25" max="25" width="2.7109375" style="206"/>
    <col min="26" max="26" width="4.5703125" style="206" customWidth="1"/>
    <col min="27" max="28" width="2.7109375" style="206"/>
    <col min="29" max="29" width="3.140625" style="206" customWidth="1"/>
    <col min="30" max="30" width="5" style="206" customWidth="1"/>
    <col min="31" max="31" width="3.42578125" style="206" customWidth="1"/>
    <col min="32" max="32" width="4.7109375" style="206" customWidth="1"/>
    <col min="33" max="33" width="3" style="206" customWidth="1"/>
    <col min="34" max="34" width="21.140625" style="6" customWidth="1"/>
    <col min="35" max="35" width="14.42578125" style="6" customWidth="1"/>
    <col min="36" max="37" width="5.5703125" style="2" customWidth="1"/>
    <col min="38" max="38" width="10.140625" style="2" customWidth="1"/>
    <col min="39" max="39" width="10.140625" style="206" customWidth="1"/>
    <col min="40" max="258" width="2.7109375" style="206"/>
    <col min="259" max="259" width="4.42578125" style="206" customWidth="1"/>
    <col min="260" max="265" width="2.7109375" style="206"/>
    <col min="266" max="266" width="4.140625" style="206" customWidth="1"/>
    <col min="267" max="267" width="2.7109375" style="206"/>
    <col min="268" max="268" width="4.7109375" style="206" customWidth="1"/>
    <col min="269" max="269" width="2.7109375" style="206"/>
    <col min="270" max="270" width="3.5703125" style="206" customWidth="1"/>
    <col min="271" max="272" width="2.7109375" style="206"/>
    <col min="273" max="273" width="4.7109375" style="206" customWidth="1"/>
    <col min="274" max="278" width="2.7109375" style="206"/>
    <col min="279" max="280" width="3.42578125" style="206" customWidth="1"/>
    <col min="281" max="281" width="4.85546875" style="206" customWidth="1"/>
    <col min="282" max="282" width="2.7109375" style="206"/>
    <col min="283" max="283" width="4.5703125" style="206" customWidth="1"/>
    <col min="284" max="285" width="2.7109375" style="206"/>
    <col min="286" max="286" width="3.140625" style="206" customWidth="1"/>
    <col min="287" max="287" width="6" style="206" customWidth="1"/>
    <col min="288" max="288" width="3.42578125" style="206" customWidth="1"/>
    <col min="289" max="289" width="8.140625" style="206" customWidth="1"/>
    <col min="290" max="290" width="5.5703125" style="206" customWidth="1"/>
    <col min="291" max="291" width="21.140625" style="206" customWidth="1"/>
    <col min="292" max="292" width="11.42578125" style="206" customWidth="1"/>
    <col min="293" max="293" width="8" style="206" customWidth="1"/>
    <col min="294" max="295" width="10.140625" style="206" customWidth="1"/>
    <col min="296" max="514" width="2.7109375" style="206"/>
    <col min="515" max="515" width="4.42578125" style="206" customWidth="1"/>
    <col min="516" max="521" width="2.7109375" style="206"/>
    <col min="522" max="522" width="4.140625" style="206" customWidth="1"/>
    <col min="523" max="523" width="2.7109375" style="206"/>
    <col min="524" max="524" width="4.7109375" style="206" customWidth="1"/>
    <col min="525" max="525" width="2.7109375" style="206"/>
    <col min="526" max="526" width="3.5703125" style="206" customWidth="1"/>
    <col min="527" max="528" width="2.7109375" style="206"/>
    <col min="529" max="529" width="4.7109375" style="206" customWidth="1"/>
    <col min="530" max="534" width="2.7109375" style="206"/>
    <col min="535" max="536" width="3.42578125" style="206" customWidth="1"/>
    <col min="537" max="537" width="4.85546875" style="206" customWidth="1"/>
    <col min="538" max="538" width="2.7109375" style="206"/>
    <col min="539" max="539" width="4.5703125" style="206" customWidth="1"/>
    <col min="540" max="541" width="2.7109375" style="206"/>
    <col min="542" max="542" width="3.140625" style="206" customWidth="1"/>
    <col min="543" max="543" width="6" style="206" customWidth="1"/>
    <col min="544" max="544" width="3.42578125" style="206" customWidth="1"/>
    <col min="545" max="545" width="8.140625" style="206" customWidth="1"/>
    <col min="546" max="546" width="5.5703125" style="206" customWidth="1"/>
    <col min="547" max="547" width="21.140625" style="206" customWidth="1"/>
    <col min="548" max="548" width="11.42578125" style="206" customWidth="1"/>
    <col min="549" max="549" width="8" style="206" customWidth="1"/>
    <col min="550" max="551" width="10.140625" style="206" customWidth="1"/>
    <col min="552" max="770" width="2.7109375" style="206"/>
    <col min="771" max="771" width="4.42578125" style="206" customWidth="1"/>
    <col min="772" max="777" width="2.7109375" style="206"/>
    <col min="778" max="778" width="4.140625" style="206" customWidth="1"/>
    <col min="779" max="779" width="2.7109375" style="206"/>
    <col min="780" max="780" width="4.7109375" style="206" customWidth="1"/>
    <col min="781" max="781" width="2.7109375" style="206"/>
    <col min="782" max="782" width="3.5703125" style="206" customWidth="1"/>
    <col min="783" max="784" width="2.7109375" style="206"/>
    <col min="785" max="785" width="4.7109375" style="206" customWidth="1"/>
    <col min="786" max="790" width="2.7109375" style="206"/>
    <col min="791" max="792" width="3.42578125" style="206" customWidth="1"/>
    <col min="793" max="793" width="4.85546875" style="206" customWidth="1"/>
    <col min="794" max="794" width="2.7109375" style="206"/>
    <col min="795" max="795" width="4.5703125" style="206" customWidth="1"/>
    <col min="796" max="797" width="2.7109375" style="206"/>
    <col min="798" max="798" width="3.140625" style="206" customWidth="1"/>
    <col min="799" max="799" width="6" style="206" customWidth="1"/>
    <col min="800" max="800" width="3.42578125" style="206" customWidth="1"/>
    <col min="801" max="801" width="8.140625" style="206" customWidth="1"/>
    <col min="802" max="802" width="5.5703125" style="206" customWidth="1"/>
    <col min="803" max="803" width="21.140625" style="206" customWidth="1"/>
    <col min="804" max="804" width="11.42578125" style="206" customWidth="1"/>
    <col min="805" max="805" width="8" style="206" customWidth="1"/>
    <col min="806" max="807" width="10.140625" style="206" customWidth="1"/>
    <col min="808" max="1026" width="2.7109375" style="206"/>
    <col min="1027" max="1027" width="4.42578125" style="206" customWidth="1"/>
    <col min="1028" max="1033" width="2.7109375" style="206"/>
    <col min="1034" max="1034" width="4.140625" style="206" customWidth="1"/>
    <col min="1035" max="1035" width="2.7109375" style="206"/>
    <col min="1036" max="1036" width="4.7109375" style="206" customWidth="1"/>
    <col min="1037" max="1037" width="2.7109375" style="206"/>
    <col min="1038" max="1038" width="3.5703125" style="206" customWidth="1"/>
    <col min="1039" max="1040" width="2.7109375" style="206"/>
    <col min="1041" max="1041" width="4.7109375" style="206" customWidth="1"/>
    <col min="1042" max="1046" width="2.7109375" style="206"/>
    <col min="1047" max="1048" width="3.42578125" style="206" customWidth="1"/>
    <col min="1049" max="1049" width="4.85546875" style="206" customWidth="1"/>
    <col min="1050" max="1050" width="2.7109375" style="206"/>
    <col min="1051" max="1051" width="4.5703125" style="206" customWidth="1"/>
    <col min="1052" max="1053" width="2.7109375" style="206"/>
    <col min="1054" max="1054" width="3.140625" style="206" customWidth="1"/>
    <col min="1055" max="1055" width="6" style="206" customWidth="1"/>
    <col min="1056" max="1056" width="3.42578125" style="206" customWidth="1"/>
    <col min="1057" max="1057" width="8.140625" style="206" customWidth="1"/>
    <col min="1058" max="1058" width="5.5703125" style="206" customWidth="1"/>
    <col min="1059" max="1059" width="21.140625" style="206" customWidth="1"/>
    <col min="1060" max="1060" width="11.42578125" style="206" customWidth="1"/>
    <col min="1061" max="1061" width="8" style="206" customWidth="1"/>
    <col min="1062" max="1063" width="10.140625" style="206" customWidth="1"/>
    <col min="1064" max="1282" width="2.7109375" style="206"/>
    <col min="1283" max="1283" width="4.42578125" style="206" customWidth="1"/>
    <col min="1284" max="1289" width="2.7109375" style="206"/>
    <col min="1290" max="1290" width="4.140625" style="206" customWidth="1"/>
    <col min="1291" max="1291" width="2.7109375" style="206"/>
    <col min="1292" max="1292" width="4.7109375" style="206" customWidth="1"/>
    <col min="1293" max="1293" width="2.7109375" style="206"/>
    <col min="1294" max="1294" width="3.5703125" style="206" customWidth="1"/>
    <col min="1295" max="1296" width="2.7109375" style="206"/>
    <col min="1297" max="1297" width="4.7109375" style="206" customWidth="1"/>
    <col min="1298" max="1302" width="2.7109375" style="206"/>
    <col min="1303" max="1304" width="3.42578125" style="206" customWidth="1"/>
    <col min="1305" max="1305" width="4.85546875" style="206" customWidth="1"/>
    <col min="1306" max="1306" width="2.7109375" style="206"/>
    <col min="1307" max="1307" width="4.5703125" style="206" customWidth="1"/>
    <col min="1308" max="1309" width="2.7109375" style="206"/>
    <col min="1310" max="1310" width="3.140625" style="206" customWidth="1"/>
    <col min="1311" max="1311" width="6" style="206" customWidth="1"/>
    <col min="1312" max="1312" width="3.42578125" style="206" customWidth="1"/>
    <col min="1313" max="1313" width="8.140625" style="206" customWidth="1"/>
    <col min="1314" max="1314" width="5.5703125" style="206" customWidth="1"/>
    <col min="1315" max="1315" width="21.140625" style="206" customWidth="1"/>
    <col min="1316" max="1316" width="11.42578125" style="206" customWidth="1"/>
    <col min="1317" max="1317" width="8" style="206" customWidth="1"/>
    <col min="1318" max="1319" width="10.140625" style="206" customWidth="1"/>
    <col min="1320" max="1538" width="2.7109375" style="206"/>
    <col min="1539" max="1539" width="4.42578125" style="206" customWidth="1"/>
    <col min="1540" max="1545" width="2.7109375" style="206"/>
    <col min="1546" max="1546" width="4.140625" style="206" customWidth="1"/>
    <col min="1547" max="1547" width="2.7109375" style="206"/>
    <col min="1548" max="1548" width="4.7109375" style="206" customWidth="1"/>
    <col min="1549" max="1549" width="2.7109375" style="206"/>
    <col min="1550" max="1550" width="3.5703125" style="206" customWidth="1"/>
    <col min="1551" max="1552" width="2.7109375" style="206"/>
    <col min="1553" max="1553" width="4.7109375" style="206" customWidth="1"/>
    <col min="1554" max="1558" width="2.7109375" style="206"/>
    <col min="1559" max="1560" width="3.42578125" style="206" customWidth="1"/>
    <col min="1561" max="1561" width="4.85546875" style="206" customWidth="1"/>
    <col min="1562" max="1562" width="2.7109375" style="206"/>
    <col min="1563" max="1563" width="4.5703125" style="206" customWidth="1"/>
    <col min="1564" max="1565" width="2.7109375" style="206"/>
    <col min="1566" max="1566" width="3.140625" style="206" customWidth="1"/>
    <col min="1567" max="1567" width="6" style="206" customWidth="1"/>
    <col min="1568" max="1568" width="3.42578125" style="206" customWidth="1"/>
    <col min="1569" max="1569" width="8.140625" style="206" customWidth="1"/>
    <col min="1570" max="1570" width="5.5703125" style="206" customWidth="1"/>
    <col min="1571" max="1571" width="21.140625" style="206" customWidth="1"/>
    <col min="1572" max="1572" width="11.42578125" style="206" customWidth="1"/>
    <col min="1573" max="1573" width="8" style="206" customWidth="1"/>
    <col min="1574" max="1575" width="10.140625" style="206" customWidth="1"/>
    <col min="1576" max="1794" width="2.7109375" style="206"/>
    <col min="1795" max="1795" width="4.42578125" style="206" customWidth="1"/>
    <col min="1796" max="1801" width="2.7109375" style="206"/>
    <col min="1802" max="1802" width="4.140625" style="206" customWidth="1"/>
    <col min="1803" max="1803" width="2.7109375" style="206"/>
    <col min="1804" max="1804" width="4.7109375" style="206" customWidth="1"/>
    <col min="1805" max="1805" width="2.7109375" style="206"/>
    <col min="1806" max="1806" width="3.5703125" style="206" customWidth="1"/>
    <col min="1807" max="1808" width="2.7109375" style="206"/>
    <col min="1809" max="1809" width="4.7109375" style="206" customWidth="1"/>
    <col min="1810" max="1814" width="2.7109375" style="206"/>
    <col min="1815" max="1816" width="3.42578125" style="206" customWidth="1"/>
    <col min="1817" max="1817" width="4.85546875" style="206" customWidth="1"/>
    <col min="1818" max="1818" width="2.7109375" style="206"/>
    <col min="1819" max="1819" width="4.5703125" style="206" customWidth="1"/>
    <col min="1820" max="1821" width="2.7109375" style="206"/>
    <col min="1822" max="1822" width="3.140625" style="206" customWidth="1"/>
    <col min="1823" max="1823" width="6" style="206" customWidth="1"/>
    <col min="1824" max="1824" width="3.42578125" style="206" customWidth="1"/>
    <col min="1825" max="1825" width="8.140625" style="206" customWidth="1"/>
    <col min="1826" max="1826" width="5.5703125" style="206" customWidth="1"/>
    <col min="1827" max="1827" width="21.140625" style="206" customWidth="1"/>
    <col min="1828" max="1828" width="11.42578125" style="206" customWidth="1"/>
    <col min="1829" max="1829" width="8" style="206" customWidth="1"/>
    <col min="1830" max="1831" width="10.140625" style="206" customWidth="1"/>
    <col min="1832" max="2050" width="2.7109375" style="206"/>
    <col min="2051" max="2051" width="4.42578125" style="206" customWidth="1"/>
    <col min="2052" max="2057" width="2.7109375" style="206"/>
    <col min="2058" max="2058" width="4.140625" style="206" customWidth="1"/>
    <col min="2059" max="2059" width="2.7109375" style="206"/>
    <col min="2060" max="2060" width="4.7109375" style="206" customWidth="1"/>
    <col min="2061" max="2061" width="2.7109375" style="206"/>
    <col min="2062" max="2062" width="3.5703125" style="206" customWidth="1"/>
    <col min="2063" max="2064" width="2.7109375" style="206"/>
    <col min="2065" max="2065" width="4.7109375" style="206" customWidth="1"/>
    <col min="2066" max="2070" width="2.7109375" style="206"/>
    <col min="2071" max="2072" width="3.42578125" style="206" customWidth="1"/>
    <col min="2073" max="2073" width="4.85546875" style="206" customWidth="1"/>
    <col min="2074" max="2074" width="2.7109375" style="206"/>
    <col min="2075" max="2075" width="4.5703125" style="206" customWidth="1"/>
    <col min="2076" max="2077" width="2.7109375" style="206"/>
    <col min="2078" max="2078" width="3.140625" style="206" customWidth="1"/>
    <col min="2079" max="2079" width="6" style="206" customWidth="1"/>
    <col min="2080" max="2080" width="3.42578125" style="206" customWidth="1"/>
    <col min="2081" max="2081" width="8.140625" style="206" customWidth="1"/>
    <col min="2082" max="2082" width="5.5703125" style="206" customWidth="1"/>
    <col min="2083" max="2083" width="21.140625" style="206" customWidth="1"/>
    <col min="2084" max="2084" width="11.42578125" style="206" customWidth="1"/>
    <col min="2085" max="2085" width="8" style="206" customWidth="1"/>
    <col min="2086" max="2087" width="10.140625" style="206" customWidth="1"/>
    <col min="2088" max="2306" width="2.7109375" style="206"/>
    <col min="2307" max="2307" width="4.42578125" style="206" customWidth="1"/>
    <col min="2308" max="2313" width="2.7109375" style="206"/>
    <col min="2314" max="2314" width="4.140625" style="206" customWidth="1"/>
    <col min="2315" max="2315" width="2.7109375" style="206"/>
    <col min="2316" max="2316" width="4.7109375" style="206" customWidth="1"/>
    <col min="2317" max="2317" width="2.7109375" style="206"/>
    <col min="2318" max="2318" width="3.5703125" style="206" customWidth="1"/>
    <col min="2319" max="2320" width="2.7109375" style="206"/>
    <col min="2321" max="2321" width="4.7109375" style="206" customWidth="1"/>
    <col min="2322" max="2326" width="2.7109375" style="206"/>
    <col min="2327" max="2328" width="3.42578125" style="206" customWidth="1"/>
    <col min="2329" max="2329" width="4.85546875" style="206" customWidth="1"/>
    <col min="2330" max="2330" width="2.7109375" style="206"/>
    <col min="2331" max="2331" width="4.5703125" style="206" customWidth="1"/>
    <col min="2332" max="2333" width="2.7109375" style="206"/>
    <col min="2334" max="2334" width="3.140625" style="206" customWidth="1"/>
    <col min="2335" max="2335" width="6" style="206" customWidth="1"/>
    <col min="2336" max="2336" width="3.42578125" style="206" customWidth="1"/>
    <col min="2337" max="2337" width="8.140625" style="206" customWidth="1"/>
    <col min="2338" max="2338" width="5.5703125" style="206" customWidth="1"/>
    <col min="2339" max="2339" width="21.140625" style="206" customWidth="1"/>
    <col min="2340" max="2340" width="11.42578125" style="206" customWidth="1"/>
    <col min="2341" max="2341" width="8" style="206" customWidth="1"/>
    <col min="2342" max="2343" width="10.140625" style="206" customWidth="1"/>
    <col min="2344" max="2562" width="2.7109375" style="206"/>
    <col min="2563" max="2563" width="4.42578125" style="206" customWidth="1"/>
    <col min="2564" max="2569" width="2.7109375" style="206"/>
    <col min="2570" max="2570" width="4.140625" style="206" customWidth="1"/>
    <col min="2571" max="2571" width="2.7109375" style="206"/>
    <col min="2572" max="2572" width="4.7109375" style="206" customWidth="1"/>
    <col min="2573" max="2573" width="2.7109375" style="206"/>
    <col min="2574" max="2574" width="3.5703125" style="206" customWidth="1"/>
    <col min="2575" max="2576" width="2.7109375" style="206"/>
    <col min="2577" max="2577" width="4.7109375" style="206" customWidth="1"/>
    <col min="2578" max="2582" width="2.7109375" style="206"/>
    <col min="2583" max="2584" width="3.42578125" style="206" customWidth="1"/>
    <col min="2585" max="2585" width="4.85546875" style="206" customWidth="1"/>
    <col min="2586" max="2586" width="2.7109375" style="206"/>
    <col min="2587" max="2587" width="4.5703125" style="206" customWidth="1"/>
    <col min="2588" max="2589" width="2.7109375" style="206"/>
    <col min="2590" max="2590" width="3.140625" style="206" customWidth="1"/>
    <col min="2591" max="2591" width="6" style="206" customWidth="1"/>
    <col min="2592" max="2592" width="3.42578125" style="206" customWidth="1"/>
    <col min="2593" max="2593" width="8.140625" style="206" customWidth="1"/>
    <col min="2594" max="2594" width="5.5703125" style="206" customWidth="1"/>
    <col min="2595" max="2595" width="21.140625" style="206" customWidth="1"/>
    <col min="2596" max="2596" width="11.42578125" style="206" customWidth="1"/>
    <col min="2597" max="2597" width="8" style="206" customWidth="1"/>
    <col min="2598" max="2599" width="10.140625" style="206" customWidth="1"/>
    <col min="2600" max="2818" width="2.7109375" style="206"/>
    <col min="2819" max="2819" width="4.42578125" style="206" customWidth="1"/>
    <col min="2820" max="2825" width="2.7109375" style="206"/>
    <col min="2826" max="2826" width="4.140625" style="206" customWidth="1"/>
    <col min="2827" max="2827" width="2.7109375" style="206"/>
    <col min="2828" max="2828" width="4.7109375" style="206" customWidth="1"/>
    <col min="2829" max="2829" width="2.7109375" style="206"/>
    <col min="2830" max="2830" width="3.5703125" style="206" customWidth="1"/>
    <col min="2831" max="2832" width="2.7109375" style="206"/>
    <col min="2833" max="2833" width="4.7109375" style="206" customWidth="1"/>
    <col min="2834" max="2838" width="2.7109375" style="206"/>
    <col min="2839" max="2840" width="3.42578125" style="206" customWidth="1"/>
    <col min="2841" max="2841" width="4.85546875" style="206" customWidth="1"/>
    <col min="2842" max="2842" width="2.7109375" style="206"/>
    <col min="2843" max="2843" width="4.5703125" style="206" customWidth="1"/>
    <col min="2844" max="2845" width="2.7109375" style="206"/>
    <col min="2846" max="2846" width="3.140625" style="206" customWidth="1"/>
    <col min="2847" max="2847" width="6" style="206" customWidth="1"/>
    <col min="2848" max="2848" width="3.42578125" style="206" customWidth="1"/>
    <col min="2849" max="2849" width="8.140625" style="206" customWidth="1"/>
    <col min="2850" max="2850" width="5.5703125" style="206" customWidth="1"/>
    <col min="2851" max="2851" width="21.140625" style="206" customWidth="1"/>
    <col min="2852" max="2852" width="11.42578125" style="206" customWidth="1"/>
    <col min="2853" max="2853" width="8" style="206" customWidth="1"/>
    <col min="2854" max="2855" width="10.140625" style="206" customWidth="1"/>
    <col min="2856" max="3074" width="2.7109375" style="206"/>
    <col min="3075" max="3075" width="4.42578125" style="206" customWidth="1"/>
    <col min="3076" max="3081" width="2.7109375" style="206"/>
    <col min="3082" max="3082" width="4.140625" style="206" customWidth="1"/>
    <col min="3083" max="3083" width="2.7109375" style="206"/>
    <col min="3084" max="3084" width="4.7109375" style="206" customWidth="1"/>
    <col min="3085" max="3085" width="2.7109375" style="206"/>
    <col min="3086" max="3086" width="3.5703125" style="206" customWidth="1"/>
    <col min="3087" max="3088" width="2.7109375" style="206"/>
    <col min="3089" max="3089" width="4.7109375" style="206" customWidth="1"/>
    <col min="3090" max="3094" width="2.7109375" style="206"/>
    <col min="3095" max="3096" width="3.42578125" style="206" customWidth="1"/>
    <col min="3097" max="3097" width="4.85546875" style="206" customWidth="1"/>
    <col min="3098" max="3098" width="2.7109375" style="206"/>
    <col min="3099" max="3099" width="4.5703125" style="206" customWidth="1"/>
    <col min="3100" max="3101" width="2.7109375" style="206"/>
    <col min="3102" max="3102" width="3.140625" style="206" customWidth="1"/>
    <col min="3103" max="3103" width="6" style="206" customWidth="1"/>
    <col min="3104" max="3104" width="3.42578125" style="206" customWidth="1"/>
    <col min="3105" max="3105" width="8.140625" style="206" customWidth="1"/>
    <col min="3106" max="3106" width="5.5703125" style="206" customWidth="1"/>
    <col min="3107" max="3107" width="21.140625" style="206" customWidth="1"/>
    <col min="3108" max="3108" width="11.42578125" style="206" customWidth="1"/>
    <col min="3109" max="3109" width="8" style="206" customWidth="1"/>
    <col min="3110" max="3111" width="10.140625" style="206" customWidth="1"/>
    <col min="3112" max="3330" width="2.7109375" style="206"/>
    <col min="3331" max="3331" width="4.42578125" style="206" customWidth="1"/>
    <col min="3332" max="3337" width="2.7109375" style="206"/>
    <col min="3338" max="3338" width="4.140625" style="206" customWidth="1"/>
    <col min="3339" max="3339" width="2.7109375" style="206"/>
    <col min="3340" max="3340" width="4.7109375" style="206" customWidth="1"/>
    <col min="3341" max="3341" width="2.7109375" style="206"/>
    <col min="3342" max="3342" width="3.5703125" style="206" customWidth="1"/>
    <col min="3343" max="3344" width="2.7109375" style="206"/>
    <col min="3345" max="3345" width="4.7109375" style="206" customWidth="1"/>
    <col min="3346" max="3350" width="2.7109375" style="206"/>
    <col min="3351" max="3352" width="3.42578125" style="206" customWidth="1"/>
    <col min="3353" max="3353" width="4.85546875" style="206" customWidth="1"/>
    <col min="3354" max="3354" width="2.7109375" style="206"/>
    <col min="3355" max="3355" width="4.5703125" style="206" customWidth="1"/>
    <col min="3356" max="3357" width="2.7109375" style="206"/>
    <col min="3358" max="3358" width="3.140625" style="206" customWidth="1"/>
    <col min="3359" max="3359" width="6" style="206" customWidth="1"/>
    <col min="3360" max="3360" width="3.42578125" style="206" customWidth="1"/>
    <col min="3361" max="3361" width="8.140625" style="206" customWidth="1"/>
    <col min="3362" max="3362" width="5.5703125" style="206" customWidth="1"/>
    <col min="3363" max="3363" width="21.140625" style="206" customWidth="1"/>
    <col min="3364" max="3364" width="11.42578125" style="206" customWidth="1"/>
    <col min="3365" max="3365" width="8" style="206" customWidth="1"/>
    <col min="3366" max="3367" width="10.140625" style="206" customWidth="1"/>
    <col min="3368" max="3586" width="2.7109375" style="206"/>
    <col min="3587" max="3587" width="4.42578125" style="206" customWidth="1"/>
    <col min="3588" max="3593" width="2.7109375" style="206"/>
    <col min="3594" max="3594" width="4.140625" style="206" customWidth="1"/>
    <col min="3595" max="3595" width="2.7109375" style="206"/>
    <col min="3596" max="3596" width="4.7109375" style="206" customWidth="1"/>
    <col min="3597" max="3597" width="2.7109375" style="206"/>
    <col min="3598" max="3598" width="3.5703125" style="206" customWidth="1"/>
    <col min="3599" max="3600" width="2.7109375" style="206"/>
    <col min="3601" max="3601" width="4.7109375" style="206" customWidth="1"/>
    <col min="3602" max="3606" width="2.7109375" style="206"/>
    <col min="3607" max="3608" width="3.42578125" style="206" customWidth="1"/>
    <col min="3609" max="3609" width="4.85546875" style="206" customWidth="1"/>
    <col min="3610" max="3610" width="2.7109375" style="206"/>
    <col min="3611" max="3611" width="4.5703125" style="206" customWidth="1"/>
    <col min="3612" max="3613" width="2.7109375" style="206"/>
    <col min="3614" max="3614" width="3.140625" style="206" customWidth="1"/>
    <col min="3615" max="3615" width="6" style="206" customWidth="1"/>
    <col min="3616" max="3616" width="3.42578125" style="206" customWidth="1"/>
    <col min="3617" max="3617" width="8.140625" style="206" customWidth="1"/>
    <col min="3618" max="3618" width="5.5703125" style="206" customWidth="1"/>
    <col min="3619" max="3619" width="21.140625" style="206" customWidth="1"/>
    <col min="3620" max="3620" width="11.42578125" style="206" customWidth="1"/>
    <col min="3621" max="3621" width="8" style="206" customWidth="1"/>
    <col min="3622" max="3623" width="10.140625" style="206" customWidth="1"/>
    <col min="3624" max="3842" width="2.7109375" style="206"/>
    <col min="3843" max="3843" width="4.42578125" style="206" customWidth="1"/>
    <col min="3844" max="3849" width="2.7109375" style="206"/>
    <col min="3850" max="3850" width="4.140625" style="206" customWidth="1"/>
    <col min="3851" max="3851" width="2.7109375" style="206"/>
    <col min="3852" max="3852" width="4.7109375" style="206" customWidth="1"/>
    <col min="3853" max="3853" width="2.7109375" style="206"/>
    <col min="3854" max="3854" width="3.5703125" style="206" customWidth="1"/>
    <col min="3855" max="3856" width="2.7109375" style="206"/>
    <col min="3857" max="3857" width="4.7109375" style="206" customWidth="1"/>
    <col min="3858" max="3862" width="2.7109375" style="206"/>
    <col min="3863" max="3864" width="3.42578125" style="206" customWidth="1"/>
    <col min="3865" max="3865" width="4.85546875" style="206" customWidth="1"/>
    <col min="3866" max="3866" width="2.7109375" style="206"/>
    <col min="3867" max="3867" width="4.5703125" style="206" customWidth="1"/>
    <col min="3868" max="3869" width="2.7109375" style="206"/>
    <col min="3870" max="3870" width="3.140625" style="206" customWidth="1"/>
    <col min="3871" max="3871" width="6" style="206" customWidth="1"/>
    <col min="3872" max="3872" width="3.42578125" style="206" customWidth="1"/>
    <col min="3873" max="3873" width="8.140625" style="206" customWidth="1"/>
    <col min="3874" max="3874" width="5.5703125" style="206" customWidth="1"/>
    <col min="3875" max="3875" width="21.140625" style="206" customWidth="1"/>
    <col min="3876" max="3876" width="11.42578125" style="206" customWidth="1"/>
    <col min="3877" max="3877" width="8" style="206" customWidth="1"/>
    <col min="3878" max="3879" width="10.140625" style="206" customWidth="1"/>
    <col min="3880" max="4098" width="2.7109375" style="206"/>
    <col min="4099" max="4099" width="4.42578125" style="206" customWidth="1"/>
    <col min="4100" max="4105" width="2.7109375" style="206"/>
    <col min="4106" max="4106" width="4.140625" style="206" customWidth="1"/>
    <col min="4107" max="4107" width="2.7109375" style="206"/>
    <col min="4108" max="4108" width="4.7109375" style="206" customWidth="1"/>
    <col min="4109" max="4109" width="2.7109375" style="206"/>
    <col min="4110" max="4110" width="3.5703125" style="206" customWidth="1"/>
    <col min="4111" max="4112" width="2.7109375" style="206"/>
    <col min="4113" max="4113" width="4.7109375" style="206" customWidth="1"/>
    <col min="4114" max="4118" width="2.7109375" style="206"/>
    <col min="4119" max="4120" width="3.42578125" style="206" customWidth="1"/>
    <col min="4121" max="4121" width="4.85546875" style="206" customWidth="1"/>
    <col min="4122" max="4122" width="2.7109375" style="206"/>
    <col min="4123" max="4123" width="4.5703125" style="206" customWidth="1"/>
    <col min="4124" max="4125" width="2.7109375" style="206"/>
    <col min="4126" max="4126" width="3.140625" style="206" customWidth="1"/>
    <col min="4127" max="4127" width="6" style="206" customWidth="1"/>
    <col min="4128" max="4128" width="3.42578125" style="206" customWidth="1"/>
    <col min="4129" max="4129" width="8.140625" style="206" customWidth="1"/>
    <col min="4130" max="4130" width="5.5703125" style="206" customWidth="1"/>
    <col min="4131" max="4131" width="21.140625" style="206" customWidth="1"/>
    <col min="4132" max="4132" width="11.42578125" style="206" customWidth="1"/>
    <col min="4133" max="4133" width="8" style="206" customWidth="1"/>
    <col min="4134" max="4135" width="10.140625" style="206" customWidth="1"/>
    <col min="4136" max="4354" width="2.7109375" style="206"/>
    <col min="4355" max="4355" width="4.42578125" style="206" customWidth="1"/>
    <col min="4356" max="4361" width="2.7109375" style="206"/>
    <col min="4362" max="4362" width="4.140625" style="206" customWidth="1"/>
    <col min="4363" max="4363" width="2.7109375" style="206"/>
    <col min="4364" max="4364" width="4.7109375" style="206" customWidth="1"/>
    <col min="4365" max="4365" width="2.7109375" style="206"/>
    <col min="4366" max="4366" width="3.5703125" style="206" customWidth="1"/>
    <col min="4367" max="4368" width="2.7109375" style="206"/>
    <col min="4369" max="4369" width="4.7109375" style="206" customWidth="1"/>
    <col min="4370" max="4374" width="2.7109375" style="206"/>
    <col min="4375" max="4376" width="3.42578125" style="206" customWidth="1"/>
    <col min="4377" max="4377" width="4.85546875" style="206" customWidth="1"/>
    <col min="4378" max="4378" width="2.7109375" style="206"/>
    <col min="4379" max="4379" width="4.5703125" style="206" customWidth="1"/>
    <col min="4380" max="4381" width="2.7109375" style="206"/>
    <col min="4382" max="4382" width="3.140625" style="206" customWidth="1"/>
    <col min="4383" max="4383" width="6" style="206" customWidth="1"/>
    <col min="4384" max="4384" width="3.42578125" style="206" customWidth="1"/>
    <col min="4385" max="4385" width="8.140625" style="206" customWidth="1"/>
    <col min="4386" max="4386" width="5.5703125" style="206" customWidth="1"/>
    <col min="4387" max="4387" width="21.140625" style="206" customWidth="1"/>
    <col min="4388" max="4388" width="11.42578125" style="206" customWidth="1"/>
    <col min="4389" max="4389" width="8" style="206" customWidth="1"/>
    <col min="4390" max="4391" width="10.140625" style="206" customWidth="1"/>
    <col min="4392" max="4610" width="2.7109375" style="206"/>
    <col min="4611" max="4611" width="4.42578125" style="206" customWidth="1"/>
    <col min="4612" max="4617" width="2.7109375" style="206"/>
    <col min="4618" max="4618" width="4.140625" style="206" customWidth="1"/>
    <col min="4619" max="4619" width="2.7109375" style="206"/>
    <col min="4620" max="4620" width="4.7109375" style="206" customWidth="1"/>
    <col min="4621" max="4621" width="2.7109375" style="206"/>
    <col min="4622" max="4622" width="3.5703125" style="206" customWidth="1"/>
    <col min="4623" max="4624" width="2.7109375" style="206"/>
    <col min="4625" max="4625" width="4.7109375" style="206" customWidth="1"/>
    <col min="4626" max="4630" width="2.7109375" style="206"/>
    <col min="4631" max="4632" width="3.42578125" style="206" customWidth="1"/>
    <col min="4633" max="4633" width="4.85546875" style="206" customWidth="1"/>
    <col min="4634" max="4634" width="2.7109375" style="206"/>
    <col min="4635" max="4635" width="4.5703125" style="206" customWidth="1"/>
    <col min="4636" max="4637" width="2.7109375" style="206"/>
    <col min="4638" max="4638" width="3.140625" style="206" customWidth="1"/>
    <col min="4639" max="4639" width="6" style="206" customWidth="1"/>
    <col min="4640" max="4640" width="3.42578125" style="206" customWidth="1"/>
    <col min="4641" max="4641" width="8.140625" style="206" customWidth="1"/>
    <col min="4642" max="4642" width="5.5703125" style="206" customWidth="1"/>
    <col min="4643" max="4643" width="21.140625" style="206" customWidth="1"/>
    <col min="4644" max="4644" width="11.42578125" style="206" customWidth="1"/>
    <col min="4645" max="4645" width="8" style="206" customWidth="1"/>
    <col min="4646" max="4647" width="10.140625" style="206" customWidth="1"/>
    <col min="4648" max="4866" width="2.7109375" style="206"/>
    <col min="4867" max="4867" width="4.42578125" style="206" customWidth="1"/>
    <col min="4868" max="4873" width="2.7109375" style="206"/>
    <col min="4874" max="4874" width="4.140625" style="206" customWidth="1"/>
    <col min="4875" max="4875" width="2.7109375" style="206"/>
    <col min="4876" max="4876" width="4.7109375" style="206" customWidth="1"/>
    <col min="4877" max="4877" width="2.7109375" style="206"/>
    <col min="4878" max="4878" width="3.5703125" style="206" customWidth="1"/>
    <col min="4879" max="4880" width="2.7109375" style="206"/>
    <col min="4881" max="4881" width="4.7109375" style="206" customWidth="1"/>
    <col min="4882" max="4886" width="2.7109375" style="206"/>
    <col min="4887" max="4888" width="3.42578125" style="206" customWidth="1"/>
    <col min="4889" max="4889" width="4.85546875" style="206" customWidth="1"/>
    <col min="4890" max="4890" width="2.7109375" style="206"/>
    <col min="4891" max="4891" width="4.5703125" style="206" customWidth="1"/>
    <col min="4892" max="4893" width="2.7109375" style="206"/>
    <col min="4894" max="4894" width="3.140625" style="206" customWidth="1"/>
    <col min="4895" max="4895" width="6" style="206" customWidth="1"/>
    <col min="4896" max="4896" width="3.42578125" style="206" customWidth="1"/>
    <col min="4897" max="4897" width="8.140625" style="206" customWidth="1"/>
    <col min="4898" max="4898" width="5.5703125" style="206" customWidth="1"/>
    <col min="4899" max="4899" width="21.140625" style="206" customWidth="1"/>
    <col min="4900" max="4900" width="11.42578125" style="206" customWidth="1"/>
    <col min="4901" max="4901" width="8" style="206" customWidth="1"/>
    <col min="4902" max="4903" width="10.140625" style="206" customWidth="1"/>
    <col min="4904" max="5122" width="2.7109375" style="206"/>
    <col min="5123" max="5123" width="4.42578125" style="206" customWidth="1"/>
    <col min="5124" max="5129" width="2.7109375" style="206"/>
    <col min="5130" max="5130" width="4.140625" style="206" customWidth="1"/>
    <col min="5131" max="5131" width="2.7109375" style="206"/>
    <col min="5132" max="5132" width="4.7109375" style="206" customWidth="1"/>
    <col min="5133" max="5133" width="2.7109375" style="206"/>
    <col min="5134" max="5134" width="3.5703125" style="206" customWidth="1"/>
    <col min="5135" max="5136" width="2.7109375" style="206"/>
    <col min="5137" max="5137" width="4.7109375" style="206" customWidth="1"/>
    <col min="5138" max="5142" width="2.7109375" style="206"/>
    <col min="5143" max="5144" width="3.42578125" style="206" customWidth="1"/>
    <col min="5145" max="5145" width="4.85546875" style="206" customWidth="1"/>
    <col min="5146" max="5146" width="2.7109375" style="206"/>
    <col min="5147" max="5147" width="4.5703125" style="206" customWidth="1"/>
    <col min="5148" max="5149" width="2.7109375" style="206"/>
    <col min="5150" max="5150" width="3.140625" style="206" customWidth="1"/>
    <col min="5151" max="5151" width="6" style="206" customWidth="1"/>
    <col min="5152" max="5152" width="3.42578125" style="206" customWidth="1"/>
    <col min="5153" max="5153" width="8.140625" style="206" customWidth="1"/>
    <col min="5154" max="5154" width="5.5703125" style="206" customWidth="1"/>
    <col min="5155" max="5155" width="21.140625" style="206" customWidth="1"/>
    <col min="5156" max="5156" width="11.42578125" style="206" customWidth="1"/>
    <col min="5157" max="5157" width="8" style="206" customWidth="1"/>
    <col min="5158" max="5159" width="10.140625" style="206" customWidth="1"/>
    <col min="5160" max="5378" width="2.7109375" style="206"/>
    <col min="5379" max="5379" width="4.42578125" style="206" customWidth="1"/>
    <col min="5380" max="5385" width="2.7109375" style="206"/>
    <col min="5386" max="5386" width="4.140625" style="206" customWidth="1"/>
    <col min="5387" max="5387" width="2.7109375" style="206"/>
    <col min="5388" max="5388" width="4.7109375" style="206" customWidth="1"/>
    <col min="5389" max="5389" width="2.7109375" style="206"/>
    <col min="5390" max="5390" width="3.5703125" style="206" customWidth="1"/>
    <col min="5391" max="5392" width="2.7109375" style="206"/>
    <col min="5393" max="5393" width="4.7109375" style="206" customWidth="1"/>
    <col min="5394" max="5398" width="2.7109375" style="206"/>
    <col min="5399" max="5400" width="3.42578125" style="206" customWidth="1"/>
    <col min="5401" max="5401" width="4.85546875" style="206" customWidth="1"/>
    <col min="5402" max="5402" width="2.7109375" style="206"/>
    <col min="5403" max="5403" width="4.5703125" style="206" customWidth="1"/>
    <col min="5404" max="5405" width="2.7109375" style="206"/>
    <col min="5406" max="5406" width="3.140625" style="206" customWidth="1"/>
    <col min="5407" max="5407" width="6" style="206" customWidth="1"/>
    <col min="5408" max="5408" width="3.42578125" style="206" customWidth="1"/>
    <col min="5409" max="5409" width="8.140625" style="206" customWidth="1"/>
    <col min="5410" max="5410" width="5.5703125" style="206" customWidth="1"/>
    <col min="5411" max="5411" width="21.140625" style="206" customWidth="1"/>
    <col min="5412" max="5412" width="11.42578125" style="206" customWidth="1"/>
    <col min="5413" max="5413" width="8" style="206" customWidth="1"/>
    <col min="5414" max="5415" width="10.140625" style="206" customWidth="1"/>
    <col min="5416" max="5634" width="2.7109375" style="206"/>
    <col min="5635" max="5635" width="4.42578125" style="206" customWidth="1"/>
    <col min="5636" max="5641" width="2.7109375" style="206"/>
    <col min="5642" max="5642" width="4.140625" style="206" customWidth="1"/>
    <col min="5643" max="5643" width="2.7109375" style="206"/>
    <col min="5644" max="5644" width="4.7109375" style="206" customWidth="1"/>
    <col min="5645" max="5645" width="2.7109375" style="206"/>
    <col min="5646" max="5646" width="3.5703125" style="206" customWidth="1"/>
    <col min="5647" max="5648" width="2.7109375" style="206"/>
    <col min="5649" max="5649" width="4.7109375" style="206" customWidth="1"/>
    <col min="5650" max="5654" width="2.7109375" style="206"/>
    <col min="5655" max="5656" width="3.42578125" style="206" customWidth="1"/>
    <col min="5657" max="5657" width="4.85546875" style="206" customWidth="1"/>
    <col min="5658" max="5658" width="2.7109375" style="206"/>
    <col min="5659" max="5659" width="4.5703125" style="206" customWidth="1"/>
    <col min="5660" max="5661" width="2.7109375" style="206"/>
    <col min="5662" max="5662" width="3.140625" style="206" customWidth="1"/>
    <col min="5663" max="5663" width="6" style="206" customWidth="1"/>
    <col min="5664" max="5664" width="3.42578125" style="206" customWidth="1"/>
    <col min="5665" max="5665" width="8.140625" style="206" customWidth="1"/>
    <col min="5666" max="5666" width="5.5703125" style="206" customWidth="1"/>
    <col min="5667" max="5667" width="21.140625" style="206" customWidth="1"/>
    <col min="5668" max="5668" width="11.42578125" style="206" customWidth="1"/>
    <col min="5669" max="5669" width="8" style="206" customWidth="1"/>
    <col min="5670" max="5671" width="10.140625" style="206" customWidth="1"/>
    <col min="5672" max="5890" width="2.7109375" style="206"/>
    <col min="5891" max="5891" width="4.42578125" style="206" customWidth="1"/>
    <col min="5892" max="5897" width="2.7109375" style="206"/>
    <col min="5898" max="5898" width="4.140625" style="206" customWidth="1"/>
    <col min="5899" max="5899" width="2.7109375" style="206"/>
    <col min="5900" max="5900" width="4.7109375" style="206" customWidth="1"/>
    <col min="5901" max="5901" width="2.7109375" style="206"/>
    <col min="5902" max="5902" width="3.5703125" style="206" customWidth="1"/>
    <col min="5903" max="5904" width="2.7109375" style="206"/>
    <col min="5905" max="5905" width="4.7109375" style="206" customWidth="1"/>
    <col min="5906" max="5910" width="2.7109375" style="206"/>
    <col min="5911" max="5912" width="3.42578125" style="206" customWidth="1"/>
    <col min="5913" max="5913" width="4.85546875" style="206" customWidth="1"/>
    <col min="5914" max="5914" width="2.7109375" style="206"/>
    <col min="5915" max="5915" width="4.5703125" style="206" customWidth="1"/>
    <col min="5916" max="5917" width="2.7109375" style="206"/>
    <col min="5918" max="5918" width="3.140625" style="206" customWidth="1"/>
    <col min="5919" max="5919" width="6" style="206" customWidth="1"/>
    <col min="5920" max="5920" width="3.42578125" style="206" customWidth="1"/>
    <col min="5921" max="5921" width="8.140625" style="206" customWidth="1"/>
    <col min="5922" max="5922" width="5.5703125" style="206" customWidth="1"/>
    <col min="5923" max="5923" width="21.140625" style="206" customWidth="1"/>
    <col min="5924" max="5924" width="11.42578125" style="206" customWidth="1"/>
    <col min="5925" max="5925" width="8" style="206" customWidth="1"/>
    <col min="5926" max="5927" width="10.140625" style="206" customWidth="1"/>
    <col min="5928" max="6146" width="2.7109375" style="206"/>
    <col min="6147" max="6147" width="4.42578125" style="206" customWidth="1"/>
    <col min="6148" max="6153" width="2.7109375" style="206"/>
    <col min="6154" max="6154" width="4.140625" style="206" customWidth="1"/>
    <col min="6155" max="6155" width="2.7109375" style="206"/>
    <col min="6156" max="6156" width="4.7109375" style="206" customWidth="1"/>
    <col min="6157" max="6157" width="2.7109375" style="206"/>
    <col min="6158" max="6158" width="3.5703125" style="206" customWidth="1"/>
    <col min="6159" max="6160" width="2.7109375" style="206"/>
    <col min="6161" max="6161" width="4.7109375" style="206" customWidth="1"/>
    <col min="6162" max="6166" width="2.7109375" style="206"/>
    <col min="6167" max="6168" width="3.42578125" style="206" customWidth="1"/>
    <col min="6169" max="6169" width="4.85546875" style="206" customWidth="1"/>
    <col min="6170" max="6170" width="2.7109375" style="206"/>
    <col min="6171" max="6171" width="4.5703125" style="206" customWidth="1"/>
    <col min="6172" max="6173" width="2.7109375" style="206"/>
    <col min="6174" max="6174" width="3.140625" style="206" customWidth="1"/>
    <col min="6175" max="6175" width="6" style="206" customWidth="1"/>
    <col min="6176" max="6176" width="3.42578125" style="206" customWidth="1"/>
    <col min="6177" max="6177" width="8.140625" style="206" customWidth="1"/>
    <col min="6178" max="6178" width="5.5703125" style="206" customWidth="1"/>
    <col min="6179" max="6179" width="21.140625" style="206" customWidth="1"/>
    <col min="6180" max="6180" width="11.42578125" style="206" customWidth="1"/>
    <col min="6181" max="6181" width="8" style="206" customWidth="1"/>
    <col min="6182" max="6183" width="10.140625" style="206" customWidth="1"/>
    <col min="6184" max="6402" width="2.7109375" style="206"/>
    <col min="6403" max="6403" width="4.42578125" style="206" customWidth="1"/>
    <col min="6404" max="6409" width="2.7109375" style="206"/>
    <col min="6410" max="6410" width="4.140625" style="206" customWidth="1"/>
    <col min="6411" max="6411" width="2.7109375" style="206"/>
    <col min="6412" max="6412" width="4.7109375" style="206" customWidth="1"/>
    <col min="6413" max="6413" width="2.7109375" style="206"/>
    <col min="6414" max="6414" width="3.5703125" style="206" customWidth="1"/>
    <col min="6415" max="6416" width="2.7109375" style="206"/>
    <col min="6417" max="6417" width="4.7109375" style="206" customWidth="1"/>
    <col min="6418" max="6422" width="2.7109375" style="206"/>
    <col min="6423" max="6424" width="3.42578125" style="206" customWidth="1"/>
    <col min="6425" max="6425" width="4.85546875" style="206" customWidth="1"/>
    <col min="6426" max="6426" width="2.7109375" style="206"/>
    <col min="6427" max="6427" width="4.5703125" style="206" customWidth="1"/>
    <col min="6428" max="6429" width="2.7109375" style="206"/>
    <col min="6430" max="6430" width="3.140625" style="206" customWidth="1"/>
    <col min="6431" max="6431" width="6" style="206" customWidth="1"/>
    <col min="6432" max="6432" width="3.42578125" style="206" customWidth="1"/>
    <col min="6433" max="6433" width="8.140625" style="206" customWidth="1"/>
    <col min="6434" max="6434" width="5.5703125" style="206" customWidth="1"/>
    <col min="6435" max="6435" width="21.140625" style="206" customWidth="1"/>
    <col min="6436" max="6436" width="11.42578125" style="206" customWidth="1"/>
    <col min="6437" max="6437" width="8" style="206" customWidth="1"/>
    <col min="6438" max="6439" width="10.140625" style="206" customWidth="1"/>
    <col min="6440" max="6658" width="2.7109375" style="206"/>
    <col min="6659" max="6659" width="4.42578125" style="206" customWidth="1"/>
    <col min="6660" max="6665" width="2.7109375" style="206"/>
    <col min="6666" max="6666" width="4.140625" style="206" customWidth="1"/>
    <col min="6667" max="6667" width="2.7109375" style="206"/>
    <col min="6668" max="6668" width="4.7109375" style="206" customWidth="1"/>
    <col min="6669" max="6669" width="2.7109375" style="206"/>
    <col min="6670" max="6670" width="3.5703125" style="206" customWidth="1"/>
    <col min="6671" max="6672" width="2.7109375" style="206"/>
    <col min="6673" max="6673" width="4.7109375" style="206" customWidth="1"/>
    <col min="6674" max="6678" width="2.7109375" style="206"/>
    <col min="6679" max="6680" width="3.42578125" style="206" customWidth="1"/>
    <col min="6681" max="6681" width="4.85546875" style="206" customWidth="1"/>
    <col min="6682" max="6682" width="2.7109375" style="206"/>
    <col min="6683" max="6683" width="4.5703125" style="206" customWidth="1"/>
    <col min="6684" max="6685" width="2.7109375" style="206"/>
    <col min="6686" max="6686" width="3.140625" style="206" customWidth="1"/>
    <col min="6687" max="6687" width="6" style="206" customWidth="1"/>
    <col min="6688" max="6688" width="3.42578125" style="206" customWidth="1"/>
    <col min="6689" max="6689" width="8.140625" style="206" customWidth="1"/>
    <col min="6690" max="6690" width="5.5703125" style="206" customWidth="1"/>
    <col min="6691" max="6691" width="21.140625" style="206" customWidth="1"/>
    <col min="6692" max="6692" width="11.42578125" style="206" customWidth="1"/>
    <col min="6693" max="6693" width="8" style="206" customWidth="1"/>
    <col min="6694" max="6695" width="10.140625" style="206" customWidth="1"/>
    <col min="6696" max="6914" width="2.7109375" style="206"/>
    <col min="6915" max="6915" width="4.42578125" style="206" customWidth="1"/>
    <col min="6916" max="6921" width="2.7109375" style="206"/>
    <col min="6922" max="6922" width="4.140625" style="206" customWidth="1"/>
    <col min="6923" max="6923" width="2.7109375" style="206"/>
    <col min="6924" max="6924" width="4.7109375" style="206" customWidth="1"/>
    <col min="6925" max="6925" width="2.7109375" style="206"/>
    <col min="6926" max="6926" width="3.5703125" style="206" customWidth="1"/>
    <col min="6927" max="6928" width="2.7109375" style="206"/>
    <col min="6929" max="6929" width="4.7109375" style="206" customWidth="1"/>
    <col min="6930" max="6934" width="2.7109375" style="206"/>
    <col min="6935" max="6936" width="3.42578125" style="206" customWidth="1"/>
    <col min="6937" max="6937" width="4.85546875" style="206" customWidth="1"/>
    <col min="6938" max="6938" width="2.7109375" style="206"/>
    <col min="6939" max="6939" width="4.5703125" style="206" customWidth="1"/>
    <col min="6940" max="6941" width="2.7109375" style="206"/>
    <col min="6942" max="6942" width="3.140625" style="206" customWidth="1"/>
    <col min="6943" max="6943" width="6" style="206" customWidth="1"/>
    <col min="6944" max="6944" width="3.42578125" style="206" customWidth="1"/>
    <col min="6945" max="6945" width="8.140625" style="206" customWidth="1"/>
    <col min="6946" max="6946" width="5.5703125" style="206" customWidth="1"/>
    <col min="6947" max="6947" width="21.140625" style="206" customWidth="1"/>
    <col min="6948" max="6948" width="11.42578125" style="206" customWidth="1"/>
    <col min="6949" max="6949" width="8" style="206" customWidth="1"/>
    <col min="6950" max="6951" width="10.140625" style="206" customWidth="1"/>
    <col min="6952" max="7170" width="2.7109375" style="206"/>
    <col min="7171" max="7171" width="4.42578125" style="206" customWidth="1"/>
    <col min="7172" max="7177" width="2.7109375" style="206"/>
    <col min="7178" max="7178" width="4.140625" style="206" customWidth="1"/>
    <col min="7179" max="7179" width="2.7109375" style="206"/>
    <col min="7180" max="7180" width="4.7109375" style="206" customWidth="1"/>
    <col min="7181" max="7181" width="2.7109375" style="206"/>
    <col min="7182" max="7182" width="3.5703125" style="206" customWidth="1"/>
    <col min="7183" max="7184" width="2.7109375" style="206"/>
    <col min="7185" max="7185" width="4.7109375" style="206" customWidth="1"/>
    <col min="7186" max="7190" width="2.7109375" style="206"/>
    <col min="7191" max="7192" width="3.42578125" style="206" customWidth="1"/>
    <col min="7193" max="7193" width="4.85546875" style="206" customWidth="1"/>
    <col min="7194" max="7194" width="2.7109375" style="206"/>
    <col min="7195" max="7195" width="4.5703125" style="206" customWidth="1"/>
    <col min="7196" max="7197" width="2.7109375" style="206"/>
    <col min="7198" max="7198" width="3.140625" style="206" customWidth="1"/>
    <col min="7199" max="7199" width="6" style="206" customWidth="1"/>
    <col min="7200" max="7200" width="3.42578125" style="206" customWidth="1"/>
    <col min="7201" max="7201" width="8.140625" style="206" customWidth="1"/>
    <col min="7202" max="7202" width="5.5703125" style="206" customWidth="1"/>
    <col min="7203" max="7203" width="21.140625" style="206" customWidth="1"/>
    <col min="7204" max="7204" width="11.42578125" style="206" customWidth="1"/>
    <col min="7205" max="7205" width="8" style="206" customWidth="1"/>
    <col min="7206" max="7207" width="10.140625" style="206" customWidth="1"/>
    <col min="7208" max="7426" width="2.7109375" style="206"/>
    <col min="7427" max="7427" width="4.42578125" style="206" customWidth="1"/>
    <col min="7428" max="7433" width="2.7109375" style="206"/>
    <col min="7434" max="7434" width="4.140625" style="206" customWidth="1"/>
    <col min="7435" max="7435" width="2.7109375" style="206"/>
    <col min="7436" max="7436" width="4.7109375" style="206" customWidth="1"/>
    <col min="7437" max="7437" width="2.7109375" style="206"/>
    <col min="7438" max="7438" width="3.5703125" style="206" customWidth="1"/>
    <col min="7439" max="7440" width="2.7109375" style="206"/>
    <col min="7441" max="7441" width="4.7109375" style="206" customWidth="1"/>
    <col min="7442" max="7446" width="2.7109375" style="206"/>
    <col min="7447" max="7448" width="3.42578125" style="206" customWidth="1"/>
    <col min="7449" max="7449" width="4.85546875" style="206" customWidth="1"/>
    <col min="7450" max="7450" width="2.7109375" style="206"/>
    <col min="7451" max="7451" width="4.5703125" style="206" customWidth="1"/>
    <col min="7452" max="7453" width="2.7109375" style="206"/>
    <col min="7454" max="7454" width="3.140625" style="206" customWidth="1"/>
    <col min="7455" max="7455" width="6" style="206" customWidth="1"/>
    <col min="7456" max="7456" width="3.42578125" style="206" customWidth="1"/>
    <col min="7457" max="7457" width="8.140625" style="206" customWidth="1"/>
    <col min="7458" max="7458" width="5.5703125" style="206" customWidth="1"/>
    <col min="7459" max="7459" width="21.140625" style="206" customWidth="1"/>
    <col min="7460" max="7460" width="11.42578125" style="206" customWidth="1"/>
    <col min="7461" max="7461" width="8" style="206" customWidth="1"/>
    <col min="7462" max="7463" width="10.140625" style="206" customWidth="1"/>
    <col min="7464" max="7682" width="2.7109375" style="206"/>
    <col min="7683" max="7683" width="4.42578125" style="206" customWidth="1"/>
    <col min="7684" max="7689" width="2.7109375" style="206"/>
    <col min="7690" max="7690" width="4.140625" style="206" customWidth="1"/>
    <col min="7691" max="7691" width="2.7109375" style="206"/>
    <col min="7692" max="7692" width="4.7109375" style="206" customWidth="1"/>
    <col min="7693" max="7693" width="2.7109375" style="206"/>
    <col min="7694" max="7694" width="3.5703125" style="206" customWidth="1"/>
    <col min="7695" max="7696" width="2.7109375" style="206"/>
    <col min="7697" max="7697" width="4.7109375" style="206" customWidth="1"/>
    <col min="7698" max="7702" width="2.7109375" style="206"/>
    <col min="7703" max="7704" width="3.42578125" style="206" customWidth="1"/>
    <col min="7705" max="7705" width="4.85546875" style="206" customWidth="1"/>
    <col min="7706" max="7706" width="2.7109375" style="206"/>
    <col min="7707" max="7707" width="4.5703125" style="206" customWidth="1"/>
    <col min="7708" max="7709" width="2.7109375" style="206"/>
    <col min="7710" max="7710" width="3.140625" style="206" customWidth="1"/>
    <col min="7711" max="7711" width="6" style="206" customWidth="1"/>
    <col min="7712" max="7712" width="3.42578125" style="206" customWidth="1"/>
    <col min="7713" max="7713" width="8.140625" style="206" customWidth="1"/>
    <col min="7714" max="7714" width="5.5703125" style="206" customWidth="1"/>
    <col min="7715" max="7715" width="21.140625" style="206" customWidth="1"/>
    <col min="7716" max="7716" width="11.42578125" style="206" customWidth="1"/>
    <col min="7717" max="7717" width="8" style="206" customWidth="1"/>
    <col min="7718" max="7719" width="10.140625" style="206" customWidth="1"/>
    <col min="7720" max="7938" width="2.7109375" style="206"/>
    <col min="7939" max="7939" width="4.42578125" style="206" customWidth="1"/>
    <col min="7940" max="7945" width="2.7109375" style="206"/>
    <col min="7946" max="7946" width="4.140625" style="206" customWidth="1"/>
    <col min="7947" max="7947" width="2.7109375" style="206"/>
    <col min="7948" max="7948" width="4.7109375" style="206" customWidth="1"/>
    <col min="7949" max="7949" width="2.7109375" style="206"/>
    <col min="7950" max="7950" width="3.5703125" style="206" customWidth="1"/>
    <col min="7951" max="7952" width="2.7109375" style="206"/>
    <col min="7953" max="7953" width="4.7109375" style="206" customWidth="1"/>
    <col min="7954" max="7958" width="2.7109375" style="206"/>
    <col min="7959" max="7960" width="3.42578125" style="206" customWidth="1"/>
    <col min="7961" max="7961" width="4.85546875" style="206" customWidth="1"/>
    <col min="7962" max="7962" width="2.7109375" style="206"/>
    <col min="7963" max="7963" width="4.5703125" style="206" customWidth="1"/>
    <col min="7964" max="7965" width="2.7109375" style="206"/>
    <col min="7966" max="7966" width="3.140625" style="206" customWidth="1"/>
    <col min="7967" max="7967" width="6" style="206" customWidth="1"/>
    <col min="7968" max="7968" width="3.42578125" style="206" customWidth="1"/>
    <col min="7969" max="7969" width="8.140625" style="206" customWidth="1"/>
    <col min="7970" max="7970" width="5.5703125" style="206" customWidth="1"/>
    <col min="7971" max="7971" width="21.140625" style="206" customWidth="1"/>
    <col min="7972" max="7972" width="11.42578125" style="206" customWidth="1"/>
    <col min="7973" max="7973" width="8" style="206" customWidth="1"/>
    <col min="7974" max="7975" width="10.140625" style="206" customWidth="1"/>
    <col min="7976" max="8194" width="2.7109375" style="206"/>
    <col min="8195" max="8195" width="4.42578125" style="206" customWidth="1"/>
    <col min="8196" max="8201" width="2.7109375" style="206"/>
    <col min="8202" max="8202" width="4.140625" style="206" customWidth="1"/>
    <col min="8203" max="8203" width="2.7109375" style="206"/>
    <col min="8204" max="8204" width="4.7109375" style="206" customWidth="1"/>
    <col min="8205" max="8205" width="2.7109375" style="206"/>
    <col min="8206" max="8206" width="3.5703125" style="206" customWidth="1"/>
    <col min="8207" max="8208" width="2.7109375" style="206"/>
    <col min="8209" max="8209" width="4.7109375" style="206" customWidth="1"/>
    <col min="8210" max="8214" width="2.7109375" style="206"/>
    <col min="8215" max="8216" width="3.42578125" style="206" customWidth="1"/>
    <col min="8217" max="8217" width="4.85546875" style="206" customWidth="1"/>
    <col min="8218" max="8218" width="2.7109375" style="206"/>
    <col min="8219" max="8219" width="4.5703125" style="206" customWidth="1"/>
    <col min="8220" max="8221" width="2.7109375" style="206"/>
    <col min="8222" max="8222" width="3.140625" style="206" customWidth="1"/>
    <col min="8223" max="8223" width="6" style="206" customWidth="1"/>
    <col min="8224" max="8224" width="3.42578125" style="206" customWidth="1"/>
    <col min="8225" max="8225" width="8.140625" style="206" customWidth="1"/>
    <col min="8226" max="8226" width="5.5703125" style="206" customWidth="1"/>
    <col min="8227" max="8227" width="21.140625" style="206" customWidth="1"/>
    <col min="8228" max="8228" width="11.42578125" style="206" customWidth="1"/>
    <col min="8229" max="8229" width="8" style="206" customWidth="1"/>
    <col min="8230" max="8231" width="10.140625" style="206" customWidth="1"/>
    <col min="8232" max="8450" width="2.7109375" style="206"/>
    <col min="8451" max="8451" width="4.42578125" style="206" customWidth="1"/>
    <col min="8452" max="8457" width="2.7109375" style="206"/>
    <col min="8458" max="8458" width="4.140625" style="206" customWidth="1"/>
    <col min="8459" max="8459" width="2.7109375" style="206"/>
    <col min="8460" max="8460" width="4.7109375" style="206" customWidth="1"/>
    <col min="8461" max="8461" width="2.7109375" style="206"/>
    <col min="8462" max="8462" width="3.5703125" style="206" customWidth="1"/>
    <col min="8463" max="8464" width="2.7109375" style="206"/>
    <col min="8465" max="8465" width="4.7109375" style="206" customWidth="1"/>
    <col min="8466" max="8470" width="2.7109375" style="206"/>
    <col min="8471" max="8472" width="3.42578125" style="206" customWidth="1"/>
    <col min="8473" max="8473" width="4.85546875" style="206" customWidth="1"/>
    <col min="8474" max="8474" width="2.7109375" style="206"/>
    <col min="8475" max="8475" width="4.5703125" style="206" customWidth="1"/>
    <col min="8476" max="8477" width="2.7109375" style="206"/>
    <col min="8478" max="8478" width="3.140625" style="206" customWidth="1"/>
    <col min="8479" max="8479" width="6" style="206" customWidth="1"/>
    <col min="8480" max="8480" width="3.42578125" style="206" customWidth="1"/>
    <col min="8481" max="8481" width="8.140625" style="206" customWidth="1"/>
    <col min="8482" max="8482" width="5.5703125" style="206" customWidth="1"/>
    <col min="8483" max="8483" width="21.140625" style="206" customWidth="1"/>
    <col min="8484" max="8484" width="11.42578125" style="206" customWidth="1"/>
    <col min="8485" max="8485" width="8" style="206" customWidth="1"/>
    <col min="8486" max="8487" width="10.140625" style="206" customWidth="1"/>
    <col min="8488" max="8706" width="2.7109375" style="206"/>
    <col min="8707" max="8707" width="4.42578125" style="206" customWidth="1"/>
    <col min="8708" max="8713" width="2.7109375" style="206"/>
    <col min="8714" max="8714" width="4.140625" style="206" customWidth="1"/>
    <col min="8715" max="8715" width="2.7109375" style="206"/>
    <col min="8716" max="8716" width="4.7109375" style="206" customWidth="1"/>
    <col min="8717" max="8717" width="2.7109375" style="206"/>
    <col min="8718" max="8718" width="3.5703125" style="206" customWidth="1"/>
    <col min="8719" max="8720" width="2.7109375" style="206"/>
    <col min="8721" max="8721" width="4.7109375" style="206" customWidth="1"/>
    <col min="8722" max="8726" width="2.7109375" style="206"/>
    <col min="8727" max="8728" width="3.42578125" style="206" customWidth="1"/>
    <col min="8729" max="8729" width="4.85546875" style="206" customWidth="1"/>
    <col min="8730" max="8730" width="2.7109375" style="206"/>
    <col min="8731" max="8731" width="4.5703125" style="206" customWidth="1"/>
    <col min="8732" max="8733" width="2.7109375" style="206"/>
    <col min="8734" max="8734" width="3.140625" style="206" customWidth="1"/>
    <col min="8735" max="8735" width="6" style="206" customWidth="1"/>
    <col min="8736" max="8736" width="3.42578125" style="206" customWidth="1"/>
    <col min="8737" max="8737" width="8.140625" style="206" customWidth="1"/>
    <col min="8738" max="8738" width="5.5703125" style="206" customWidth="1"/>
    <col min="8739" max="8739" width="21.140625" style="206" customWidth="1"/>
    <col min="8740" max="8740" width="11.42578125" style="206" customWidth="1"/>
    <col min="8741" max="8741" width="8" style="206" customWidth="1"/>
    <col min="8742" max="8743" width="10.140625" style="206" customWidth="1"/>
    <col min="8744" max="8962" width="2.7109375" style="206"/>
    <col min="8963" max="8963" width="4.42578125" style="206" customWidth="1"/>
    <col min="8964" max="8969" width="2.7109375" style="206"/>
    <col min="8970" max="8970" width="4.140625" style="206" customWidth="1"/>
    <col min="8971" max="8971" width="2.7109375" style="206"/>
    <col min="8972" max="8972" width="4.7109375" style="206" customWidth="1"/>
    <col min="8973" max="8973" width="2.7109375" style="206"/>
    <col min="8974" max="8974" width="3.5703125" style="206" customWidth="1"/>
    <col min="8975" max="8976" width="2.7109375" style="206"/>
    <col min="8977" max="8977" width="4.7109375" style="206" customWidth="1"/>
    <col min="8978" max="8982" width="2.7109375" style="206"/>
    <col min="8983" max="8984" width="3.42578125" style="206" customWidth="1"/>
    <col min="8985" max="8985" width="4.85546875" style="206" customWidth="1"/>
    <col min="8986" max="8986" width="2.7109375" style="206"/>
    <col min="8987" max="8987" width="4.5703125" style="206" customWidth="1"/>
    <col min="8988" max="8989" width="2.7109375" style="206"/>
    <col min="8990" max="8990" width="3.140625" style="206" customWidth="1"/>
    <col min="8991" max="8991" width="6" style="206" customWidth="1"/>
    <col min="8992" max="8992" width="3.42578125" style="206" customWidth="1"/>
    <col min="8993" max="8993" width="8.140625" style="206" customWidth="1"/>
    <col min="8994" max="8994" width="5.5703125" style="206" customWidth="1"/>
    <col min="8995" max="8995" width="21.140625" style="206" customWidth="1"/>
    <col min="8996" max="8996" width="11.42578125" style="206" customWidth="1"/>
    <col min="8997" max="8997" width="8" style="206" customWidth="1"/>
    <col min="8998" max="8999" width="10.140625" style="206" customWidth="1"/>
    <col min="9000" max="9218" width="2.7109375" style="206"/>
    <col min="9219" max="9219" width="4.42578125" style="206" customWidth="1"/>
    <col min="9220" max="9225" width="2.7109375" style="206"/>
    <col min="9226" max="9226" width="4.140625" style="206" customWidth="1"/>
    <col min="9227" max="9227" width="2.7109375" style="206"/>
    <col min="9228" max="9228" width="4.7109375" style="206" customWidth="1"/>
    <col min="9229" max="9229" width="2.7109375" style="206"/>
    <col min="9230" max="9230" width="3.5703125" style="206" customWidth="1"/>
    <col min="9231" max="9232" width="2.7109375" style="206"/>
    <col min="9233" max="9233" width="4.7109375" style="206" customWidth="1"/>
    <col min="9234" max="9238" width="2.7109375" style="206"/>
    <col min="9239" max="9240" width="3.42578125" style="206" customWidth="1"/>
    <col min="9241" max="9241" width="4.85546875" style="206" customWidth="1"/>
    <col min="9242" max="9242" width="2.7109375" style="206"/>
    <col min="9243" max="9243" width="4.5703125" style="206" customWidth="1"/>
    <col min="9244" max="9245" width="2.7109375" style="206"/>
    <col min="9246" max="9246" width="3.140625" style="206" customWidth="1"/>
    <col min="9247" max="9247" width="6" style="206" customWidth="1"/>
    <col min="9248" max="9248" width="3.42578125" style="206" customWidth="1"/>
    <col min="9249" max="9249" width="8.140625" style="206" customWidth="1"/>
    <col min="9250" max="9250" width="5.5703125" style="206" customWidth="1"/>
    <col min="9251" max="9251" width="21.140625" style="206" customWidth="1"/>
    <col min="9252" max="9252" width="11.42578125" style="206" customWidth="1"/>
    <col min="9253" max="9253" width="8" style="206" customWidth="1"/>
    <col min="9254" max="9255" width="10.140625" style="206" customWidth="1"/>
    <col min="9256" max="9474" width="2.7109375" style="206"/>
    <col min="9475" max="9475" width="4.42578125" style="206" customWidth="1"/>
    <col min="9476" max="9481" width="2.7109375" style="206"/>
    <col min="9482" max="9482" width="4.140625" style="206" customWidth="1"/>
    <col min="9483" max="9483" width="2.7109375" style="206"/>
    <col min="9484" max="9484" width="4.7109375" style="206" customWidth="1"/>
    <col min="9485" max="9485" width="2.7109375" style="206"/>
    <col min="9486" max="9486" width="3.5703125" style="206" customWidth="1"/>
    <col min="9487" max="9488" width="2.7109375" style="206"/>
    <col min="9489" max="9489" width="4.7109375" style="206" customWidth="1"/>
    <col min="9490" max="9494" width="2.7109375" style="206"/>
    <col min="9495" max="9496" width="3.42578125" style="206" customWidth="1"/>
    <col min="9497" max="9497" width="4.85546875" style="206" customWidth="1"/>
    <col min="9498" max="9498" width="2.7109375" style="206"/>
    <col min="9499" max="9499" width="4.5703125" style="206" customWidth="1"/>
    <col min="9500" max="9501" width="2.7109375" style="206"/>
    <col min="9502" max="9502" width="3.140625" style="206" customWidth="1"/>
    <col min="9503" max="9503" width="6" style="206" customWidth="1"/>
    <col min="9504" max="9504" width="3.42578125" style="206" customWidth="1"/>
    <col min="9505" max="9505" width="8.140625" style="206" customWidth="1"/>
    <col min="9506" max="9506" width="5.5703125" style="206" customWidth="1"/>
    <col min="9507" max="9507" width="21.140625" style="206" customWidth="1"/>
    <col min="9508" max="9508" width="11.42578125" style="206" customWidth="1"/>
    <col min="9509" max="9509" width="8" style="206" customWidth="1"/>
    <col min="9510" max="9511" width="10.140625" style="206" customWidth="1"/>
    <col min="9512" max="9730" width="2.7109375" style="206"/>
    <col min="9731" max="9731" width="4.42578125" style="206" customWidth="1"/>
    <col min="9732" max="9737" width="2.7109375" style="206"/>
    <col min="9738" max="9738" width="4.140625" style="206" customWidth="1"/>
    <col min="9739" max="9739" width="2.7109375" style="206"/>
    <col min="9740" max="9740" width="4.7109375" style="206" customWidth="1"/>
    <col min="9741" max="9741" width="2.7109375" style="206"/>
    <col min="9742" max="9742" width="3.5703125" style="206" customWidth="1"/>
    <col min="9743" max="9744" width="2.7109375" style="206"/>
    <col min="9745" max="9745" width="4.7109375" style="206" customWidth="1"/>
    <col min="9746" max="9750" width="2.7109375" style="206"/>
    <col min="9751" max="9752" width="3.42578125" style="206" customWidth="1"/>
    <col min="9753" max="9753" width="4.85546875" style="206" customWidth="1"/>
    <col min="9754" max="9754" width="2.7109375" style="206"/>
    <col min="9755" max="9755" width="4.5703125" style="206" customWidth="1"/>
    <col min="9756" max="9757" width="2.7109375" style="206"/>
    <col min="9758" max="9758" width="3.140625" style="206" customWidth="1"/>
    <col min="9759" max="9759" width="6" style="206" customWidth="1"/>
    <col min="9760" max="9760" width="3.42578125" style="206" customWidth="1"/>
    <col min="9761" max="9761" width="8.140625" style="206" customWidth="1"/>
    <col min="9762" max="9762" width="5.5703125" style="206" customWidth="1"/>
    <col min="9763" max="9763" width="21.140625" style="206" customWidth="1"/>
    <col min="9764" max="9764" width="11.42578125" style="206" customWidth="1"/>
    <col min="9765" max="9765" width="8" style="206" customWidth="1"/>
    <col min="9766" max="9767" width="10.140625" style="206" customWidth="1"/>
    <col min="9768" max="9986" width="2.7109375" style="206"/>
    <col min="9987" max="9987" width="4.42578125" style="206" customWidth="1"/>
    <col min="9988" max="9993" width="2.7109375" style="206"/>
    <col min="9994" max="9994" width="4.140625" style="206" customWidth="1"/>
    <col min="9995" max="9995" width="2.7109375" style="206"/>
    <col min="9996" max="9996" width="4.7109375" style="206" customWidth="1"/>
    <col min="9997" max="9997" width="2.7109375" style="206"/>
    <col min="9998" max="9998" width="3.5703125" style="206" customWidth="1"/>
    <col min="9999" max="10000" width="2.7109375" style="206"/>
    <col min="10001" max="10001" width="4.7109375" style="206" customWidth="1"/>
    <col min="10002" max="10006" width="2.7109375" style="206"/>
    <col min="10007" max="10008" width="3.42578125" style="206" customWidth="1"/>
    <col min="10009" max="10009" width="4.85546875" style="206" customWidth="1"/>
    <col min="10010" max="10010" width="2.7109375" style="206"/>
    <col min="10011" max="10011" width="4.5703125" style="206" customWidth="1"/>
    <col min="10012" max="10013" width="2.7109375" style="206"/>
    <col min="10014" max="10014" width="3.140625" style="206" customWidth="1"/>
    <col min="10015" max="10015" width="6" style="206" customWidth="1"/>
    <col min="10016" max="10016" width="3.42578125" style="206" customWidth="1"/>
    <col min="10017" max="10017" width="8.140625" style="206" customWidth="1"/>
    <col min="10018" max="10018" width="5.5703125" style="206" customWidth="1"/>
    <col min="10019" max="10019" width="21.140625" style="206" customWidth="1"/>
    <col min="10020" max="10020" width="11.42578125" style="206" customWidth="1"/>
    <col min="10021" max="10021" width="8" style="206" customWidth="1"/>
    <col min="10022" max="10023" width="10.140625" style="206" customWidth="1"/>
    <col min="10024" max="10242" width="2.7109375" style="206"/>
    <col min="10243" max="10243" width="4.42578125" style="206" customWidth="1"/>
    <col min="10244" max="10249" width="2.7109375" style="206"/>
    <col min="10250" max="10250" width="4.140625" style="206" customWidth="1"/>
    <col min="10251" max="10251" width="2.7109375" style="206"/>
    <col min="10252" max="10252" width="4.7109375" style="206" customWidth="1"/>
    <col min="10253" max="10253" width="2.7109375" style="206"/>
    <col min="10254" max="10254" width="3.5703125" style="206" customWidth="1"/>
    <col min="10255" max="10256" width="2.7109375" style="206"/>
    <col min="10257" max="10257" width="4.7109375" style="206" customWidth="1"/>
    <col min="10258" max="10262" width="2.7109375" style="206"/>
    <col min="10263" max="10264" width="3.42578125" style="206" customWidth="1"/>
    <col min="10265" max="10265" width="4.85546875" style="206" customWidth="1"/>
    <col min="10266" max="10266" width="2.7109375" style="206"/>
    <col min="10267" max="10267" width="4.5703125" style="206" customWidth="1"/>
    <col min="10268" max="10269" width="2.7109375" style="206"/>
    <col min="10270" max="10270" width="3.140625" style="206" customWidth="1"/>
    <col min="10271" max="10271" width="6" style="206" customWidth="1"/>
    <col min="10272" max="10272" width="3.42578125" style="206" customWidth="1"/>
    <col min="10273" max="10273" width="8.140625" style="206" customWidth="1"/>
    <col min="10274" max="10274" width="5.5703125" style="206" customWidth="1"/>
    <col min="10275" max="10275" width="21.140625" style="206" customWidth="1"/>
    <col min="10276" max="10276" width="11.42578125" style="206" customWidth="1"/>
    <col min="10277" max="10277" width="8" style="206" customWidth="1"/>
    <col min="10278" max="10279" width="10.140625" style="206" customWidth="1"/>
    <col min="10280" max="10498" width="2.7109375" style="206"/>
    <col min="10499" max="10499" width="4.42578125" style="206" customWidth="1"/>
    <col min="10500" max="10505" width="2.7109375" style="206"/>
    <col min="10506" max="10506" width="4.140625" style="206" customWidth="1"/>
    <col min="10507" max="10507" width="2.7109375" style="206"/>
    <col min="10508" max="10508" width="4.7109375" style="206" customWidth="1"/>
    <col min="10509" max="10509" width="2.7109375" style="206"/>
    <col min="10510" max="10510" width="3.5703125" style="206" customWidth="1"/>
    <col min="10511" max="10512" width="2.7109375" style="206"/>
    <col min="10513" max="10513" width="4.7109375" style="206" customWidth="1"/>
    <col min="10514" max="10518" width="2.7109375" style="206"/>
    <col min="10519" max="10520" width="3.42578125" style="206" customWidth="1"/>
    <col min="10521" max="10521" width="4.85546875" style="206" customWidth="1"/>
    <col min="10522" max="10522" width="2.7109375" style="206"/>
    <col min="10523" max="10523" width="4.5703125" style="206" customWidth="1"/>
    <col min="10524" max="10525" width="2.7109375" style="206"/>
    <col min="10526" max="10526" width="3.140625" style="206" customWidth="1"/>
    <col min="10527" max="10527" width="6" style="206" customWidth="1"/>
    <col min="10528" max="10528" width="3.42578125" style="206" customWidth="1"/>
    <col min="10529" max="10529" width="8.140625" style="206" customWidth="1"/>
    <col min="10530" max="10530" width="5.5703125" style="206" customWidth="1"/>
    <col min="10531" max="10531" width="21.140625" style="206" customWidth="1"/>
    <col min="10532" max="10532" width="11.42578125" style="206" customWidth="1"/>
    <col min="10533" max="10533" width="8" style="206" customWidth="1"/>
    <col min="10534" max="10535" width="10.140625" style="206" customWidth="1"/>
    <col min="10536" max="10754" width="2.7109375" style="206"/>
    <col min="10755" max="10755" width="4.42578125" style="206" customWidth="1"/>
    <col min="10756" max="10761" width="2.7109375" style="206"/>
    <col min="10762" max="10762" width="4.140625" style="206" customWidth="1"/>
    <col min="10763" max="10763" width="2.7109375" style="206"/>
    <col min="10764" max="10764" width="4.7109375" style="206" customWidth="1"/>
    <col min="10765" max="10765" width="2.7109375" style="206"/>
    <col min="10766" max="10766" width="3.5703125" style="206" customWidth="1"/>
    <col min="10767" max="10768" width="2.7109375" style="206"/>
    <col min="10769" max="10769" width="4.7109375" style="206" customWidth="1"/>
    <col min="10770" max="10774" width="2.7109375" style="206"/>
    <col min="10775" max="10776" width="3.42578125" style="206" customWidth="1"/>
    <col min="10777" max="10777" width="4.85546875" style="206" customWidth="1"/>
    <col min="10778" max="10778" width="2.7109375" style="206"/>
    <col min="10779" max="10779" width="4.5703125" style="206" customWidth="1"/>
    <col min="10780" max="10781" width="2.7109375" style="206"/>
    <col min="10782" max="10782" width="3.140625" style="206" customWidth="1"/>
    <col min="10783" max="10783" width="6" style="206" customWidth="1"/>
    <col min="10784" max="10784" width="3.42578125" style="206" customWidth="1"/>
    <col min="10785" max="10785" width="8.140625" style="206" customWidth="1"/>
    <col min="10786" max="10786" width="5.5703125" style="206" customWidth="1"/>
    <col min="10787" max="10787" width="21.140625" style="206" customWidth="1"/>
    <col min="10788" max="10788" width="11.42578125" style="206" customWidth="1"/>
    <col min="10789" max="10789" width="8" style="206" customWidth="1"/>
    <col min="10790" max="10791" width="10.140625" style="206" customWidth="1"/>
    <col min="10792" max="11010" width="2.7109375" style="206"/>
    <col min="11011" max="11011" width="4.42578125" style="206" customWidth="1"/>
    <col min="11012" max="11017" width="2.7109375" style="206"/>
    <col min="11018" max="11018" width="4.140625" style="206" customWidth="1"/>
    <col min="11019" max="11019" width="2.7109375" style="206"/>
    <col min="11020" max="11020" width="4.7109375" style="206" customWidth="1"/>
    <col min="11021" max="11021" width="2.7109375" style="206"/>
    <col min="11022" max="11022" width="3.5703125" style="206" customWidth="1"/>
    <col min="11023" max="11024" width="2.7109375" style="206"/>
    <col min="11025" max="11025" width="4.7109375" style="206" customWidth="1"/>
    <col min="11026" max="11030" width="2.7109375" style="206"/>
    <col min="11031" max="11032" width="3.42578125" style="206" customWidth="1"/>
    <col min="11033" max="11033" width="4.85546875" style="206" customWidth="1"/>
    <col min="11034" max="11034" width="2.7109375" style="206"/>
    <col min="11035" max="11035" width="4.5703125" style="206" customWidth="1"/>
    <col min="11036" max="11037" width="2.7109375" style="206"/>
    <col min="11038" max="11038" width="3.140625" style="206" customWidth="1"/>
    <col min="11039" max="11039" width="6" style="206" customWidth="1"/>
    <col min="11040" max="11040" width="3.42578125" style="206" customWidth="1"/>
    <col min="11041" max="11041" width="8.140625" style="206" customWidth="1"/>
    <col min="11042" max="11042" width="5.5703125" style="206" customWidth="1"/>
    <col min="11043" max="11043" width="21.140625" style="206" customWidth="1"/>
    <col min="11044" max="11044" width="11.42578125" style="206" customWidth="1"/>
    <col min="11045" max="11045" width="8" style="206" customWidth="1"/>
    <col min="11046" max="11047" width="10.140625" style="206" customWidth="1"/>
    <col min="11048" max="11266" width="2.7109375" style="206"/>
    <col min="11267" max="11267" width="4.42578125" style="206" customWidth="1"/>
    <col min="11268" max="11273" width="2.7109375" style="206"/>
    <col min="11274" max="11274" width="4.140625" style="206" customWidth="1"/>
    <col min="11275" max="11275" width="2.7109375" style="206"/>
    <col min="11276" max="11276" width="4.7109375" style="206" customWidth="1"/>
    <col min="11277" max="11277" width="2.7109375" style="206"/>
    <col min="11278" max="11278" width="3.5703125" style="206" customWidth="1"/>
    <col min="11279" max="11280" width="2.7109375" style="206"/>
    <col min="11281" max="11281" width="4.7109375" style="206" customWidth="1"/>
    <col min="11282" max="11286" width="2.7109375" style="206"/>
    <col min="11287" max="11288" width="3.42578125" style="206" customWidth="1"/>
    <col min="11289" max="11289" width="4.85546875" style="206" customWidth="1"/>
    <col min="11290" max="11290" width="2.7109375" style="206"/>
    <col min="11291" max="11291" width="4.5703125" style="206" customWidth="1"/>
    <col min="11292" max="11293" width="2.7109375" style="206"/>
    <col min="11294" max="11294" width="3.140625" style="206" customWidth="1"/>
    <col min="11295" max="11295" width="6" style="206" customWidth="1"/>
    <col min="11296" max="11296" width="3.42578125" style="206" customWidth="1"/>
    <col min="11297" max="11297" width="8.140625" style="206" customWidth="1"/>
    <col min="11298" max="11298" width="5.5703125" style="206" customWidth="1"/>
    <col min="11299" max="11299" width="21.140625" style="206" customWidth="1"/>
    <col min="11300" max="11300" width="11.42578125" style="206" customWidth="1"/>
    <col min="11301" max="11301" width="8" style="206" customWidth="1"/>
    <col min="11302" max="11303" width="10.140625" style="206" customWidth="1"/>
    <col min="11304" max="11522" width="2.7109375" style="206"/>
    <col min="11523" max="11523" width="4.42578125" style="206" customWidth="1"/>
    <col min="11524" max="11529" width="2.7109375" style="206"/>
    <col min="11530" max="11530" width="4.140625" style="206" customWidth="1"/>
    <col min="11531" max="11531" width="2.7109375" style="206"/>
    <col min="11532" max="11532" width="4.7109375" style="206" customWidth="1"/>
    <col min="11533" max="11533" width="2.7109375" style="206"/>
    <col min="11534" max="11534" width="3.5703125" style="206" customWidth="1"/>
    <col min="11535" max="11536" width="2.7109375" style="206"/>
    <col min="11537" max="11537" width="4.7109375" style="206" customWidth="1"/>
    <col min="11538" max="11542" width="2.7109375" style="206"/>
    <col min="11543" max="11544" width="3.42578125" style="206" customWidth="1"/>
    <col min="11545" max="11545" width="4.85546875" style="206" customWidth="1"/>
    <col min="11546" max="11546" width="2.7109375" style="206"/>
    <col min="11547" max="11547" width="4.5703125" style="206" customWidth="1"/>
    <col min="11548" max="11549" width="2.7109375" style="206"/>
    <col min="11550" max="11550" width="3.140625" style="206" customWidth="1"/>
    <col min="11551" max="11551" width="6" style="206" customWidth="1"/>
    <col min="11552" max="11552" width="3.42578125" style="206" customWidth="1"/>
    <col min="11553" max="11553" width="8.140625" style="206" customWidth="1"/>
    <col min="11554" max="11554" width="5.5703125" style="206" customWidth="1"/>
    <col min="11555" max="11555" width="21.140625" style="206" customWidth="1"/>
    <col min="11556" max="11556" width="11.42578125" style="206" customWidth="1"/>
    <col min="11557" max="11557" width="8" style="206" customWidth="1"/>
    <col min="11558" max="11559" width="10.140625" style="206" customWidth="1"/>
    <col min="11560" max="11778" width="2.7109375" style="206"/>
    <col min="11779" max="11779" width="4.42578125" style="206" customWidth="1"/>
    <col min="11780" max="11785" width="2.7109375" style="206"/>
    <col min="11786" max="11786" width="4.140625" style="206" customWidth="1"/>
    <col min="11787" max="11787" width="2.7109375" style="206"/>
    <col min="11788" max="11788" width="4.7109375" style="206" customWidth="1"/>
    <col min="11789" max="11789" width="2.7109375" style="206"/>
    <col min="11790" max="11790" width="3.5703125" style="206" customWidth="1"/>
    <col min="11791" max="11792" width="2.7109375" style="206"/>
    <col min="11793" max="11793" width="4.7109375" style="206" customWidth="1"/>
    <col min="11794" max="11798" width="2.7109375" style="206"/>
    <col min="11799" max="11800" width="3.42578125" style="206" customWidth="1"/>
    <col min="11801" max="11801" width="4.85546875" style="206" customWidth="1"/>
    <col min="11802" max="11802" width="2.7109375" style="206"/>
    <col min="11803" max="11803" width="4.5703125" style="206" customWidth="1"/>
    <col min="11804" max="11805" width="2.7109375" style="206"/>
    <col min="11806" max="11806" width="3.140625" style="206" customWidth="1"/>
    <col min="11807" max="11807" width="6" style="206" customWidth="1"/>
    <col min="11808" max="11808" width="3.42578125" style="206" customWidth="1"/>
    <col min="11809" max="11809" width="8.140625" style="206" customWidth="1"/>
    <col min="11810" max="11810" width="5.5703125" style="206" customWidth="1"/>
    <col min="11811" max="11811" width="21.140625" style="206" customWidth="1"/>
    <col min="11812" max="11812" width="11.42578125" style="206" customWidth="1"/>
    <col min="11813" max="11813" width="8" style="206" customWidth="1"/>
    <col min="11814" max="11815" width="10.140625" style="206" customWidth="1"/>
    <col min="11816" max="12034" width="2.7109375" style="206"/>
    <col min="12035" max="12035" width="4.42578125" style="206" customWidth="1"/>
    <col min="12036" max="12041" width="2.7109375" style="206"/>
    <col min="12042" max="12042" width="4.140625" style="206" customWidth="1"/>
    <col min="12043" max="12043" width="2.7109375" style="206"/>
    <col min="12044" max="12044" width="4.7109375" style="206" customWidth="1"/>
    <col min="12045" max="12045" width="2.7109375" style="206"/>
    <col min="12046" max="12046" width="3.5703125" style="206" customWidth="1"/>
    <col min="12047" max="12048" width="2.7109375" style="206"/>
    <col min="12049" max="12049" width="4.7109375" style="206" customWidth="1"/>
    <col min="12050" max="12054" width="2.7109375" style="206"/>
    <col min="12055" max="12056" width="3.42578125" style="206" customWidth="1"/>
    <col min="12057" max="12057" width="4.85546875" style="206" customWidth="1"/>
    <col min="12058" max="12058" width="2.7109375" style="206"/>
    <col min="12059" max="12059" width="4.5703125" style="206" customWidth="1"/>
    <col min="12060" max="12061" width="2.7109375" style="206"/>
    <col min="12062" max="12062" width="3.140625" style="206" customWidth="1"/>
    <col min="12063" max="12063" width="6" style="206" customWidth="1"/>
    <col min="12064" max="12064" width="3.42578125" style="206" customWidth="1"/>
    <col min="12065" max="12065" width="8.140625" style="206" customWidth="1"/>
    <col min="12066" max="12066" width="5.5703125" style="206" customWidth="1"/>
    <col min="12067" max="12067" width="21.140625" style="206" customWidth="1"/>
    <col min="12068" max="12068" width="11.42578125" style="206" customWidth="1"/>
    <col min="12069" max="12069" width="8" style="206" customWidth="1"/>
    <col min="12070" max="12071" width="10.140625" style="206" customWidth="1"/>
    <col min="12072" max="12290" width="2.7109375" style="206"/>
    <col min="12291" max="12291" width="4.42578125" style="206" customWidth="1"/>
    <col min="12292" max="12297" width="2.7109375" style="206"/>
    <col min="12298" max="12298" width="4.140625" style="206" customWidth="1"/>
    <col min="12299" max="12299" width="2.7109375" style="206"/>
    <col min="12300" max="12300" width="4.7109375" style="206" customWidth="1"/>
    <col min="12301" max="12301" width="2.7109375" style="206"/>
    <col min="12302" max="12302" width="3.5703125" style="206" customWidth="1"/>
    <col min="12303" max="12304" width="2.7109375" style="206"/>
    <col min="12305" max="12305" width="4.7109375" style="206" customWidth="1"/>
    <col min="12306" max="12310" width="2.7109375" style="206"/>
    <col min="12311" max="12312" width="3.42578125" style="206" customWidth="1"/>
    <col min="12313" max="12313" width="4.85546875" style="206" customWidth="1"/>
    <col min="12314" max="12314" width="2.7109375" style="206"/>
    <col min="12315" max="12315" width="4.5703125" style="206" customWidth="1"/>
    <col min="12316" max="12317" width="2.7109375" style="206"/>
    <col min="12318" max="12318" width="3.140625" style="206" customWidth="1"/>
    <col min="12319" max="12319" width="6" style="206" customWidth="1"/>
    <col min="12320" max="12320" width="3.42578125" style="206" customWidth="1"/>
    <col min="12321" max="12321" width="8.140625" style="206" customWidth="1"/>
    <col min="12322" max="12322" width="5.5703125" style="206" customWidth="1"/>
    <col min="12323" max="12323" width="21.140625" style="206" customWidth="1"/>
    <col min="12324" max="12324" width="11.42578125" style="206" customWidth="1"/>
    <col min="12325" max="12325" width="8" style="206" customWidth="1"/>
    <col min="12326" max="12327" width="10.140625" style="206" customWidth="1"/>
    <col min="12328" max="12546" width="2.7109375" style="206"/>
    <col min="12547" max="12547" width="4.42578125" style="206" customWidth="1"/>
    <col min="12548" max="12553" width="2.7109375" style="206"/>
    <col min="12554" max="12554" width="4.140625" style="206" customWidth="1"/>
    <col min="12555" max="12555" width="2.7109375" style="206"/>
    <col min="12556" max="12556" width="4.7109375" style="206" customWidth="1"/>
    <col min="12557" max="12557" width="2.7109375" style="206"/>
    <col min="12558" max="12558" width="3.5703125" style="206" customWidth="1"/>
    <col min="12559" max="12560" width="2.7109375" style="206"/>
    <col min="12561" max="12561" width="4.7109375" style="206" customWidth="1"/>
    <col min="12562" max="12566" width="2.7109375" style="206"/>
    <col min="12567" max="12568" width="3.42578125" style="206" customWidth="1"/>
    <col min="12569" max="12569" width="4.85546875" style="206" customWidth="1"/>
    <col min="12570" max="12570" width="2.7109375" style="206"/>
    <col min="12571" max="12571" width="4.5703125" style="206" customWidth="1"/>
    <col min="12572" max="12573" width="2.7109375" style="206"/>
    <col min="12574" max="12574" width="3.140625" style="206" customWidth="1"/>
    <col min="12575" max="12575" width="6" style="206" customWidth="1"/>
    <col min="12576" max="12576" width="3.42578125" style="206" customWidth="1"/>
    <col min="12577" max="12577" width="8.140625" style="206" customWidth="1"/>
    <col min="12578" max="12578" width="5.5703125" style="206" customWidth="1"/>
    <col min="12579" max="12579" width="21.140625" style="206" customWidth="1"/>
    <col min="12580" max="12580" width="11.42578125" style="206" customWidth="1"/>
    <col min="12581" max="12581" width="8" style="206" customWidth="1"/>
    <col min="12582" max="12583" width="10.140625" style="206" customWidth="1"/>
    <col min="12584" max="12802" width="2.7109375" style="206"/>
    <col min="12803" max="12803" width="4.42578125" style="206" customWidth="1"/>
    <col min="12804" max="12809" width="2.7109375" style="206"/>
    <col min="12810" max="12810" width="4.140625" style="206" customWidth="1"/>
    <col min="12811" max="12811" width="2.7109375" style="206"/>
    <col min="12812" max="12812" width="4.7109375" style="206" customWidth="1"/>
    <col min="12813" max="12813" width="2.7109375" style="206"/>
    <col min="12814" max="12814" width="3.5703125" style="206" customWidth="1"/>
    <col min="12815" max="12816" width="2.7109375" style="206"/>
    <col min="12817" max="12817" width="4.7109375" style="206" customWidth="1"/>
    <col min="12818" max="12822" width="2.7109375" style="206"/>
    <col min="12823" max="12824" width="3.42578125" style="206" customWidth="1"/>
    <col min="12825" max="12825" width="4.85546875" style="206" customWidth="1"/>
    <col min="12826" max="12826" width="2.7109375" style="206"/>
    <col min="12827" max="12827" width="4.5703125" style="206" customWidth="1"/>
    <col min="12828" max="12829" width="2.7109375" style="206"/>
    <col min="12830" max="12830" width="3.140625" style="206" customWidth="1"/>
    <col min="12831" max="12831" width="6" style="206" customWidth="1"/>
    <col min="12832" max="12832" width="3.42578125" style="206" customWidth="1"/>
    <col min="12833" max="12833" width="8.140625" style="206" customWidth="1"/>
    <col min="12834" max="12834" width="5.5703125" style="206" customWidth="1"/>
    <col min="12835" max="12835" width="21.140625" style="206" customWidth="1"/>
    <col min="12836" max="12836" width="11.42578125" style="206" customWidth="1"/>
    <col min="12837" max="12837" width="8" style="206" customWidth="1"/>
    <col min="12838" max="12839" width="10.140625" style="206" customWidth="1"/>
    <col min="12840" max="13058" width="2.7109375" style="206"/>
    <col min="13059" max="13059" width="4.42578125" style="206" customWidth="1"/>
    <col min="13060" max="13065" width="2.7109375" style="206"/>
    <col min="13066" max="13066" width="4.140625" style="206" customWidth="1"/>
    <col min="13067" max="13067" width="2.7109375" style="206"/>
    <col min="13068" max="13068" width="4.7109375" style="206" customWidth="1"/>
    <col min="13069" max="13069" width="2.7109375" style="206"/>
    <col min="13070" max="13070" width="3.5703125" style="206" customWidth="1"/>
    <col min="13071" max="13072" width="2.7109375" style="206"/>
    <col min="13073" max="13073" width="4.7109375" style="206" customWidth="1"/>
    <col min="13074" max="13078" width="2.7109375" style="206"/>
    <col min="13079" max="13080" width="3.42578125" style="206" customWidth="1"/>
    <col min="13081" max="13081" width="4.85546875" style="206" customWidth="1"/>
    <col min="13082" max="13082" width="2.7109375" style="206"/>
    <col min="13083" max="13083" width="4.5703125" style="206" customWidth="1"/>
    <col min="13084" max="13085" width="2.7109375" style="206"/>
    <col min="13086" max="13086" width="3.140625" style="206" customWidth="1"/>
    <col min="13087" max="13087" width="6" style="206" customWidth="1"/>
    <col min="13088" max="13088" width="3.42578125" style="206" customWidth="1"/>
    <col min="13089" max="13089" width="8.140625" style="206" customWidth="1"/>
    <col min="13090" max="13090" width="5.5703125" style="206" customWidth="1"/>
    <col min="13091" max="13091" width="21.140625" style="206" customWidth="1"/>
    <col min="13092" max="13092" width="11.42578125" style="206" customWidth="1"/>
    <col min="13093" max="13093" width="8" style="206" customWidth="1"/>
    <col min="13094" max="13095" width="10.140625" style="206" customWidth="1"/>
    <col min="13096" max="13314" width="2.7109375" style="206"/>
    <col min="13315" max="13315" width="4.42578125" style="206" customWidth="1"/>
    <col min="13316" max="13321" width="2.7109375" style="206"/>
    <col min="13322" max="13322" width="4.140625" style="206" customWidth="1"/>
    <col min="13323" max="13323" width="2.7109375" style="206"/>
    <col min="13324" max="13324" width="4.7109375" style="206" customWidth="1"/>
    <col min="13325" max="13325" width="2.7109375" style="206"/>
    <col min="13326" max="13326" width="3.5703125" style="206" customWidth="1"/>
    <col min="13327" max="13328" width="2.7109375" style="206"/>
    <col min="13329" max="13329" width="4.7109375" style="206" customWidth="1"/>
    <col min="13330" max="13334" width="2.7109375" style="206"/>
    <col min="13335" max="13336" width="3.42578125" style="206" customWidth="1"/>
    <col min="13337" max="13337" width="4.85546875" style="206" customWidth="1"/>
    <col min="13338" max="13338" width="2.7109375" style="206"/>
    <col min="13339" max="13339" width="4.5703125" style="206" customWidth="1"/>
    <col min="13340" max="13341" width="2.7109375" style="206"/>
    <col min="13342" max="13342" width="3.140625" style="206" customWidth="1"/>
    <col min="13343" max="13343" width="6" style="206" customWidth="1"/>
    <col min="13344" max="13344" width="3.42578125" style="206" customWidth="1"/>
    <col min="13345" max="13345" width="8.140625" style="206" customWidth="1"/>
    <col min="13346" max="13346" width="5.5703125" style="206" customWidth="1"/>
    <col min="13347" max="13347" width="21.140625" style="206" customWidth="1"/>
    <col min="13348" max="13348" width="11.42578125" style="206" customWidth="1"/>
    <col min="13349" max="13349" width="8" style="206" customWidth="1"/>
    <col min="13350" max="13351" width="10.140625" style="206" customWidth="1"/>
    <col min="13352" max="13570" width="2.7109375" style="206"/>
    <col min="13571" max="13571" width="4.42578125" style="206" customWidth="1"/>
    <col min="13572" max="13577" width="2.7109375" style="206"/>
    <col min="13578" max="13578" width="4.140625" style="206" customWidth="1"/>
    <col min="13579" max="13579" width="2.7109375" style="206"/>
    <col min="13580" max="13580" width="4.7109375" style="206" customWidth="1"/>
    <col min="13581" max="13581" width="2.7109375" style="206"/>
    <col min="13582" max="13582" width="3.5703125" style="206" customWidth="1"/>
    <col min="13583" max="13584" width="2.7109375" style="206"/>
    <col min="13585" max="13585" width="4.7109375" style="206" customWidth="1"/>
    <col min="13586" max="13590" width="2.7109375" style="206"/>
    <col min="13591" max="13592" width="3.42578125" style="206" customWidth="1"/>
    <col min="13593" max="13593" width="4.85546875" style="206" customWidth="1"/>
    <col min="13594" max="13594" width="2.7109375" style="206"/>
    <col min="13595" max="13595" width="4.5703125" style="206" customWidth="1"/>
    <col min="13596" max="13597" width="2.7109375" style="206"/>
    <col min="13598" max="13598" width="3.140625" style="206" customWidth="1"/>
    <col min="13599" max="13599" width="6" style="206" customWidth="1"/>
    <col min="13600" max="13600" width="3.42578125" style="206" customWidth="1"/>
    <col min="13601" max="13601" width="8.140625" style="206" customWidth="1"/>
    <col min="13602" max="13602" width="5.5703125" style="206" customWidth="1"/>
    <col min="13603" max="13603" width="21.140625" style="206" customWidth="1"/>
    <col min="13604" max="13604" width="11.42578125" style="206" customWidth="1"/>
    <col min="13605" max="13605" width="8" style="206" customWidth="1"/>
    <col min="13606" max="13607" width="10.140625" style="206" customWidth="1"/>
    <col min="13608" max="13826" width="2.7109375" style="206"/>
    <col min="13827" max="13827" width="4.42578125" style="206" customWidth="1"/>
    <col min="13828" max="13833" width="2.7109375" style="206"/>
    <col min="13834" max="13834" width="4.140625" style="206" customWidth="1"/>
    <col min="13835" max="13835" width="2.7109375" style="206"/>
    <col min="13836" max="13836" width="4.7109375" style="206" customWidth="1"/>
    <col min="13837" max="13837" width="2.7109375" style="206"/>
    <col min="13838" max="13838" width="3.5703125" style="206" customWidth="1"/>
    <col min="13839" max="13840" width="2.7109375" style="206"/>
    <col min="13841" max="13841" width="4.7109375" style="206" customWidth="1"/>
    <col min="13842" max="13846" width="2.7109375" style="206"/>
    <col min="13847" max="13848" width="3.42578125" style="206" customWidth="1"/>
    <col min="13849" max="13849" width="4.85546875" style="206" customWidth="1"/>
    <col min="13850" max="13850" width="2.7109375" style="206"/>
    <col min="13851" max="13851" width="4.5703125" style="206" customWidth="1"/>
    <col min="13852" max="13853" width="2.7109375" style="206"/>
    <col min="13854" max="13854" width="3.140625" style="206" customWidth="1"/>
    <col min="13855" max="13855" width="6" style="206" customWidth="1"/>
    <col min="13856" max="13856" width="3.42578125" style="206" customWidth="1"/>
    <col min="13857" max="13857" width="8.140625" style="206" customWidth="1"/>
    <col min="13858" max="13858" width="5.5703125" style="206" customWidth="1"/>
    <col min="13859" max="13859" width="21.140625" style="206" customWidth="1"/>
    <col min="13860" max="13860" width="11.42578125" style="206" customWidth="1"/>
    <col min="13861" max="13861" width="8" style="206" customWidth="1"/>
    <col min="13862" max="13863" width="10.140625" style="206" customWidth="1"/>
    <col min="13864" max="14082" width="2.7109375" style="206"/>
    <col min="14083" max="14083" width="4.42578125" style="206" customWidth="1"/>
    <col min="14084" max="14089" width="2.7109375" style="206"/>
    <col min="14090" max="14090" width="4.140625" style="206" customWidth="1"/>
    <col min="14091" max="14091" width="2.7109375" style="206"/>
    <col min="14092" max="14092" width="4.7109375" style="206" customWidth="1"/>
    <col min="14093" max="14093" width="2.7109375" style="206"/>
    <col min="14094" max="14094" width="3.5703125" style="206" customWidth="1"/>
    <col min="14095" max="14096" width="2.7109375" style="206"/>
    <col min="14097" max="14097" width="4.7109375" style="206" customWidth="1"/>
    <col min="14098" max="14102" width="2.7109375" style="206"/>
    <col min="14103" max="14104" width="3.42578125" style="206" customWidth="1"/>
    <col min="14105" max="14105" width="4.85546875" style="206" customWidth="1"/>
    <col min="14106" max="14106" width="2.7109375" style="206"/>
    <col min="14107" max="14107" width="4.5703125" style="206" customWidth="1"/>
    <col min="14108" max="14109" width="2.7109375" style="206"/>
    <col min="14110" max="14110" width="3.140625" style="206" customWidth="1"/>
    <col min="14111" max="14111" width="6" style="206" customWidth="1"/>
    <col min="14112" max="14112" width="3.42578125" style="206" customWidth="1"/>
    <col min="14113" max="14113" width="8.140625" style="206" customWidth="1"/>
    <col min="14114" max="14114" width="5.5703125" style="206" customWidth="1"/>
    <col min="14115" max="14115" width="21.140625" style="206" customWidth="1"/>
    <col min="14116" max="14116" width="11.42578125" style="206" customWidth="1"/>
    <col min="14117" max="14117" width="8" style="206" customWidth="1"/>
    <col min="14118" max="14119" width="10.140625" style="206" customWidth="1"/>
    <col min="14120" max="14338" width="2.7109375" style="206"/>
    <col min="14339" max="14339" width="4.42578125" style="206" customWidth="1"/>
    <col min="14340" max="14345" width="2.7109375" style="206"/>
    <col min="14346" max="14346" width="4.140625" style="206" customWidth="1"/>
    <col min="14347" max="14347" width="2.7109375" style="206"/>
    <col min="14348" max="14348" width="4.7109375" style="206" customWidth="1"/>
    <col min="14349" max="14349" width="2.7109375" style="206"/>
    <col min="14350" max="14350" width="3.5703125" style="206" customWidth="1"/>
    <col min="14351" max="14352" width="2.7109375" style="206"/>
    <col min="14353" max="14353" width="4.7109375" style="206" customWidth="1"/>
    <col min="14354" max="14358" width="2.7109375" style="206"/>
    <col min="14359" max="14360" width="3.42578125" style="206" customWidth="1"/>
    <col min="14361" max="14361" width="4.85546875" style="206" customWidth="1"/>
    <col min="14362" max="14362" width="2.7109375" style="206"/>
    <col min="14363" max="14363" width="4.5703125" style="206" customWidth="1"/>
    <col min="14364" max="14365" width="2.7109375" style="206"/>
    <col min="14366" max="14366" width="3.140625" style="206" customWidth="1"/>
    <col min="14367" max="14367" width="6" style="206" customWidth="1"/>
    <col min="14368" max="14368" width="3.42578125" style="206" customWidth="1"/>
    <col min="14369" max="14369" width="8.140625" style="206" customWidth="1"/>
    <col min="14370" max="14370" width="5.5703125" style="206" customWidth="1"/>
    <col min="14371" max="14371" width="21.140625" style="206" customWidth="1"/>
    <col min="14372" max="14372" width="11.42578125" style="206" customWidth="1"/>
    <col min="14373" max="14373" width="8" style="206" customWidth="1"/>
    <col min="14374" max="14375" width="10.140625" style="206" customWidth="1"/>
    <col min="14376" max="14594" width="2.7109375" style="206"/>
    <col min="14595" max="14595" width="4.42578125" style="206" customWidth="1"/>
    <col min="14596" max="14601" width="2.7109375" style="206"/>
    <col min="14602" max="14602" width="4.140625" style="206" customWidth="1"/>
    <col min="14603" max="14603" width="2.7109375" style="206"/>
    <col min="14604" max="14604" width="4.7109375" style="206" customWidth="1"/>
    <col min="14605" max="14605" width="2.7109375" style="206"/>
    <col min="14606" max="14606" width="3.5703125" style="206" customWidth="1"/>
    <col min="14607" max="14608" width="2.7109375" style="206"/>
    <col min="14609" max="14609" width="4.7109375" style="206" customWidth="1"/>
    <col min="14610" max="14614" width="2.7109375" style="206"/>
    <col min="14615" max="14616" width="3.42578125" style="206" customWidth="1"/>
    <col min="14617" max="14617" width="4.85546875" style="206" customWidth="1"/>
    <col min="14618" max="14618" width="2.7109375" style="206"/>
    <col min="14619" max="14619" width="4.5703125" style="206" customWidth="1"/>
    <col min="14620" max="14621" width="2.7109375" style="206"/>
    <col min="14622" max="14622" width="3.140625" style="206" customWidth="1"/>
    <col min="14623" max="14623" width="6" style="206" customWidth="1"/>
    <col min="14624" max="14624" width="3.42578125" style="206" customWidth="1"/>
    <col min="14625" max="14625" width="8.140625" style="206" customWidth="1"/>
    <col min="14626" max="14626" width="5.5703125" style="206" customWidth="1"/>
    <col min="14627" max="14627" width="21.140625" style="206" customWidth="1"/>
    <col min="14628" max="14628" width="11.42578125" style="206" customWidth="1"/>
    <col min="14629" max="14629" width="8" style="206" customWidth="1"/>
    <col min="14630" max="14631" width="10.140625" style="206" customWidth="1"/>
    <col min="14632" max="14850" width="2.7109375" style="206"/>
    <col min="14851" max="14851" width="4.42578125" style="206" customWidth="1"/>
    <col min="14852" max="14857" width="2.7109375" style="206"/>
    <col min="14858" max="14858" width="4.140625" style="206" customWidth="1"/>
    <col min="14859" max="14859" width="2.7109375" style="206"/>
    <col min="14860" max="14860" width="4.7109375" style="206" customWidth="1"/>
    <col min="14861" max="14861" width="2.7109375" style="206"/>
    <col min="14862" max="14862" width="3.5703125" style="206" customWidth="1"/>
    <col min="14863" max="14864" width="2.7109375" style="206"/>
    <col min="14865" max="14865" width="4.7109375" style="206" customWidth="1"/>
    <col min="14866" max="14870" width="2.7109375" style="206"/>
    <col min="14871" max="14872" width="3.42578125" style="206" customWidth="1"/>
    <col min="14873" max="14873" width="4.85546875" style="206" customWidth="1"/>
    <col min="14874" max="14874" width="2.7109375" style="206"/>
    <col min="14875" max="14875" width="4.5703125" style="206" customWidth="1"/>
    <col min="14876" max="14877" width="2.7109375" style="206"/>
    <col min="14878" max="14878" width="3.140625" style="206" customWidth="1"/>
    <col min="14879" max="14879" width="6" style="206" customWidth="1"/>
    <col min="14880" max="14880" width="3.42578125" style="206" customWidth="1"/>
    <col min="14881" max="14881" width="8.140625" style="206" customWidth="1"/>
    <col min="14882" max="14882" width="5.5703125" style="206" customWidth="1"/>
    <col min="14883" max="14883" width="21.140625" style="206" customWidth="1"/>
    <col min="14884" max="14884" width="11.42578125" style="206" customWidth="1"/>
    <col min="14885" max="14885" width="8" style="206" customWidth="1"/>
    <col min="14886" max="14887" width="10.140625" style="206" customWidth="1"/>
    <col min="14888" max="15106" width="2.7109375" style="206"/>
    <col min="15107" max="15107" width="4.42578125" style="206" customWidth="1"/>
    <col min="15108" max="15113" width="2.7109375" style="206"/>
    <col min="15114" max="15114" width="4.140625" style="206" customWidth="1"/>
    <col min="15115" max="15115" width="2.7109375" style="206"/>
    <col min="15116" max="15116" width="4.7109375" style="206" customWidth="1"/>
    <col min="15117" max="15117" width="2.7109375" style="206"/>
    <col min="15118" max="15118" width="3.5703125" style="206" customWidth="1"/>
    <col min="15119" max="15120" width="2.7109375" style="206"/>
    <col min="15121" max="15121" width="4.7109375" style="206" customWidth="1"/>
    <col min="15122" max="15126" width="2.7109375" style="206"/>
    <col min="15127" max="15128" width="3.42578125" style="206" customWidth="1"/>
    <col min="15129" max="15129" width="4.85546875" style="206" customWidth="1"/>
    <col min="15130" max="15130" width="2.7109375" style="206"/>
    <col min="15131" max="15131" width="4.5703125" style="206" customWidth="1"/>
    <col min="15132" max="15133" width="2.7109375" style="206"/>
    <col min="15134" max="15134" width="3.140625" style="206" customWidth="1"/>
    <col min="15135" max="15135" width="6" style="206" customWidth="1"/>
    <col min="15136" max="15136" width="3.42578125" style="206" customWidth="1"/>
    <col min="15137" max="15137" width="8.140625" style="206" customWidth="1"/>
    <col min="15138" max="15138" width="5.5703125" style="206" customWidth="1"/>
    <col min="15139" max="15139" width="21.140625" style="206" customWidth="1"/>
    <col min="15140" max="15140" width="11.42578125" style="206" customWidth="1"/>
    <col min="15141" max="15141" width="8" style="206" customWidth="1"/>
    <col min="15142" max="15143" width="10.140625" style="206" customWidth="1"/>
    <col min="15144" max="15362" width="2.7109375" style="206"/>
    <col min="15363" max="15363" width="4.42578125" style="206" customWidth="1"/>
    <col min="15364" max="15369" width="2.7109375" style="206"/>
    <col min="15370" max="15370" width="4.140625" style="206" customWidth="1"/>
    <col min="15371" max="15371" width="2.7109375" style="206"/>
    <col min="15372" max="15372" width="4.7109375" style="206" customWidth="1"/>
    <col min="15373" max="15373" width="2.7109375" style="206"/>
    <col min="15374" max="15374" width="3.5703125" style="206" customWidth="1"/>
    <col min="15375" max="15376" width="2.7109375" style="206"/>
    <col min="15377" max="15377" width="4.7109375" style="206" customWidth="1"/>
    <col min="15378" max="15382" width="2.7109375" style="206"/>
    <col min="15383" max="15384" width="3.42578125" style="206" customWidth="1"/>
    <col min="15385" max="15385" width="4.85546875" style="206" customWidth="1"/>
    <col min="15386" max="15386" width="2.7109375" style="206"/>
    <col min="15387" max="15387" width="4.5703125" style="206" customWidth="1"/>
    <col min="15388" max="15389" width="2.7109375" style="206"/>
    <col min="15390" max="15390" width="3.140625" style="206" customWidth="1"/>
    <col min="15391" max="15391" width="6" style="206" customWidth="1"/>
    <col min="15392" max="15392" width="3.42578125" style="206" customWidth="1"/>
    <col min="15393" max="15393" width="8.140625" style="206" customWidth="1"/>
    <col min="15394" max="15394" width="5.5703125" style="206" customWidth="1"/>
    <col min="15395" max="15395" width="21.140625" style="206" customWidth="1"/>
    <col min="15396" max="15396" width="11.42578125" style="206" customWidth="1"/>
    <col min="15397" max="15397" width="8" style="206" customWidth="1"/>
    <col min="15398" max="15399" width="10.140625" style="206" customWidth="1"/>
    <col min="15400" max="15618" width="2.7109375" style="206"/>
    <col min="15619" max="15619" width="4.42578125" style="206" customWidth="1"/>
    <col min="15620" max="15625" width="2.7109375" style="206"/>
    <col min="15626" max="15626" width="4.140625" style="206" customWidth="1"/>
    <col min="15627" max="15627" width="2.7109375" style="206"/>
    <col min="15628" max="15628" width="4.7109375" style="206" customWidth="1"/>
    <col min="15629" max="15629" width="2.7109375" style="206"/>
    <col min="15630" max="15630" width="3.5703125" style="206" customWidth="1"/>
    <col min="15631" max="15632" width="2.7109375" style="206"/>
    <col min="15633" max="15633" width="4.7109375" style="206" customWidth="1"/>
    <col min="15634" max="15638" width="2.7109375" style="206"/>
    <col min="15639" max="15640" width="3.42578125" style="206" customWidth="1"/>
    <col min="15641" max="15641" width="4.85546875" style="206" customWidth="1"/>
    <col min="15642" max="15642" width="2.7109375" style="206"/>
    <col min="15643" max="15643" width="4.5703125" style="206" customWidth="1"/>
    <col min="15644" max="15645" width="2.7109375" style="206"/>
    <col min="15646" max="15646" width="3.140625" style="206" customWidth="1"/>
    <col min="15647" max="15647" width="6" style="206" customWidth="1"/>
    <col min="15648" max="15648" width="3.42578125" style="206" customWidth="1"/>
    <col min="15649" max="15649" width="8.140625" style="206" customWidth="1"/>
    <col min="15650" max="15650" width="5.5703125" style="206" customWidth="1"/>
    <col min="15651" max="15651" width="21.140625" style="206" customWidth="1"/>
    <col min="15652" max="15652" width="11.42578125" style="206" customWidth="1"/>
    <col min="15653" max="15653" width="8" style="206" customWidth="1"/>
    <col min="15654" max="15655" width="10.140625" style="206" customWidth="1"/>
    <col min="15656" max="15874" width="2.7109375" style="206"/>
    <col min="15875" max="15875" width="4.42578125" style="206" customWidth="1"/>
    <col min="15876" max="15881" width="2.7109375" style="206"/>
    <col min="15882" max="15882" width="4.140625" style="206" customWidth="1"/>
    <col min="15883" max="15883" width="2.7109375" style="206"/>
    <col min="15884" max="15884" width="4.7109375" style="206" customWidth="1"/>
    <col min="15885" max="15885" width="2.7109375" style="206"/>
    <col min="15886" max="15886" width="3.5703125" style="206" customWidth="1"/>
    <col min="15887" max="15888" width="2.7109375" style="206"/>
    <col min="15889" max="15889" width="4.7109375" style="206" customWidth="1"/>
    <col min="15890" max="15894" width="2.7109375" style="206"/>
    <col min="15895" max="15896" width="3.42578125" style="206" customWidth="1"/>
    <col min="15897" max="15897" width="4.85546875" style="206" customWidth="1"/>
    <col min="15898" max="15898" width="2.7109375" style="206"/>
    <col min="15899" max="15899" width="4.5703125" style="206" customWidth="1"/>
    <col min="15900" max="15901" width="2.7109375" style="206"/>
    <col min="15902" max="15902" width="3.140625" style="206" customWidth="1"/>
    <col min="15903" max="15903" width="6" style="206" customWidth="1"/>
    <col min="15904" max="15904" width="3.42578125" style="206" customWidth="1"/>
    <col min="15905" max="15905" width="8.140625" style="206" customWidth="1"/>
    <col min="15906" max="15906" width="5.5703125" style="206" customWidth="1"/>
    <col min="15907" max="15907" width="21.140625" style="206" customWidth="1"/>
    <col min="15908" max="15908" width="11.42578125" style="206" customWidth="1"/>
    <col min="15909" max="15909" width="8" style="206" customWidth="1"/>
    <col min="15910" max="15911" width="10.140625" style="206" customWidth="1"/>
    <col min="15912" max="16130" width="2.7109375" style="206"/>
    <col min="16131" max="16131" width="4.42578125" style="206" customWidth="1"/>
    <col min="16132" max="16137" width="2.7109375" style="206"/>
    <col min="16138" max="16138" width="4.140625" style="206" customWidth="1"/>
    <col min="16139" max="16139" width="2.7109375" style="206"/>
    <col min="16140" max="16140" width="4.7109375" style="206" customWidth="1"/>
    <col min="16141" max="16141" width="2.7109375" style="206"/>
    <col min="16142" max="16142" width="3.5703125" style="206" customWidth="1"/>
    <col min="16143" max="16144" width="2.7109375" style="206"/>
    <col min="16145" max="16145" width="4.7109375" style="206" customWidth="1"/>
    <col min="16146" max="16150" width="2.7109375" style="206"/>
    <col min="16151" max="16152" width="3.42578125" style="206" customWidth="1"/>
    <col min="16153" max="16153" width="4.85546875" style="206" customWidth="1"/>
    <col min="16154" max="16154" width="2.7109375" style="206"/>
    <col min="16155" max="16155" width="4.5703125" style="206" customWidth="1"/>
    <col min="16156" max="16157" width="2.7109375" style="206"/>
    <col min="16158" max="16158" width="3.140625" style="206" customWidth="1"/>
    <col min="16159" max="16159" width="6" style="206" customWidth="1"/>
    <col min="16160" max="16160" width="3.42578125" style="206" customWidth="1"/>
    <col min="16161" max="16161" width="8.140625" style="206" customWidth="1"/>
    <col min="16162" max="16162" width="5.5703125" style="206" customWidth="1"/>
    <col min="16163" max="16163" width="21.140625" style="206" customWidth="1"/>
    <col min="16164" max="16164" width="11.42578125" style="206" customWidth="1"/>
    <col min="16165" max="16165" width="8" style="206" customWidth="1"/>
    <col min="16166" max="16167" width="10.140625" style="206" customWidth="1"/>
    <col min="16168" max="16384" width="2.7109375" style="206"/>
  </cols>
  <sheetData>
    <row r="1" spans="1:56" ht="14.25" customHeight="1" thickBot="1" x14ac:dyDescent="0.3"/>
    <row r="2" spans="1:56" ht="48" customHeight="1" thickBot="1" x14ac:dyDescent="0.3">
      <c r="A2" s="1010"/>
      <c r="B2" s="1011"/>
      <c r="C2" s="1011"/>
      <c r="D2" s="1011"/>
      <c r="E2" s="1011"/>
      <c r="F2" s="1011"/>
      <c r="G2" s="1011"/>
      <c r="H2" s="1012"/>
      <c r="I2" s="1045" t="str">
        <f>[7]Clasificación!$I$2</f>
        <v>LABORATORIO DE SUELOS Y MATERIALES "UNIVO"</v>
      </c>
      <c r="J2" s="1046"/>
      <c r="K2" s="1046"/>
      <c r="L2" s="1046"/>
      <c r="M2" s="1046"/>
      <c r="N2" s="1046"/>
      <c r="O2" s="1046"/>
      <c r="P2" s="1046"/>
      <c r="Q2" s="1046"/>
      <c r="R2" s="1046"/>
      <c r="S2" s="1046"/>
      <c r="T2" s="1046"/>
      <c r="U2" s="1046"/>
      <c r="V2" s="1046"/>
      <c r="W2" s="1046"/>
      <c r="X2" s="1046"/>
      <c r="Y2" s="1046"/>
      <c r="Z2" s="1046"/>
      <c r="AA2" s="1046"/>
      <c r="AB2" s="1046"/>
      <c r="AC2" s="1046"/>
      <c r="AD2" s="1046"/>
      <c r="AE2" s="1047"/>
    </row>
    <row r="3" spans="1:56" s="209" customFormat="1" ht="42" customHeight="1" thickBot="1" x14ac:dyDescent="0.3">
      <c r="A3" s="1013"/>
      <c r="B3" s="1014"/>
      <c r="C3" s="1014"/>
      <c r="D3" s="1014"/>
      <c r="E3" s="1014"/>
      <c r="F3" s="1014"/>
      <c r="G3" s="1014"/>
      <c r="H3" s="1015"/>
      <c r="I3" s="1048" t="s">
        <v>294</v>
      </c>
      <c r="J3" s="1049"/>
      <c r="K3" s="1049"/>
      <c r="L3" s="1049"/>
      <c r="M3" s="1049"/>
      <c r="N3" s="1049"/>
      <c r="O3" s="1049"/>
      <c r="P3" s="1049"/>
      <c r="Q3" s="1049"/>
      <c r="R3" s="1049"/>
      <c r="S3" s="1049"/>
      <c r="T3" s="1049"/>
      <c r="U3" s="1049"/>
      <c r="V3" s="1049"/>
      <c r="W3" s="1049"/>
      <c r="X3" s="1049"/>
      <c r="Y3" s="1049"/>
      <c r="Z3" s="1049"/>
      <c r="AA3" s="1049"/>
      <c r="AB3" s="1049"/>
      <c r="AC3" s="1049"/>
      <c r="AD3" s="1049"/>
      <c r="AE3" s="1050"/>
      <c r="AF3" s="207"/>
      <c r="AG3" s="208" t="s">
        <v>19</v>
      </c>
      <c r="AH3" s="6" t="s">
        <v>20</v>
      </c>
      <c r="AI3" s="6"/>
      <c r="AJ3" s="2"/>
      <c r="AK3" s="2"/>
      <c r="AL3" s="2"/>
    </row>
    <row r="4" spans="1:56" s="211" customFormat="1" ht="44.25" customHeight="1" x14ac:dyDescent="0.2">
      <c r="A4" s="1016" t="s">
        <v>2</v>
      </c>
      <c r="B4" s="1017"/>
      <c r="C4" s="1017"/>
      <c r="D4" s="288"/>
      <c r="E4" s="1018">
        <f>Granulometría!E4</f>
        <v>0</v>
      </c>
      <c r="F4" s="1018"/>
      <c r="G4" s="1018"/>
      <c r="H4" s="1018"/>
      <c r="I4" s="1018"/>
      <c r="J4" s="1018"/>
      <c r="K4" s="1018"/>
      <c r="L4" s="1018"/>
      <c r="M4" s="1018"/>
      <c r="N4" s="1018"/>
      <c r="O4" s="1018"/>
      <c r="P4" s="1018"/>
      <c r="Q4" s="1018"/>
      <c r="R4" s="1018"/>
      <c r="S4" s="1018"/>
      <c r="T4" s="1018"/>
      <c r="U4" s="1018"/>
      <c r="V4" s="1018"/>
      <c r="W4" s="1018"/>
      <c r="X4" s="1018"/>
      <c r="Y4" s="1018"/>
      <c r="Z4" s="1018"/>
      <c r="AA4" s="1018"/>
      <c r="AB4" s="1018"/>
      <c r="AC4" s="1018"/>
      <c r="AD4" s="1018"/>
      <c r="AE4" s="1019"/>
      <c r="AF4" s="210"/>
      <c r="AH4" s="49"/>
      <c r="AI4" s="3"/>
    </row>
    <row r="5" spans="1:56" s="211" customFormat="1" ht="18.75" customHeight="1" x14ac:dyDescent="0.2">
      <c r="A5" s="1030" t="s">
        <v>63</v>
      </c>
      <c r="B5" s="1031"/>
      <c r="C5" s="1031"/>
      <c r="D5" s="1031"/>
      <c r="E5" s="1031">
        <f>Granulometría!E5</f>
        <v>0</v>
      </c>
      <c r="F5" s="1031"/>
      <c r="G5" s="1031"/>
      <c r="H5" s="1031"/>
      <c r="I5" s="1031"/>
      <c r="J5" s="1031"/>
      <c r="K5" s="1031"/>
      <c r="L5" s="1031"/>
      <c r="M5" s="1031"/>
      <c r="N5" s="1031"/>
      <c r="O5" s="1031"/>
      <c r="P5" s="1031"/>
      <c r="Q5" s="1031"/>
      <c r="R5" s="1031"/>
      <c r="S5" s="1031"/>
      <c r="T5" s="1031"/>
      <c r="U5" s="1031"/>
      <c r="V5" s="1031"/>
      <c r="W5" s="1031"/>
      <c r="X5" s="1031"/>
      <c r="Y5" s="1031"/>
      <c r="Z5" s="1031"/>
      <c r="AA5" s="1031"/>
      <c r="AB5" s="1031"/>
      <c r="AC5" s="1031"/>
      <c r="AD5" s="1031"/>
      <c r="AE5" s="1032"/>
      <c r="AF5" s="210"/>
      <c r="AI5" s="3"/>
    </row>
    <row r="6" spans="1:56" s="211" customFormat="1" ht="12.2" customHeight="1" x14ac:dyDescent="0.2">
      <c r="A6" s="567" t="s">
        <v>9</v>
      </c>
      <c r="B6" s="568"/>
      <c r="C6" s="568"/>
      <c r="D6" s="569"/>
      <c r="E6" s="1033" t="s">
        <v>3</v>
      </c>
      <c r="F6" s="1034"/>
      <c r="G6" s="1034"/>
      <c r="H6" s="1034"/>
      <c r="I6" s="1034"/>
      <c r="J6" s="1034"/>
      <c r="K6" s="1034"/>
      <c r="L6" s="1037" t="str">
        <f>Granulometría!M6</f>
        <v>MATERIAL DE SITU</v>
      </c>
      <c r="M6" s="1037"/>
      <c r="N6" s="1037"/>
      <c r="O6" s="1037"/>
      <c r="P6" s="1037"/>
      <c r="Q6" s="1037"/>
      <c r="R6" s="1037"/>
      <c r="S6" s="1037"/>
      <c r="T6" s="1037"/>
      <c r="U6" s="1037"/>
      <c r="V6" s="1037"/>
      <c r="W6" s="1037"/>
      <c r="X6" s="1037"/>
      <c r="Y6" s="1038" t="s">
        <v>10</v>
      </c>
      <c r="Z6" s="1038"/>
      <c r="AA6" s="1038"/>
      <c r="AB6" s="1039"/>
      <c r="AC6" s="1040" t="str">
        <f>Clasificación!AC6</f>
        <v>-</v>
      </c>
      <c r="AD6" s="1040"/>
      <c r="AE6" s="1041"/>
      <c r="AF6" s="212"/>
      <c r="AH6" s="4"/>
      <c r="AI6" s="4"/>
    </row>
    <row r="7" spans="1:56" s="211" customFormat="1" ht="13.7" customHeight="1" x14ac:dyDescent="0.2">
      <c r="A7" s="1042">
        <f>Clasificación!A7</f>
        <v>0</v>
      </c>
      <c r="B7" s="1043"/>
      <c r="C7" s="1043"/>
      <c r="D7" s="1044"/>
      <c r="E7" s="1035"/>
      <c r="F7" s="1036"/>
      <c r="G7" s="1036"/>
      <c r="H7" s="1036"/>
      <c r="I7" s="1036"/>
      <c r="J7" s="1036"/>
      <c r="K7" s="1036"/>
      <c r="L7" s="1018"/>
      <c r="M7" s="1018"/>
      <c r="N7" s="1018"/>
      <c r="O7" s="1018"/>
      <c r="P7" s="1018"/>
      <c r="Q7" s="1018"/>
      <c r="R7" s="1018"/>
      <c r="S7" s="1018"/>
      <c r="T7" s="1018"/>
      <c r="U7" s="1018"/>
      <c r="V7" s="1018"/>
      <c r="W7" s="1018"/>
      <c r="X7" s="1018"/>
      <c r="Y7" s="1038" t="s">
        <v>11</v>
      </c>
      <c r="Z7" s="1038"/>
      <c r="AA7" s="1038"/>
      <c r="AB7" s="1039"/>
      <c r="AC7" s="1040" t="str">
        <f>Clasificación!AC7</f>
        <v>0.00-1.00</v>
      </c>
      <c r="AD7" s="1040"/>
      <c r="AE7" s="1041"/>
      <c r="AF7" s="213"/>
      <c r="AH7" s="2"/>
      <c r="AI7" s="2"/>
    </row>
    <row r="8" spans="1:56" s="211" customFormat="1" ht="24.75" customHeight="1" x14ac:dyDescent="0.2">
      <c r="A8" s="1020" t="s">
        <v>4</v>
      </c>
      <c r="B8" s="1021"/>
      <c r="C8" s="1021"/>
      <c r="D8" s="1021"/>
      <c r="E8" s="1022"/>
      <c r="F8" s="1022"/>
      <c r="G8" s="1022"/>
      <c r="H8" s="1023"/>
      <c r="I8" s="1024" t="s">
        <v>5</v>
      </c>
      <c r="J8" s="1025"/>
      <c r="K8" s="1025"/>
      <c r="L8" s="1025"/>
      <c r="M8" s="1025"/>
      <c r="N8" s="1025"/>
      <c r="O8" s="1025"/>
      <c r="P8" s="1025"/>
      <c r="Q8" s="1025"/>
      <c r="R8" s="1026"/>
      <c r="S8" s="1027" t="s">
        <v>6</v>
      </c>
      <c r="T8" s="1028"/>
      <c r="U8" s="1028"/>
      <c r="V8" s="1025" t="str">
        <f>Granulometría!V8</f>
        <v>Ing Michelle Zelaya</v>
      </c>
      <c r="W8" s="1025"/>
      <c r="X8" s="1025"/>
      <c r="Y8" s="1025"/>
      <c r="Z8" s="1025"/>
      <c r="AA8" s="1025"/>
      <c r="AB8" s="1025"/>
      <c r="AC8" s="1025"/>
      <c r="AD8" s="1025"/>
      <c r="AE8" s="1029"/>
      <c r="AF8" s="214"/>
      <c r="AH8" s="2"/>
      <c r="AI8" s="2"/>
    </row>
    <row r="9" spans="1:56" ht="7.5" customHeight="1" x14ac:dyDescent="0.25">
      <c r="A9" s="215"/>
      <c r="B9" s="216"/>
      <c r="C9" s="216"/>
      <c r="D9" s="216"/>
      <c r="E9" s="216"/>
      <c r="F9" s="216"/>
      <c r="G9" s="216"/>
      <c r="H9" s="217"/>
      <c r="I9" s="217"/>
      <c r="J9" s="217"/>
      <c r="K9" s="217"/>
      <c r="L9" s="217"/>
      <c r="M9" s="217"/>
      <c r="N9" s="217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9"/>
    </row>
    <row r="10" spans="1:56" s="223" customFormat="1" ht="16.5" customHeight="1" x14ac:dyDescent="0.25">
      <c r="A10" s="1005" t="s">
        <v>21</v>
      </c>
      <c r="B10" s="1006"/>
      <c r="C10" s="1007" t="s">
        <v>213</v>
      </c>
      <c r="D10" s="1007"/>
      <c r="E10" s="1007"/>
      <c r="F10" s="1006" t="s">
        <v>22</v>
      </c>
      <c r="G10" s="1006"/>
      <c r="H10" s="1006"/>
      <c r="I10" s="220" t="s">
        <v>224</v>
      </c>
      <c r="J10" s="1008" t="s">
        <v>23</v>
      </c>
      <c r="K10" s="1008"/>
      <c r="L10" s="1008"/>
      <c r="M10" s="1001" t="s">
        <v>109</v>
      </c>
      <c r="N10" s="1001"/>
      <c r="O10" s="1009" t="s">
        <v>24</v>
      </c>
      <c r="P10" s="1009"/>
      <c r="Q10" s="1009"/>
      <c r="R10" s="1001" t="s">
        <v>208</v>
      </c>
      <c r="S10" s="1001"/>
      <c r="T10" s="1001"/>
      <c r="U10" s="1002" t="s">
        <v>25</v>
      </c>
      <c r="V10" s="1002"/>
      <c r="W10" s="1002"/>
      <c r="X10" s="221">
        <v>5</v>
      </c>
      <c r="Y10" s="1003" t="s">
        <v>26</v>
      </c>
      <c r="Z10" s="1003"/>
      <c r="AA10" s="1003"/>
      <c r="AB10" s="1003"/>
      <c r="AC10" s="1003"/>
      <c r="AD10" s="1003"/>
      <c r="AE10" s="222">
        <v>25</v>
      </c>
      <c r="AH10" s="6"/>
      <c r="AI10" s="6"/>
      <c r="AJ10" s="2"/>
      <c r="AK10" s="2"/>
      <c r="AL10" s="2"/>
    </row>
    <row r="11" spans="1:56" ht="5.25" customHeight="1" x14ac:dyDescent="0.25">
      <c r="A11" s="215"/>
      <c r="B11" s="216"/>
      <c r="C11" s="216"/>
      <c r="D11" s="216"/>
      <c r="E11" s="216"/>
      <c r="F11" s="216"/>
      <c r="G11" s="216"/>
      <c r="H11" s="217"/>
      <c r="I11" s="217"/>
      <c r="J11" s="217"/>
      <c r="K11" s="217"/>
      <c r="L11" s="217"/>
      <c r="M11" s="217"/>
      <c r="N11" s="217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9"/>
    </row>
    <row r="12" spans="1:56" ht="16.5" customHeight="1" x14ac:dyDescent="0.25">
      <c r="A12" s="224"/>
      <c r="B12" s="225" t="s">
        <v>27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7"/>
      <c r="O12" s="1004">
        <v>0.02</v>
      </c>
      <c r="P12" s="1004">
        <v>0</v>
      </c>
      <c r="Q12" s="1004">
        <v>0</v>
      </c>
      <c r="R12" s="1004">
        <v>0</v>
      </c>
      <c r="S12" s="1004">
        <f>O12+0.02</f>
        <v>0.04</v>
      </c>
      <c r="T12" s="1004">
        <v>0</v>
      </c>
      <c r="U12" s="1004">
        <v>0</v>
      </c>
      <c r="V12" s="1004">
        <v>0</v>
      </c>
      <c r="W12" s="1004">
        <f>S12+0.02</f>
        <v>0.06</v>
      </c>
      <c r="X12" s="1004">
        <v>0</v>
      </c>
      <c r="Y12" s="1004">
        <v>0</v>
      </c>
      <c r="Z12" s="1004">
        <v>0</v>
      </c>
      <c r="AA12" s="1004">
        <f>W12+0.02</f>
        <v>0.08</v>
      </c>
      <c r="AB12" s="1004">
        <v>0</v>
      </c>
      <c r="AC12" s="1004">
        <v>0</v>
      </c>
      <c r="AD12" s="1004">
        <v>0</v>
      </c>
      <c r="AE12" s="228"/>
      <c r="AF12" s="229"/>
      <c r="AG12" s="229"/>
      <c r="AH12" s="7"/>
      <c r="AJ12" s="8"/>
      <c r="AK12" s="8"/>
      <c r="AL12" s="996"/>
      <c r="AM12" s="996"/>
      <c r="AN12" s="996"/>
      <c r="AO12" s="996"/>
      <c r="AP12" s="996"/>
      <c r="AQ12" s="996"/>
      <c r="AR12" s="996"/>
      <c r="AS12" s="996"/>
      <c r="AT12" s="996"/>
    </row>
    <row r="13" spans="1:56" ht="16.5" customHeight="1" x14ac:dyDescent="0.2">
      <c r="A13" s="224"/>
      <c r="B13" s="969" t="s">
        <v>28</v>
      </c>
      <c r="C13" s="997"/>
      <c r="D13" s="997"/>
      <c r="E13" s="997"/>
      <c r="F13" s="997"/>
      <c r="G13" s="997"/>
      <c r="H13" s="997"/>
      <c r="I13" s="997"/>
      <c r="J13" s="997"/>
      <c r="K13" s="997"/>
      <c r="L13" s="997"/>
      <c r="M13" s="230"/>
      <c r="N13" s="231" t="s">
        <v>29</v>
      </c>
      <c r="O13" s="998"/>
      <c r="P13" s="999"/>
      <c r="Q13" s="999"/>
      <c r="R13" s="1000"/>
      <c r="S13" s="998"/>
      <c r="T13" s="999"/>
      <c r="U13" s="999"/>
      <c r="V13" s="1000"/>
      <c r="W13" s="998"/>
      <c r="X13" s="999"/>
      <c r="Y13" s="999"/>
      <c r="Z13" s="1000"/>
      <c r="AA13" s="998"/>
      <c r="AB13" s="999"/>
      <c r="AC13" s="999"/>
      <c r="AD13" s="1000"/>
      <c r="AE13" s="232"/>
      <c r="AF13" s="449">
        <v>5884.65</v>
      </c>
      <c r="AG13" s="450">
        <v>5857.56</v>
      </c>
      <c r="AH13" s="450">
        <v>5830.47</v>
      </c>
      <c r="AI13" s="451">
        <v>5803.38</v>
      </c>
      <c r="AJ13" s="8"/>
      <c r="AK13" s="8"/>
      <c r="AL13" s="994"/>
      <c r="AM13" s="995"/>
      <c r="AN13" s="995"/>
      <c r="AO13" s="994"/>
      <c r="AP13" s="995"/>
      <c r="AQ13" s="995"/>
      <c r="AR13" s="994"/>
      <c r="AS13" s="995"/>
      <c r="AT13" s="995"/>
    </row>
    <row r="14" spans="1:56" ht="16.5" customHeight="1" x14ac:dyDescent="0.2">
      <c r="A14" s="224"/>
      <c r="B14" s="958" t="s">
        <v>30</v>
      </c>
      <c r="C14" s="959"/>
      <c r="D14" s="959"/>
      <c r="E14" s="959"/>
      <c r="F14" s="959"/>
      <c r="G14" s="959"/>
      <c r="H14" s="959"/>
      <c r="I14" s="959"/>
      <c r="J14" s="959"/>
      <c r="K14" s="959"/>
      <c r="L14" s="959"/>
      <c r="M14" s="233"/>
      <c r="N14" s="234" t="s">
        <v>29</v>
      </c>
      <c r="O14" s="993"/>
      <c r="P14" s="993"/>
      <c r="Q14" s="993"/>
      <c r="R14" s="993"/>
      <c r="S14" s="993"/>
      <c r="T14" s="993"/>
      <c r="U14" s="993"/>
      <c r="V14" s="993"/>
      <c r="W14" s="993"/>
      <c r="X14" s="993"/>
      <c r="Y14" s="993"/>
      <c r="Z14" s="993"/>
      <c r="AA14" s="993"/>
      <c r="AB14" s="993"/>
      <c r="AC14" s="993"/>
      <c r="AD14" s="993"/>
      <c r="AE14" s="232"/>
      <c r="AF14" s="449">
        <v>5884.65</v>
      </c>
      <c r="AG14" s="450">
        <v>5857.56</v>
      </c>
      <c r="AH14" s="450">
        <v>5830.47</v>
      </c>
      <c r="AI14" s="451">
        <v>5803.38</v>
      </c>
      <c r="AJ14" s="8"/>
      <c r="AK14" s="8"/>
      <c r="AL14" s="995"/>
      <c r="AM14" s="995"/>
      <c r="AN14" s="995"/>
      <c r="AO14" s="995"/>
      <c r="AP14" s="995"/>
      <c r="AQ14" s="995"/>
      <c r="AR14" s="995"/>
      <c r="AS14" s="995"/>
      <c r="AT14" s="995"/>
    </row>
    <row r="15" spans="1:56" ht="16.5" customHeight="1" x14ac:dyDescent="0.25">
      <c r="A15" s="224"/>
      <c r="B15" s="958" t="s">
        <v>31</v>
      </c>
      <c r="C15" s="959"/>
      <c r="D15" s="959"/>
      <c r="E15" s="959"/>
      <c r="F15" s="959"/>
      <c r="G15" s="959"/>
      <c r="H15" s="959"/>
      <c r="I15" s="959"/>
      <c r="J15" s="959"/>
      <c r="K15" s="959"/>
      <c r="L15" s="959"/>
      <c r="M15" s="233"/>
      <c r="N15" s="234" t="s">
        <v>29</v>
      </c>
      <c r="O15" s="992">
        <f t="shared" ref="O15:Z15" si="0">(O13-O14)</f>
        <v>0</v>
      </c>
      <c r="P15" s="992">
        <f t="shared" si="0"/>
        <v>0</v>
      </c>
      <c r="Q15" s="992">
        <f t="shared" si="0"/>
        <v>0</v>
      </c>
      <c r="R15" s="992">
        <f t="shared" si="0"/>
        <v>0</v>
      </c>
      <c r="S15" s="992">
        <f t="shared" si="0"/>
        <v>0</v>
      </c>
      <c r="T15" s="992">
        <f t="shared" si="0"/>
        <v>0</v>
      </c>
      <c r="U15" s="992">
        <f t="shared" si="0"/>
        <v>0</v>
      </c>
      <c r="V15" s="992">
        <f t="shared" si="0"/>
        <v>0</v>
      </c>
      <c r="W15" s="992">
        <f t="shared" si="0"/>
        <v>0</v>
      </c>
      <c r="X15" s="992">
        <f t="shared" si="0"/>
        <v>0</v>
      </c>
      <c r="Y15" s="992">
        <f t="shared" si="0"/>
        <v>0</v>
      </c>
      <c r="Z15" s="992">
        <f t="shared" si="0"/>
        <v>0</v>
      </c>
      <c r="AA15" s="992">
        <f t="shared" ref="AA15:AD15" si="1">(AA13-AA14)</f>
        <v>0</v>
      </c>
      <c r="AB15" s="992">
        <f t="shared" si="1"/>
        <v>0</v>
      </c>
      <c r="AC15" s="992">
        <f t="shared" si="1"/>
        <v>0</v>
      </c>
      <c r="AD15" s="992">
        <f t="shared" si="1"/>
        <v>0</v>
      </c>
      <c r="AE15" s="235"/>
      <c r="AF15" s="236"/>
      <c r="AG15" s="236"/>
      <c r="AJ15" s="237"/>
      <c r="AK15" s="237"/>
      <c r="AL15" s="238"/>
      <c r="AM15" s="238"/>
      <c r="AN15" s="238"/>
      <c r="AO15" s="238"/>
      <c r="AP15" s="238"/>
      <c r="AQ15" s="239"/>
      <c r="AR15" s="236"/>
      <c r="AS15" s="236"/>
      <c r="AT15" s="236"/>
    </row>
    <row r="16" spans="1:56" ht="16.5" customHeight="1" x14ac:dyDescent="0.25">
      <c r="A16" s="224"/>
      <c r="B16" s="958" t="s">
        <v>32</v>
      </c>
      <c r="C16" s="959"/>
      <c r="D16" s="959"/>
      <c r="E16" s="959"/>
      <c r="F16" s="959"/>
      <c r="G16" s="959"/>
      <c r="H16" s="959"/>
      <c r="I16" s="959"/>
      <c r="J16" s="959"/>
      <c r="K16" s="959"/>
      <c r="L16" s="959"/>
      <c r="M16" s="233"/>
      <c r="N16" s="234" t="s">
        <v>33</v>
      </c>
      <c r="O16" s="993"/>
      <c r="P16" s="993"/>
      <c r="Q16" s="993"/>
      <c r="R16" s="993"/>
      <c r="S16" s="993"/>
      <c r="T16" s="993"/>
      <c r="U16" s="993"/>
      <c r="V16" s="993"/>
      <c r="W16" s="993"/>
      <c r="X16" s="993"/>
      <c r="Y16" s="993"/>
      <c r="Z16" s="993"/>
      <c r="AA16" s="993"/>
      <c r="AB16" s="993"/>
      <c r="AC16" s="993"/>
      <c r="AD16" s="993"/>
      <c r="AE16" s="235"/>
      <c r="AF16" s="236"/>
      <c r="AG16" s="236"/>
      <c r="AJ16" s="237"/>
      <c r="AK16" s="237"/>
      <c r="AL16" s="989" t="s">
        <v>44</v>
      </c>
      <c r="AM16" s="989"/>
      <c r="AN16" s="989"/>
      <c r="AO16" s="989"/>
      <c r="AP16" s="989"/>
      <c r="AQ16" s="989"/>
      <c r="AR16" s="989"/>
      <c r="AS16" s="989"/>
      <c r="AT16" s="989"/>
      <c r="AU16" s="989"/>
      <c r="AV16" s="989"/>
      <c r="AW16" s="989"/>
      <c r="AX16" s="989"/>
      <c r="AY16" s="989"/>
      <c r="AZ16" s="989"/>
      <c r="BA16" s="989"/>
      <c r="BB16" s="989"/>
      <c r="BC16" s="989"/>
      <c r="BD16" s="989"/>
    </row>
    <row r="17" spans="1:68" ht="16.5" customHeight="1" x14ac:dyDescent="0.25">
      <c r="A17" s="224"/>
      <c r="B17" s="958" t="s">
        <v>34</v>
      </c>
      <c r="C17" s="959"/>
      <c r="D17" s="959"/>
      <c r="E17" s="959"/>
      <c r="F17" s="959"/>
      <c r="G17" s="959"/>
      <c r="H17" s="959"/>
      <c r="I17" s="959"/>
      <c r="J17" s="959"/>
      <c r="K17" s="959"/>
      <c r="L17" s="233"/>
      <c r="M17" s="233"/>
      <c r="N17" s="234" t="s">
        <v>35</v>
      </c>
      <c r="O17" s="990" t="e">
        <f t="shared" ref="O17:Z17" si="2">O15/O16</f>
        <v>#DIV/0!</v>
      </c>
      <c r="P17" s="990" t="e">
        <f t="shared" si="2"/>
        <v>#DIV/0!</v>
      </c>
      <c r="Q17" s="990" t="e">
        <f t="shared" si="2"/>
        <v>#DIV/0!</v>
      </c>
      <c r="R17" s="990" t="e">
        <f t="shared" si="2"/>
        <v>#DIV/0!</v>
      </c>
      <c r="S17" s="990" t="e">
        <f t="shared" si="2"/>
        <v>#DIV/0!</v>
      </c>
      <c r="T17" s="990" t="e">
        <f t="shared" si="2"/>
        <v>#DIV/0!</v>
      </c>
      <c r="U17" s="990" t="e">
        <f t="shared" si="2"/>
        <v>#DIV/0!</v>
      </c>
      <c r="V17" s="990" t="e">
        <f t="shared" si="2"/>
        <v>#DIV/0!</v>
      </c>
      <c r="W17" s="990" t="e">
        <f t="shared" si="2"/>
        <v>#DIV/0!</v>
      </c>
      <c r="X17" s="990" t="e">
        <f t="shared" si="2"/>
        <v>#DIV/0!</v>
      </c>
      <c r="Y17" s="990" t="e">
        <f t="shared" si="2"/>
        <v>#DIV/0!</v>
      </c>
      <c r="Z17" s="990" t="e">
        <f t="shared" si="2"/>
        <v>#DIV/0!</v>
      </c>
      <c r="AA17" s="990" t="e">
        <f t="shared" ref="AA17:AD17" si="3">AA15/AA16</f>
        <v>#DIV/0!</v>
      </c>
      <c r="AB17" s="990" t="e">
        <f t="shared" si="3"/>
        <v>#DIV/0!</v>
      </c>
      <c r="AC17" s="990" t="e">
        <f t="shared" si="3"/>
        <v>#DIV/0!</v>
      </c>
      <c r="AD17" s="990" t="e">
        <f t="shared" si="3"/>
        <v>#DIV/0!</v>
      </c>
      <c r="AE17" s="235"/>
      <c r="AF17" s="236"/>
      <c r="AG17" s="236"/>
      <c r="AJ17" s="237"/>
      <c r="AK17" s="237"/>
      <c r="AL17" s="991">
        <v>0.13200000000000001</v>
      </c>
      <c r="AM17" s="991"/>
      <c r="AN17" s="991"/>
      <c r="AO17" s="991"/>
      <c r="AP17" s="991"/>
      <c r="AQ17" s="991"/>
      <c r="AR17" s="991"/>
      <c r="AS17" s="991"/>
      <c r="AT17" s="991"/>
      <c r="AU17" s="991"/>
      <c r="AV17" s="991"/>
      <c r="AW17" s="991"/>
      <c r="AX17" s="991"/>
      <c r="AY17" s="991"/>
      <c r="AZ17" s="991"/>
      <c r="BA17" s="991"/>
      <c r="BB17" s="991"/>
      <c r="BC17" s="991"/>
      <c r="BD17" s="991"/>
    </row>
    <row r="18" spans="1:68" ht="16.5" customHeight="1" x14ac:dyDescent="0.25">
      <c r="A18" s="224"/>
      <c r="B18" s="955" t="s">
        <v>36</v>
      </c>
      <c r="C18" s="956"/>
      <c r="D18" s="956"/>
      <c r="E18" s="956"/>
      <c r="F18" s="956"/>
      <c r="G18" s="956"/>
      <c r="H18" s="956"/>
      <c r="I18" s="956"/>
      <c r="J18" s="956"/>
      <c r="K18" s="956"/>
      <c r="L18" s="240"/>
      <c r="M18" s="240"/>
      <c r="N18" s="241" t="s">
        <v>35</v>
      </c>
      <c r="O18" s="987" t="e">
        <f>O17/(1+O26)*1000</f>
        <v>#DIV/0!</v>
      </c>
      <c r="P18" s="987" t="e">
        <f>P17/(1+P25)</f>
        <v>#DIV/0!</v>
      </c>
      <c r="Q18" s="987" t="e">
        <f>Q17/(1+Q25)</f>
        <v>#DIV/0!</v>
      </c>
      <c r="R18" s="987" t="e">
        <f>R17/(1+R25)</f>
        <v>#DIV/0!</v>
      </c>
      <c r="S18" s="987" t="e">
        <f>S17/(1+S26)*1000</f>
        <v>#DIV/0!</v>
      </c>
      <c r="T18" s="987" t="e">
        <f>T17/(1+T25)</f>
        <v>#DIV/0!</v>
      </c>
      <c r="U18" s="987" t="e">
        <f>U17/(1+U25)</f>
        <v>#DIV/0!</v>
      </c>
      <c r="V18" s="987" t="e">
        <f>V17/(1+V25)</f>
        <v>#DIV/0!</v>
      </c>
      <c r="W18" s="987" t="e">
        <f>W17/(1+W26)*1000</f>
        <v>#DIV/0!</v>
      </c>
      <c r="X18" s="987" t="e">
        <f>X17/(1+X25)</f>
        <v>#DIV/0!</v>
      </c>
      <c r="Y18" s="987" t="e">
        <f>Y17/(1+Y25)</f>
        <v>#DIV/0!</v>
      </c>
      <c r="Z18" s="987" t="e">
        <f>Z17/(1+Z25)</f>
        <v>#DIV/0!</v>
      </c>
      <c r="AA18" s="987" t="e">
        <f>AA17/(1+AA26)*1000</f>
        <v>#DIV/0!</v>
      </c>
      <c r="AB18" s="987" t="e">
        <f>AB17/(1+AB25)</f>
        <v>#DIV/0!</v>
      </c>
      <c r="AC18" s="987" t="e">
        <f>AC17/(1+AC25)</f>
        <v>#DIV/0!</v>
      </c>
      <c r="AD18" s="987" t="e">
        <f>AD17/(1+AD25)</f>
        <v>#DIV/0!</v>
      </c>
      <c r="AE18" s="235"/>
      <c r="AF18" s="236"/>
      <c r="AG18" s="236"/>
      <c r="AJ18" s="237"/>
      <c r="AK18" s="237"/>
      <c r="AL18" s="988" t="s">
        <v>113</v>
      </c>
      <c r="AM18" s="988"/>
      <c r="AN18" s="988"/>
      <c r="AO18" s="988"/>
      <c r="AP18" s="988"/>
      <c r="AQ18" s="988"/>
      <c r="AR18" s="988"/>
      <c r="AS18" s="988"/>
      <c r="AT18" s="988"/>
      <c r="AU18" s="988"/>
      <c r="AV18" s="988"/>
      <c r="AW18" s="988"/>
      <c r="AX18" s="988"/>
      <c r="AY18" s="988"/>
      <c r="AZ18" s="988"/>
      <c r="BA18" s="988"/>
      <c r="BB18" s="988"/>
      <c r="BC18" s="988"/>
      <c r="BD18" s="988"/>
    </row>
    <row r="19" spans="1:68" ht="5.25" customHeight="1" x14ac:dyDescent="0.25">
      <c r="A19" s="224"/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3"/>
      <c r="O19" s="9"/>
      <c r="P19" s="9"/>
      <c r="Q19" s="9"/>
      <c r="R19" s="10"/>
      <c r="S19" s="10"/>
      <c r="T19" s="10"/>
      <c r="U19" s="10"/>
      <c r="V19" s="11"/>
      <c r="W19" s="11"/>
      <c r="X19" s="11"/>
      <c r="Y19" s="12"/>
      <c r="Z19" s="12"/>
      <c r="AA19" s="11"/>
      <c r="AB19" s="11"/>
      <c r="AC19" s="12"/>
      <c r="AD19" s="12"/>
      <c r="AE19" s="235"/>
      <c r="AF19" s="236"/>
      <c r="AG19" s="236"/>
      <c r="AJ19" s="237"/>
      <c r="AK19" s="237"/>
      <c r="AL19" s="976">
        <v>1874</v>
      </c>
      <c r="AM19" s="977"/>
      <c r="AN19" s="977"/>
      <c r="AO19" s="977"/>
      <c r="AP19" s="977"/>
      <c r="AQ19" s="977"/>
      <c r="AR19" s="977"/>
      <c r="AS19" s="977"/>
      <c r="AT19" s="977"/>
      <c r="AU19" s="977"/>
      <c r="AV19" s="977"/>
      <c r="AW19" s="977"/>
      <c r="AX19" s="977"/>
      <c r="AY19" s="977"/>
      <c r="AZ19" s="980" t="s">
        <v>46</v>
      </c>
      <c r="BA19" s="980"/>
      <c r="BB19" s="980"/>
      <c r="BC19" s="980"/>
      <c r="BD19" s="981"/>
    </row>
    <row r="20" spans="1:68" ht="16.5" customHeight="1" x14ac:dyDescent="0.25">
      <c r="A20" s="224"/>
      <c r="B20" s="984" t="s">
        <v>37</v>
      </c>
      <c r="C20" s="985"/>
      <c r="D20" s="985"/>
      <c r="E20" s="985"/>
      <c r="F20" s="985"/>
      <c r="G20" s="985"/>
      <c r="H20" s="985"/>
      <c r="I20" s="985"/>
      <c r="J20" s="985"/>
      <c r="K20" s="985"/>
      <c r="L20" s="985"/>
      <c r="M20" s="244"/>
      <c r="N20" s="244"/>
      <c r="O20" s="986"/>
      <c r="P20" s="986"/>
      <c r="Q20" s="986"/>
      <c r="R20" s="986"/>
      <c r="S20" s="986"/>
      <c r="T20" s="986"/>
      <c r="U20" s="986"/>
      <c r="V20" s="986"/>
      <c r="W20" s="986"/>
      <c r="X20" s="986"/>
      <c r="Y20" s="986"/>
      <c r="Z20" s="986"/>
      <c r="AA20" s="986"/>
      <c r="AB20" s="986"/>
      <c r="AC20" s="986"/>
      <c r="AD20" s="986"/>
      <c r="AE20" s="235"/>
      <c r="AF20" s="236"/>
      <c r="AG20" s="236"/>
      <c r="AJ20" s="13"/>
      <c r="AK20" s="13"/>
      <c r="AL20" s="978"/>
      <c r="AM20" s="979"/>
      <c r="AN20" s="979"/>
      <c r="AO20" s="979"/>
      <c r="AP20" s="979"/>
      <c r="AQ20" s="979"/>
      <c r="AR20" s="979"/>
      <c r="AS20" s="979"/>
      <c r="AT20" s="979"/>
      <c r="AU20" s="979"/>
      <c r="AV20" s="979"/>
      <c r="AW20" s="979"/>
      <c r="AX20" s="979"/>
      <c r="AY20" s="979"/>
      <c r="AZ20" s="982"/>
      <c r="BA20" s="982"/>
      <c r="BB20" s="982"/>
      <c r="BC20" s="982"/>
      <c r="BD20" s="983"/>
    </row>
    <row r="21" spans="1:68" ht="16.5" customHeight="1" x14ac:dyDescent="0.25">
      <c r="A21" s="224"/>
      <c r="B21" s="969" t="s">
        <v>38</v>
      </c>
      <c r="C21" s="970"/>
      <c r="D21" s="970"/>
      <c r="E21" s="970"/>
      <c r="F21" s="970"/>
      <c r="G21" s="970"/>
      <c r="H21" s="970"/>
      <c r="I21" s="970"/>
      <c r="J21" s="970"/>
      <c r="K21" s="970"/>
      <c r="L21" s="970"/>
      <c r="M21" s="230"/>
      <c r="N21" s="231" t="s">
        <v>29</v>
      </c>
      <c r="O21" s="971"/>
      <c r="P21" s="971"/>
      <c r="Q21" s="971"/>
      <c r="R21" s="971"/>
      <c r="S21" s="972"/>
      <c r="T21" s="973"/>
      <c r="U21" s="973"/>
      <c r="V21" s="974"/>
      <c r="W21" s="972"/>
      <c r="X21" s="973"/>
      <c r="Y21" s="973"/>
      <c r="Z21" s="974"/>
      <c r="AA21" s="972"/>
      <c r="AB21" s="973"/>
      <c r="AC21" s="973"/>
      <c r="AD21" s="974"/>
      <c r="AE21" s="228"/>
      <c r="AF21" s="229"/>
      <c r="AG21" s="229"/>
      <c r="AJ21" s="8"/>
      <c r="AK21" s="8"/>
      <c r="AL21" s="975" t="s">
        <v>47</v>
      </c>
      <c r="AM21" s="975"/>
      <c r="AN21" s="975"/>
      <c r="AO21" s="975"/>
      <c r="AP21" s="975"/>
      <c r="AQ21" s="975"/>
      <c r="AR21" s="975"/>
      <c r="AS21" s="975"/>
      <c r="AT21" s="975"/>
      <c r="AU21" s="975"/>
      <c r="AV21" s="975"/>
      <c r="AW21" s="975"/>
      <c r="AX21" s="975"/>
      <c r="AY21" s="975"/>
      <c r="AZ21" s="975"/>
      <c r="BA21" s="975"/>
      <c r="BB21" s="975"/>
      <c r="BC21" s="975"/>
      <c r="BD21" s="975"/>
    </row>
    <row r="22" spans="1:68" ht="16.5" customHeight="1" x14ac:dyDescent="0.25">
      <c r="A22" s="224"/>
      <c r="B22" s="958" t="s">
        <v>39</v>
      </c>
      <c r="C22" s="959"/>
      <c r="D22" s="959"/>
      <c r="E22" s="959"/>
      <c r="F22" s="959"/>
      <c r="G22" s="959"/>
      <c r="H22" s="959"/>
      <c r="I22" s="959"/>
      <c r="J22" s="959"/>
      <c r="K22" s="959"/>
      <c r="L22" s="959"/>
      <c r="M22" s="233"/>
      <c r="N22" s="234" t="s">
        <v>29</v>
      </c>
      <c r="O22" s="960"/>
      <c r="P22" s="960"/>
      <c r="Q22" s="960"/>
      <c r="R22" s="960"/>
      <c r="S22" s="964"/>
      <c r="T22" s="965"/>
      <c r="U22" s="965"/>
      <c r="V22" s="966"/>
      <c r="W22" s="964"/>
      <c r="X22" s="965"/>
      <c r="Y22" s="965"/>
      <c r="Z22" s="966"/>
      <c r="AA22" s="964"/>
      <c r="AB22" s="965"/>
      <c r="AC22" s="965"/>
      <c r="AD22" s="966"/>
      <c r="AE22" s="228"/>
      <c r="AF22" s="229"/>
      <c r="AG22" s="229"/>
      <c r="AJ22" s="8"/>
      <c r="AK22" s="8"/>
      <c r="AL22" s="967">
        <v>2121</v>
      </c>
      <c r="AM22" s="968"/>
      <c r="AN22" s="968"/>
      <c r="AO22" s="968"/>
      <c r="AP22" s="968"/>
      <c r="AQ22" s="968"/>
      <c r="AR22" s="968"/>
      <c r="AS22" s="968"/>
      <c r="AT22" s="968"/>
      <c r="AU22" s="968"/>
      <c r="AV22" s="968"/>
      <c r="AW22" s="968"/>
      <c r="AX22" s="968"/>
      <c r="AY22" s="968"/>
      <c r="AZ22" s="962" t="s">
        <v>46</v>
      </c>
      <c r="BA22" s="962"/>
      <c r="BB22" s="962"/>
      <c r="BC22" s="962"/>
      <c r="BD22" s="963"/>
    </row>
    <row r="23" spans="1:68" ht="16.5" customHeight="1" x14ac:dyDescent="0.25">
      <c r="A23" s="224"/>
      <c r="B23" s="958" t="s">
        <v>40</v>
      </c>
      <c r="C23" s="959"/>
      <c r="D23" s="959"/>
      <c r="E23" s="959"/>
      <c r="F23" s="959"/>
      <c r="G23" s="959"/>
      <c r="H23" s="959"/>
      <c r="I23" s="959"/>
      <c r="J23" s="959"/>
      <c r="K23" s="959"/>
      <c r="L23" s="959"/>
      <c r="M23" s="233"/>
      <c r="N23" s="234" t="s">
        <v>29</v>
      </c>
      <c r="O23" s="961">
        <f>O21-O22</f>
        <v>0</v>
      </c>
      <c r="P23" s="961"/>
      <c r="Q23" s="961"/>
      <c r="R23" s="961"/>
      <c r="S23" s="961">
        <f>S21-S22</f>
        <v>0</v>
      </c>
      <c r="T23" s="961"/>
      <c r="U23" s="961"/>
      <c r="V23" s="961"/>
      <c r="W23" s="961">
        <f>W21-W22</f>
        <v>0</v>
      </c>
      <c r="X23" s="961"/>
      <c r="Y23" s="961"/>
      <c r="Z23" s="961"/>
      <c r="AA23" s="961">
        <f>AA21-AA22</f>
        <v>0</v>
      </c>
      <c r="AB23" s="961"/>
      <c r="AC23" s="961"/>
      <c r="AD23" s="961"/>
      <c r="AE23" s="245"/>
      <c r="AF23" s="246"/>
      <c r="AG23" s="246"/>
      <c r="AJ23" s="8"/>
      <c r="AK23" s="8"/>
      <c r="AL23" s="247"/>
      <c r="AM23" s="246"/>
      <c r="AN23" s="246"/>
      <c r="AO23" s="247"/>
      <c r="AP23" s="246"/>
      <c r="AQ23" s="246"/>
      <c r="AR23" s="247"/>
      <c r="AS23" s="246"/>
      <c r="AT23" s="246"/>
      <c r="AZ23" s="248"/>
      <c r="BA23" s="248"/>
      <c r="BB23" s="248"/>
      <c r="BC23" s="248"/>
      <c r="BD23" s="248"/>
    </row>
    <row r="24" spans="1:68" ht="16.5" customHeight="1" x14ac:dyDescent="0.25">
      <c r="A24" s="224"/>
      <c r="B24" s="958" t="s">
        <v>41</v>
      </c>
      <c r="C24" s="959"/>
      <c r="D24" s="959"/>
      <c r="E24" s="959"/>
      <c r="F24" s="959"/>
      <c r="G24" s="959"/>
      <c r="H24" s="959"/>
      <c r="I24" s="959"/>
      <c r="J24" s="959"/>
      <c r="K24" s="959"/>
      <c r="L24" s="959"/>
      <c r="M24" s="233"/>
      <c r="N24" s="234" t="s">
        <v>29</v>
      </c>
      <c r="O24" s="960"/>
      <c r="P24" s="960"/>
      <c r="Q24" s="960"/>
      <c r="R24" s="960"/>
      <c r="S24" s="960"/>
      <c r="T24" s="960"/>
      <c r="U24" s="960"/>
      <c r="V24" s="960"/>
      <c r="W24" s="960"/>
      <c r="X24" s="960"/>
      <c r="Y24" s="960"/>
      <c r="Z24" s="960"/>
      <c r="AA24" s="960"/>
      <c r="AB24" s="960"/>
      <c r="AC24" s="960"/>
      <c r="AD24" s="960"/>
      <c r="AE24" s="245"/>
      <c r="AF24" s="246"/>
      <c r="AG24" s="246"/>
      <c r="AH24" s="14">
        <v>1435</v>
      </c>
      <c r="AI24" s="6">
        <v>1535</v>
      </c>
      <c r="AJ24" s="8"/>
      <c r="AK24" s="8"/>
      <c r="AL24" s="246"/>
      <c r="AM24" s="246"/>
      <c r="AN24" s="246"/>
      <c r="AO24" s="246"/>
      <c r="AP24" s="246"/>
      <c r="AQ24" s="246"/>
      <c r="AR24" s="246"/>
      <c r="AS24" s="246"/>
      <c r="AT24" s="246"/>
    </row>
    <row r="25" spans="1:68" ht="16.5" customHeight="1" x14ac:dyDescent="0.25">
      <c r="A25" s="224"/>
      <c r="B25" s="958" t="s">
        <v>42</v>
      </c>
      <c r="C25" s="959"/>
      <c r="D25" s="959"/>
      <c r="E25" s="959"/>
      <c r="F25" s="959"/>
      <c r="G25" s="959"/>
      <c r="H25" s="959"/>
      <c r="I25" s="959"/>
      <c r="J25" s="959"/>
      <c r="K25" s="959"/>
      <c r="L25" s="959"/>
      <c r="M25" s="233"/>
      <c r="N25" s="234" t="s">
        <v>29</v>
      </c>
      <c r="O25" s="961">
        <f>O22-O24</f>
        <v>0</v>
      </c>
      <c r="P25" s="961"/>
      <c r="Q25" s="961"/>
      <c r="R25" s="961"/>
      <c r="S25" s="961">
        <f>S22-S24</f>
        <v>0</v>
      </c>
      <c r="T25" s="961"/>
      <c r="U25" s="961"/>
      <c r="V25" s="961"/>
      <c r="W25" s="961">
        <f>W22-W24</f>
        <v>0</v>
      </c>
      <c r="X25" s="961"/>
      <c r="Y25" s="961"/>
      <c r="Z25" s="961"/>
      <c r="AA25" s="961">
        <f>AA22-AA24</f>
        <v>0</v>
      </c>
      <c r="AB25" s="961"/>
      <c r="AC25" s="961"/>
      <c r="AD25" s="961"/>
      <c r="AE25" s="249"/>
      <c r="AF25" s="250"/>
      <c r="AG25" s="250"/>
      <c r="AH25" s="6">
        <v>0.18</v>
      </c>
      <c r="AI25" s="6">
        <v>0.27</v>
      </c>
      <c r="AJ25" s="8"/>
      <c r="AK25" s="8"/>
      <c r="AL25" s="954"/>
      <c r="AM25" s="954"/>
      <c r="AN25" s="954"/>
      <c r="AO25" s="954"/>
      <c r="AP25" s="954"/>
      <c r="AQ25" s="954"/>
      <c r="AR25" s="954"/>
      <c r="AS25" s="954"/>
      <c r="AT25" s="954"/>
    </row>
    <row r="26" spans="1:68" ht="16.5" customHeight="1" x14ac:dyDescent="0.25">
      <c r="A26" s="224"/>
      <c r="B26" s="955" t="s">
        <v>43</v>
      </c>
      <c r="C26" s="956"/>
      <c r="D26" s="956"/>
      <c r="E26" s="956"/>
      <c r="F26" s="956"/>
      <c r="G26" s="956"/>
      <c r="H26" s="956"/>
      <c r="I26" s="956"/>
      <c r="J26" s="956"/>
      <c r="K26" s="956"/>
      <c r="L26" s="956"/>
      <c r="M26" s="240"/>
      <c r="N26" s="240"/>
      <c r="O26" s="957" t="e">
        <f>O23/O25</f>
        <v>#DIV/0!</v>
      </c>
      <c r="P26" s="957"/>
      <c r="Q26" s="957"/>
      <c r="R26" s="957"/>
      <c r="S26" s="957" t="e">
        <f>S23/S25</f>
        <v>#DIV/0!</v>
      </c>
      <c r="T26" s="957"/>
      <c r="U26" s="957"/>
      <c r="V26" s="957"/>
      <c r="W26" s="957" t="e">
        <f>W23/W25</f>
        <v>#DIV/0!</v>
      </c>
      <c r="X26" s="957"/>
      <c r="Y26" s="957"/>
      <c r="Z26" s="957"/>
      <c r="AA26" s="957" t="e">
        <f>AA23/AA25</f>
        <v>#DIV/0!</v>
      </c>
      <c r="AB26" s="957"/>
      <c r="AC26" s="957"/>
      <c r="AD26" s="957"/>
      <c r="AE26" s="249"/>
      <c r="AF26" s="250"/>
      <c r="AG26" s="250"/>
      <c r="AJ26" s="15"/>
      <c r="AK26" s="15"/>
      <c r="AL26" s="954"/>
      <c r="AM26" s="954"/>
      <c r="AN26" s="954"/>
      <c r="AO26" s="954"/>
      <c r="AP26" s="954"/>
      <c r="AQ26" s="954"/>
      <c r="AR26" s="954"/>
      <c r="AS26" s="954"/>
      <c r="AT26" s="954"/>
    </row>
    <row r="27" spans="1:68" ht="2.25" customHeight="1" x14ac:dyDescent="0.25">
      <c r="A27" s="251"/>
      <c r="B27" s="252"/>
      <c r="C27" s="252"/>
      <c r="D27" s="253"/>
      <c r="E27" s="253"/>
      <c r="F27" s="253"/>
      <c r="G27" s="253"/>
      <c r="H27" s="254"/>
      <c r="I27" s="254"/>
      <c r="J27" s="254"/>
      <c r="K27" s="254"/>
      <c r="L27" s="16"/>
      <c r="M27" s="16"/>
      <c r="N27" s="16"/>
      <c r="O27" s="16"/>
      <c r="P27" s="17"/>
      <c r="Q27" s="17"/>
      <c r="R27" s="17"/>
      <c r="S27" s="17"/>
      <c r="T27" s="18"/>
      <c r="U27" s="18"/>
      <c r="V27" s="18"/>
      <c r="W27" s="18"/>
      <c r="X27" s="255"/>
      <c r="Y27" s="255"/>
      <c r="Z27" s="255"/>
      <c r="AA27" s="255"/>
      <c r="AB27" s="255"/>
      <c r="AC27" s="255"/>
      <c r="AD27" s="255"/>
      <c r="AE27" s="256"/>
      <c r="AF27" s="257"/>
      <c r="AG27" s="257"/>
      <c r="AJ27" s="15"/>
      <c r="AK27" s="15"/>
      <c r="AL27" s="15"/>
      <c r="AM27" s="237"/>
    </row>
    <row r="28" spans="1:68" ht="11.25" customHeight="1" x14ac:dyDescent="0.25">
      <c r="A28" s="258"/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935" t="s">
        <v>44</v>
      </c>
      <c r="Y28" s="936"/>
      <c r="Z28" s="936"/>
      <c r="AA28" s="936"/>
      <c r="AB28" s="936"/>
      <c r="AC28" s="936"/>
      <c r="AD28" s="937"/>
      <c r="AE28" s="260"/>
      <c r="AF28" s="261"/>
      <c r="AG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92"/>
      <c r="AT28" s="262"/>
      <c r="AU28" s="262"/>
      <c r="AV28" s="262"/>
      <c r="AW28" s="938"/>
      <c r="AX28" s="938"/>
      <c r="AY28" s="938"/>
      <c r="AZ28" s="938"/>
      <c r="BA28" s="938"/>
      <c r="BB28" s="938"/>
      <c r="BC28" s="938"/>
      <c r="BD28" s="938"/>
      <c r="BE28" s="262"/>
      <c r="BF28" s="262"/>
      <c r="BG28" s="262"/>
      <c r="BH28" s="938"/>
      <c r="BI28" s="938"/>
      <c r="BJ28" s="938"/>
      <c r="BK28" s="938"/>
      <c r="BL28" s="938"/>
      <c r="BM28" s="938"/>
      <c r="BN28" s="938"/>
      <c r="BO28" s="938"/>
    </row>
    <row r="29" spans="1:68" ht="11.25" customHeight="1" x14ac:dyDescent="0.25">
      <c r="A29" s="224"/>
      <c r="B29" s="263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939">
        <f>AI30</f>
        <v>0.22750000000000001</v>
      </c>
      <c r="Y29" s="940"/>
      <c r="Z29" s="940"/>
      <c r="AA29" s="940"/>
      <c r="AB29" s="940"/>
      <c r="AC29" s="940"/>
      <c r="AD29" s="941"/>
      <c r="AE29" s="228"/>
      <c r="AF29" s="229"/>
      <c r="AG29" s="261"/>
      <c r="AH29" s="19" t="s">
        <v>0</v>
      </c>
      <c r="AI29" s="19" t="s">
        <v>1</v>
      </c>
      <c r="AJ29" s="261"/>
      <c r="AK29" s="261"/>
      <c r="AL29" s="261"/>
      <c r="AM29" s="261"/>
      <c r="AN29" s="261"/>
      <c r="AO29" s="261"/>
      <c r="AP29" s="261"/>
      <c r="AQ29" s="261"/>
      <c r="AR29" s="261"/>
      <c r="AS29" s="292"/>
      <c r="AT29" s="262"/>
      <c r="AU29" s="262"/>
      <c r="AV29" s="262"/>
      <c r="AW29" s="938"/>
      <c r="AX29" s="938"/>
      <c r="AY29" s="938"/>
      <c r="AZ29" s="938"/>
      <c r="BA29" s="938"/>
      <c r="BB29" s="938"/>
      <c r="BC29" s="938"/>
      <c r="BD29" s="938"/>
      <c r="BE29" s="262"/>
      <c r="BF29" s="262"/>
      <c r="BG29" s="262"/>
      <c r="BH29" s="938"/>
      <c r="BI29" s="938"/>
      <c r="BJ29" s="938"/>
      <c r="BK29" s="938"/>
      <c r="BL29" s="938"/>
      <c r="BM29" s="938"/>
      <c r="BN29" s="938"/>
      <c r="BO29" s="938"/>
    </row>
    <row r="30" spans="1:68" ht="11.25" customHeight="1" x14ac:dyDescent="0.25">
      <c r="A30" s="224"/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942" t="s">
        <v>45</v>
      </c>
      <c r="Y30" s="943"/>
      <c r="Z30" s="943"/>
      <c r="AA30" s="943"/>
      <c r="AB30" s="943"/>
      <c r="AC30" s="943"/>
      <c r="AD30" s="944"/>
      <c r="AE30" s="264"/>
      <c r="AF30" s="262"/>
      <c r="AG30" s="261"/>
      <c r="AH30" s="20">
        <v>0</v>
      </c>
      <c r="AI30" s="20">
        <v>0.22750000000000001</v>
      </c>
      <c r="AJ30" s="261"/>
      <c r="AK30" s="261"/>
      <c r="AL30" s="261"/>
      <c r="AM30" s="261"/>
      <c r="AN30" s="261"/>
      <c r="AO30" s="261"/>
      <c r="AP30" s="261"/>
      <c r="AQ30" s="261"/>
      <c r="AR30" s="261"/>
      <c r="AS30" s="293"/>
      <c r="AT30" s="262"/>
      <c r="AU30" s="262"/>
      <c r="AV30" s="262"/>
      <c r="AW30" s="945"/>
      <c r="AX30" s="945"/>
      <c r="AY30" s="945"/>
      <c r="AZ30" s="945"/>
      <c r="BA30" s="945"/>
      <c r="BB30" s="945"/>
      <c r="BC30" s="945"/>
      <c r="BD30" s="945"/>
      <c r="BE30" s="262"/>
      <c r="BF30" s="262"/>
      <c r="BG30" s="262"/>
      <c r="BH30" s="946"/>
      <c r="BI30" s="946"/>
      <c r="BJ30" s="946"/>
      <c r="BK30" s="946"/>
      <c r="BL30" s="946"/>
      <c r="BM30" s="946"/>
      <c r="BN30" s="946"/>
      <c r="BO30" s="946"/>
    </row>
    <row r="31" spans="1:68" ht="11.25" customHeight="1" x14ac:dyDescent="0.25">
      <c r="A31" s="224"/>
      <c r="B31" s="263"/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947">
        <f>AH31</f>
        <v>1528.8</v>
      </c>
      <c r="Y31" s="948"/>
      <c r="Z31" s="948"/>
      <c r="AA31" s="948"/>
      <c r="AB31" s="949" t="s">
        <v>46</v>
      </c>
      <c r="AC31" s="949"/>
      <c r="AD31" s="950"/>
      <c r="AE31" s="264"/>
      <c r="AF31" s="262"/>
      <c r="AG31" s="261"/>
      <c r="AH31" s="20">
        <v>1528.8</v>
      </c>
      <c r="AI31" s="20">
        <f>AI30</f>
        <v>0.22750000000000001</v>
      </c>
      <c r="AJ31" s="261"/>
      <c r="AK31" s="261"/>
      <c r="AL31" s="261"/>
      <c r="AM31" s="261"/>
      <c r="AN31" s="261"/>
      <c r="AO31" s="261"/>
      <c r="AP31" s="261"/>
      <c r="AQ31" s="261"/>
      <c r="AR31" s="261"/>
      <c r="AS31" s="293"/>
      <c r="AT31" s="262"/>
      <c r="AU31" s="262"/>
      <c r="AV31" s="262"/>
      <c r="AW31" s="945"/>
      <c r="AX31" s="945"/>
      <c r="AY31" s="945"/>
      <c r="AZ31" s="945"/>
      <c r="BA31" s="945"/>
      <c r="BB31" s="945"/>
      <c r="BC31" s="945"/>
      <c r="BD31" s="945"/>
      <c r="BE31" s="262"/>
      <c r="BF31" s="262"/>
      <c r="BG31" s="262"/>
      <c r="BH31" s="946"/>
      <c r="BI31" s="946"/>
      <c r="BJ31" s="946"/>
      <c r="BK31" s="946"/>
      <c r="BL31" s="946"/>
      <c r="BM31" s="946"/>
      <c r="BN31" s="946"/>
      <c r="BO31" s="946"/>
    </row>
    <row r="32" spans="1:68" s="2" customFormat="1" ht="11.25" customHeigh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910" t="s">
        <v>47</v>
      </c>
      <c r="Y32" s="911"/>
      <c r="Z32" s="911"/>
      <c r="AA32" s="911"/>
      <c r="AB32" s="911"/>
      <c r="AC32" s="911"/>
      <c r="AD32" s="912"/>
      <c r="AE32" s="265"/>
      <c r="AF32" s="262"/>
      <c r="AG32" s="261"/>
      <c r="AH32" s="20">
        <f>AH31</f>
        <v>1528.8</v>
      </c>
      <c r="AI32" s="6">
        <v>0</v>
      </c>
      <c r="AJ32" s="261"/>
      <c r="AK32" s="261"/>
      <c r="AL32" s="261"/>
      <c r="AM32" s="261"/>
      <c r="AN32" s="261"/>
      <c r="AO32" s="261"/>
      <c r="AP32" s="261"/>
      <c r="AQ32" s="261"/>
      <c r="AR32" s="261"/>
      <c r="AS32" s="293"/>
      <c r="AT32" s="262"/>
      <c r="AU32" s="262"/>
      <c r="AV32" s="262"/>
      <c r="AW32" s="945"/>
      <c r="AX32" s="945"/>
      <c r="AY32" s="945"/>
      <c r="AZ32" s="945"/>
      <c r="BA32" s="945"/>
      <c r="BB32" s="945"/>
      <c r="BC32" s="945"/>
      <c r="BD32" s="945"/>
      <c r="BE32" s="262"/>
      <c r="BF32" s="262"/>
      <c r="BG32" s="262"/>
      <c r="BH32" s="946"/>
      <c r="BI32" s="946"/>
      <c r="BJ32" s="946"/>
      <c r="BK32" s="946"/>
      <c r="BL32" s="946"/>
      <c r="BM32" s="946"/>
      <c r="BN32" s="946"/>
      <c r="BO32" s="946"/>
      <c r="BP32" s="206"/>
    </row>
    <row r="33" spans="1:68" s="2" customFormat="1" ht="11.25" customHeight="1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933">
        <f>X31*(1+X29)</f>
        <v>1876.6020000000001</v>
      </c>
      <c r="Y33" s="934"/>
      <c r="Z33" s="934"/>
      <c r="AA33" s="934"/>
      <c r="AB33" s="914" t="s">
        <v>46</v>
      </c>
      <c r="AC33" s="914"/>
      <c r="AD33" s="915"/>
      <c r="AE33" s="265"/>
      <c r="AF33" s="262"/>
      <c r="AG33" s="261"/>
      <c r="AH33" s="20">
        <f>AH32</f>
        <v>1528.8</v>
      </c>
      <c r="AI33" s="20">
        <f>AI30</f>
        <v>0.22750000000000001</v>
      </c>
      <c r="AJ33" s="261"/>
      <c r="AK33" s="261"/>
      <c r="AL33" s="261"/>
      <c r="AM33" s="261"/>
      <c r="AN33" s="261"/>
      <c r="AO33" s="261"/>
      <c r="AP33" s="261"/>
      <c r="AQ33" s="261"/>
      <c r="AR33" s="261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</row>
    <row r="34" spans="1:68" s="2" customFormat="1" ht="4.7" customHeight="1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911"/>
      <c r="Y34" s="911"/>
      <c r="Z34" s="911"/>
      <c r="AA34" s="911"/>
      <c r="AB34" s="911"/>
      <c r="AC34" s="911"/>
      <c r="AD34" s="911"/>
      <c r="AE34" s="265"/>
      <c r="AF34" s="262"/>
      <c r="AG34" s="261"/>
      <c r="AH34" s="6"/>
      <c r="AI34" s="6"/>
      <c r="AJ34" s="261"/>
      <c r="AK34" s="261"/>
      <c r="AL34" s="261"/>
      <c r="AM34" s="261"/>
      <c r="AN34" s="261"/>
      <c r="AO34" s="261"/>
      <c r="AP34" s="261"/>
      <c r="AQ34" s="261"/>
      <c r="AR34" s="261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</row>
    <row r="35" spans="1:68" s="2" customFormat="1" ht="11.25" customHeight="1" x14ac:dyDescent="0.2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907" t="s">
        <v>48</v>
      </c>
      <c r="Y35" s="908"/>
      <c r="Z35" s="908"/>
      <c r="AA35" s="908"/>
      <c r="AB35" s="908"/>
      <c r="AC35" s="908"/>
      <c r="AD35" s="909"/>
      <c r="AE35" s="265"/>
      <c r="AF35" s="262"/>
      <c r="AG35" s="261"/>
      <c r="AH35" s="6"/>
      <c r="AI35" s="6"/>
      <c r="AJ35" s="261"/>
      <c r="AK35" s="261"/>
      <c r="AL35" s="261"/>
      <c r="AM35" s="261"/>
      <c r="AN35" s="261"/>
      <c r="AO35" s="261"/>
      <c r="AP35" s="261"/>
      <c r="AQ35" s="261"/>
      <c r="AR35" s="261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</row>
    <row r="36" spans="1:68" s="2" customFormat="1" ht="11.25" customHeight="1" x14ac:dyDescent="0.2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951" t="s">
        <v>289</v>
      </c>
      <c r="Y36" s="952"/>
      <c r="Z36" s="952"/>
      <c r="AA36" s="952"/>
      <c r="AB36" s="952" t="str">
        <f>'[8]GRAV ESP RET 3-4"'!H31</f>
        <v xml:space="preserve">      gr/cm3</v>
      </c>
      <c r="AC36" s="952"/>
      <c r="AD36" s="953"/>
      <c r="AE36" s="265"/>
      <c r="AF36" s="262"/>
      <c r="AG36" s="261"/>
      <c r="AH36" s="6"/>
      <c r="AI36" s="6"/>
      <c r="AJ36" s="261"/>
      <c r="AK36" s="261"/>
      <c r="AL36" s="261"/>
      <c r="AM36" s="261"/>
      <c r="AN36" s="261"/>
      <c r="AO36" s="261"/>
      <c r="AP36" s="261"/>
      <c r="AQ36" s="261"/>
      <c r="AR36" s="261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</row>
    <row r="37" spans="1:68" s="2" customFormat="1" ht="11.25" customHeight="1" x14ac:dyDescent="0.2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925" t="s">
        <v>49</v>
      </c>
      <c r="Y37" s="926"/>
      <c r="Z37" s="926"/>
      <c r="AA37" s="926"/>
      <c r="AB37" s="926"/>
      <c r="AC37" s="926"/>
      <c r="AD37" s="927"/>
      <c r="AE37" s="265"/>
      <c r="AF37" s="262"/>
      <c r="AG37" s="261"/>
      <c r="AH37" s="6"/>
      <c r="AI37" s="6"/>
      <c r="AJ37" s="261"/>
      <c r="AK37" s="261"/>
      <c r="AL37" s="261"/>
      <c r="AM37" s="261"/>
      <c r="AN37" s="261"/>
      <c r="AO37" s="261"/>
      <c r="AP37" s="261"/>
      <c r="AQ37" s="261"/>
      <c r="AR37" s="261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</row>
    <row r="38" spans="1:68" s="2" customFormat="1" ht="11.25" customHeight="1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916" t="s">
        <v>289</v>
      </c>
      <c r="Y38" s="917"/>
      <c r="Z38" s="917"/>
      <c r="AA38" s="917"/>
      <c r="AB38" s="917"/>
      <c r="AC38" s="917"/>
      <c r="AD38" s="924"/>
      <c r="AE38" s="265"/>
      <c r="AF38" s="262"/>
      <c r="AG38" s="261"/>
      <c r="AH38" s="6"/>
      <c r="AI38" s="6"/>
      <c r="AJ38" s="261"/>
      <c r="AK38" s="261"/>
      <c r="AL38" s="261"/>
      <c r="AM38" s="261"/>
      <c r="AN38" s="261"/>
      <c r="AO38" s="261"/>
      <c r="AP38" s="261"/>
      <c r="AQ38" s="261"/>
      <c r="AR38" s="261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</row>
    <row r="39" spans="1:68" ht="11.25" customHeight="1" x14ac:dyDescent="0.2">
      <c r="A39" s="224"/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925" t="s">
        <v>50</v>
      </c>
      <c r="Y39" s="926"/>
      <c r="Z39" s="926"/>
      <c r="AA39" s="926"/>
      <c r="AB39" s="926"/>
      <c r="AC39" s="926"/>
      <c r="AD39" s="927"/>
      <c r="AE39" s="260"/>
      <c r="AF39" s="261"/>
      <c r="AG39" s="261"/>
      <c r="AH39" s="928" t="s">
        <v>51</v>
      </c>
      <c r="AI39" s="929"/>
      <c r="AJ39" s="930"/>
      <c r="AK39" s="200"/>
      <c r="AL39" s="261"/>
      <c r="AM39" s="261"/>
      <c r="AN39" s="261"/>
      <c r="AO39" s="261"/>
      <c r="AP39" s="261"/>
      <c r="AQ39" s="261"/>
      <c r="AR39" s="261"/>
    </row>
    <row r="40" spans="1:68" s="262" customFormat="1" ht="11.25" customHeight="1" x14ac:dyDescent="0.3">
      <c r="A40" s="266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931" t="s">
        <v>289</v>
      </c>
      <c r="Y40" s="932"/>
      <c r="Z40" s="932"/>
      <c r="AA40" s="932"/>
      <c r="AB40" s="918" t="s">
        <v>46</v>
      </c>
      <c r="AC40" s="918"/>
      <c r="AD40" s="919"/>
      <c r="AE40" s="260"/>
      <c r="AF40" s="261"/>
      <c r="AG40" s="261"/>
      <c r="AH40" s="23"/>
      <c r="AI40" s="31"/>
      <c r="AJ40" s="267"/>
      <c r="AK40" s="268"/>
      <c r="AL40" s="261"/>
      <c r="AM40" s="261"/>
      <c r="AN40" s="261"/>
      <c r="AO40" s="261"/>
      <c r="AP40" s="261"/>
      <c r="AQ40" s="261"/>
      <c r="AR40" s="261"/>
    </row>
    <row r="41" spans="1:68" s="262" customFormat="1" ht="11.25" customHeight="1" x14ac:dyDescent="0.2">
      <c r="A41" s="266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925" t="s">
        <v>52</v>
      </c>
      <c r="Y41" s="926"/>
      <c r="Z41" s="926"/>
      <c r="AA41" s="926"/>
      <c r="AB41" s="926"/>
      <c r="AC41" s="926"/>
      <c r="AD41" s="927"/>
      <c r="AE41" s="260"/>
      <c r="AF41" s="261"/>
      <c r="AG41" s="261"/>
      <c r="AH41" s="24" t="s">
        <v>53</v>
      </c>
      <c r="AI41" s="32">
        <f>X31</f>
        <v>1528.8</v>
      </c>
      <c r="AJ41" s="269" t="s">
        <v>54</v>
      </c>
      <c r="AK41" s="270"/>
      <c r="AL41" s="261"/>
      <c r="AM41" s="261"/>
      <c r="AN41" s="261"/>
      <c r="AO41" s="261"/>
      <c r="AP41" s="261"/>
      <c r="AQ41" s="261"/>
      <c r="AR41" s="261"/>
    </row>
    <row r="42" spans="1:68" s="262" customFormat="1" ht="11.25" customHeight="1" x14ac:dyDescent="0.2">
      <c r="A42" s="266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916" t="s">
        <v>289</v>
      </c>
      <c r="Y42" s="917"/>
      <c r="Z42" s="917"/>
      <c r="AA42" s="917"/>
      <c r="AB42" s="918" t="s">
        <v>46</v>
      </c>
      <c r="AC42" s="918"/>
      <c r="AD42" s="919"/>
      <c r="AE42" s="271"/>
      <c r="AH42" s="24" t="s">
        <v>55</v>
      </c>
      <c r="AI42" s="368" t="e">
        <f>'GRAV ESP RET 3-4" (2)'!G31</f>
        <v>#DIV/0!</v>
      </c>
      <c r="AJ42" s="272"/>
      <c r="AK42" s="273"/>
      <c r="AL42" s="206"/>
      <c r="AM42" s="206"/>
      <c r="AN42" s="206"/>
      <c r="AO42" s="206"/>
      <c r="AP42" s="206"/>
      <c r="AQ42" s="274"/>
    </row>
    <row r="43" spans="1:68" s="262" customFormat="1" ht="11.25" customHeight="1" x14ac:dyDescent="0.35">
      <c r="A43" s="266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910" t="s">
        <v>56</v>
      </c>
      <c r="Y43" s="911"/>
      <c r="Z43" s="911"/>
      <c r="AA43" s="911"/>
      <c r="AB43" s="911"/>
      <c r="AC43" s="911"/>
      <c r="AD43" s="912"/>
      <c r="AE43" s="275"/>
      <c r="AF43" s="276"/>
      <c r="AG43" s="276"/>
      <c r="AH43" s="24" t="s">
        <v>57</v>
      </c>
      <c r="AI43" s="369" t="e">
        <f>Granulometría!O19</f>
        <v>#DIV/0!</v>
      </c>
      <c r="AJ43" s="272"/>
      <c r="AK43" s="273"/>
      <c r="AL43" s="920"/>
      <c r="AM43" s="920"/>
      <c r="AN43" s="206"/>
      <c r="AO43" s="277"/>
      <c r="AP43" s="206"/>
      <c r="AQ43" s="274"/>
    </row>
    <row r="44" spans="1:68" s="262" customFormat="1" ht="11.25" customHeight="1" x14ac:dyDescent="0.35">
      <c r="A44" s="266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921" t="s">
        <v>289</v>
      </c>
      <c r="Y44" s="922"/>
      <c r="Z44" s="922"/>
      <c r="AA44" s="922"/>
      <c r="AB44" s="922"/>
      <c r="AC44" s="922"/>
      <c r="AD44" s="923"/>
      <c r="AE44" s="275"/>
      <c r="AF44" s="276"/>
      <c r="AG44" s="276"/>
      <c r="AH44" s="24" t="s">
        <v>58</v>
      </c>
      <c r="AI44" s="33" t="e">
        <f>(100-AI43)</f>
        <v>#DIV/0!</v>
      </c>
      <c r="AJ44" s="272"/>
      <c r="AK44" s="273"/>
      <c r="AL44" s="25"/>
      <c r="AM44" s="291"/>
      <c r="AN44" s="206"/>
      <c r="AO44" s="277"/>
      <c r="AP44" s="206"/>
      <c r="AQ44" s="274"/>
    </row>
    <row r="45" spans="1:68" s="262" customFormat="1" ht="14.25" customHeight="1" x14ac:dyDescent="0.2">
      <c r="A45" s="266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911"/>
      <c r="Y45" s="911"/>
      <c r="Z45" s="911"/>
      <c r="AA45" s="911"/>
      <c r="AB45" s="911"/>
      <c r="AC45" s="911"/>
      <c r="AD45" s="911"/>
      <c r="AE45" s="278"/>
      <c r="AF45" s="279"/>
      <c r="AG45" s="279"/>
      <c r="AH45" s="24" t="s">
        <v>59</v>
      </c>
      <c r="AI45" s="532">
        <f>X29*100</f>
        <v>22.75</v>
      </c>
      <c r="AJ45" s="272"/>
      <c r="AK45" s="273"/>
      <c r="AL45" s="291"/>
      <c r="AM45" s="291"/>
      <c r="AN45" s="206"/>
      <c r="AO45" s="277"/>
      <c r="AP45" s="206"/>
      <c r="AQ45" s="274"/>
    </row>
    <row r="46" spans="1:68" s="262" customFormat="1" ht="11.25" customHeight="1" x14ac:dyDescent="0.2">
      <c r="A46" s="26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907" t="s">
        <v>14</v>
      </c>
      <c r="Y46" s="908"/>
      <c r="Z46" s="908"/>
      <c r="AA46" s="908"/>
      <c r="AB46" s="908"/>
      <c r="AC46" s="908"/>
      <c r="AD46" s="909"/>
      <c r="AE46" s="278"/>
      <c r="AF46" s="279"/>
      <c r="AG46" s="279"/>
      <c r="AH46" s="24"/>
      <c r="AI46" s="33"/>
      <c r="AJ46" s="272"/>
      <c r="AK46" s="273"/>
      <c r="AL46" s="291"/>
      <c r="AM46" s="291"/>
      <c r="AN46" s="206"/>
      <c r="AO46" s="277"/>
      <c r="AP46" s="206"/>
      <c r="AQ46" s="274"/>
    </row>
    <row r="47" spans="1:68" s="262" customFormat="1" ht="11.25" customHeight="1" x14ac:dyDescent="0.2">
      <c r="A47" s="266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910" t="s">
        <v>16</v>
      </c>
      <c r="Y47" s="911"/>
      <c r="Z47" s="911"/>
      <c r="AA47" s="911" t="str">
        <f>Clasificación!Z45</f>
        <v>A-4 (IG=1)</v>
      </c>
      <c r="AB47" s="911"/>
      <c r="AC47" s="911"/>
      <c r="AD47" s="912"/>
      <c r="AE47" s="278"/>
      <c r="AF47" s="279"/>
      <c r="AG47" s="279"/>
      <c r="AH47" s="24" t="s">
        <v>60</v>
      </c>
      <c r="AI47" s="38" t="e">
        <f>(100*AI41*1000*AI42)/((AI41*AI43)+(1000*AI42*AI44))</f>
        <v>#DIV/0!</v>
      </c>
      <c r="AJ47" s="272" t="s">
        <v>54</v>
      </c>
      <c r="AK47" s="273"/>
      <c r="AL47" s="291"/>
      <c r="AM47" s="291"/>
      <c r="AN47" s="206"/>
      <c r="AO47" s="277"/>
      <c r="AP47" s="206"/>
      <c r="AQ47" s="274"/>
    </row>
    <row r="48" spans="1:68" s="262" customFormat="1" ht="12.2" customHeight="1" x14ac:dyDescent="0.2">
      <c r="A48" s="266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913" t="s">
        <v>15</v>
      </c>
      <c r="Y48" s="914"/>
      <c r="Z48" s="914"/>
      <c r="AA48" s="914" t="str">
        <f>Clasificación!Z38</f>
        <v>(SM)</v>
      </c>
      <c r="AB48" s="914"/>
      <c r="AC48" s="914"/>
      <c r="AD48" s="915"/>
      <c r="AE48" s="278"/>
      <c r="AF48" s="279"/>
      <c r="AG48" s="279"/>
      <c r="AH48" s="24" t="s">
        <v>61</v>
      </c>
      <c r="AI48" s="38" t="e">
        <f>((AI45*AI44)+(2*AI43))/100</f>
        <v>#DIV/0!</v>
      </c>
      <c r="AJ48" s="272"/>
      <c r="AK48" s="273"/>
      <c r="AL48" s="26"/>
      <c r="AM48" s="206"/>
      <c r="AN48" s="206"/>
      <c r="AO48" s="277"/>
      <c r="AP48" s="206"/>
      <c r="AQ48" s="274"/>
    </row>
    <row r="49" spans="1:43" s="262" customFormat="1" ht="24.75" customHeight="1" x14ac:dyDescent="0.2">
      <c r="A49" s="266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80"/>
      <c r="Y49" s="280"/>
      <c r="Z49" s="280"/>
      <c r="AA49" s="281"/>
      <c r="AB49" s="281"/>
      <c r="AC49" s="281"/>
      <c r="AD49" s="281"/>
      <c r="AE49" s="278"/>
      <c r="AF49" s="279"/>
      <c r="AG49" s="279"/>
      <c r="AH49" s="27"/>
      <c r="AI49" s="34"/>
      <c r="AJ49" s="282"/>
      <c r="AK49" s="283"/>
      <c r="AL49" s="26"/>
      <c r="AM49" s="206"/>
      <c r="AN49" s="206"/>
      <c r="AO49" s="277"/>
      <c r="AP49" s="206"/>
      <c r="AQ49" s="274"/>
    </row>
    <row r="50" spans="1:43" s="262" customFormat="1" ht="24.75" customHeight="1" x14ac:dyDescent="0.2">
      <c r="A50" s="266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80"/>
      <c r="Y50" s="280"/>
      <c r="Z50" s="280"/>
      <c r="AA50" s="281"/>
      <c r="AB50" s="281"/>
      <c r="AC50" s="281"/>
      <c r="AD50" s="281"/>
      <c r="AE50" s="278"/>
      <c r="AF50" s="279"/>
      <c r="AG50" s="279"/>
      <c r="AH50" s="28"/>
      <c r="AI50" s="28"/>
      <c r="AJ50" s="283"/>
      <c r="AK50" s="283"/>
      <c r="AL50" s="26"/>
      <c r="AM50" s="206"/>
      <c r="AN50" s="206"/>
      <c r="AO50" s="277"/>
      <c r="AP50" s="206"/>
      <c r="AQ50" s="274"/>
    </row>
    <row r="51" spans="1:43" s="262" customFormat="1" ht="24.75" customHeight="1" x14ac:dyDescent="0.2">
      <c r="A51" s="266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80"/>
      <c r="Y51" s="280"/>
      <c r="Z51" s="280"/>
      <c r="AA51" s="281"/>
      <c r="AB51" s="281"/>
      <c r="AC51" s="281"/>
      <c r="AD51" s="281"/>
      <c r="AE51" s="278"/>
      <c r="AF51" s="279"/>
      <c r="AG51" s="279"/>
      <c r="AH51" s="28"/>
      <c r="AI51" s="28"/>
      <c r="AJ51" s="283"/>
      <c r="AK51" s="283"/>
      <c r="AL51" s="26"/>
      <c r="AM51" s="206"/>
      <c r="AN51" s="206"/>
      <c r="AO51" s="277"/>
      <c r="AP51" s="206"/>
      <c r="AQ51" s="274"/>
    </row>
    <row r="52" spans="1:43" s="262" customFormat="1" ht="13.5" x14ac:dyDescent="0.2">
      <c r="A52" s="2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30"/>
      <c r="AF52" s="3"/>
      <c r="AG52" s="279"/>
      <c r="AH52" s="28"/>
      <c r="AI52" s="28"/>
      <c r="AJ52" s="283"/>
      <c r="AK52" s="283"/>
      <c r="AL52" s="26"/>
      <c r="AM52" s="206"/>
      <c r="AN52" s="206"/>
      <c r="AO52" s="277"/>
      <c r="AP52" s="206"/>
      <c r="AQ52" s="274"/>
    </row>
    <row r="53" spans="1:43" s="262" customFormat="1" ht="11.25" customHeight="1" x14ac:dyDescent="0.25">
      <c r="A53" s="2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30"/>
      <c r="AF53" s="3"/>
      <c r="AG53" s="284"/>
      <c r="AH53" s="6"/>
      <c r="AI53" s="6"/>
      <c r="AJ53" s="206"/>
      <c r="AK53" s="206"/>
      <c r="AL53" s="26"/>
      <c r="AM53" s="206"/>
      <c r="AN53" s="206"/>
      <c r="AO53" s="277"/>
      <c r="AP53" s="206"/>
      <c r="AQ53" s="274"/>
    </row>
    <row r="54" spans="1:43" ht="11.25" customHeight="1" x14ac:dyDescent="0.25">
      <c r="A54" s="693">
        <f>M8</f>
        <v>0</v>
      </c>
      <c r="B54" s="694"/>
      <c r="C54" s="694"/>
      <c r="D54" s="694"/>
      <c r="E54" s="694"/>
      <c r="F54" s="694"/>
      <c r="G54" s="694"/>
      <c r="H54" s="694"/>
      <c r="I54" s="694"/>
      <c r="J54" s="694"/>
      <c r="K54" s="694"/>
      <c r="L54" s="694"/>
      <c r="M54" s="694"/>
      <c r="N54" s="694"/>
      <c r="O54" s="694"/>
      <c r="P54" s="263"/>
      <c r="Q54" s="263"/>
      <c r="R54" s="694" t="str">
        <f>Granulometría!R54</f>
        <v>Ing Francisco Granados</v>
      </c>
      <c r="S54" s="694"/>
      <c r="T54" s="694"/>
      <c r="U54" s="694"/>
      <c r="V54" s="694"/>
      <c r="W54" s="694"/>
      <c r="X54" s="694"/>
      <c r="Y54" s="694"/>
      <c r="Z54" s="694"/>
      <c r="AA54" s="694"/>
      <c r="AB54" s="694"/>
      <c r="AC54" s="694"/>
      <c r="AD54" s="694"/>
      <c r="AE54" s="695"/>
    </row>
    <row r="55" spans="1:43" ht="14.25" customHeight="1" x14ac:dyDescent="0.25">
      <c r="A55" s="693" t="str">
        <f>Granulometría!A55</f>
        <v>Tecnico de Laboratorio de suelos y Materiales</v>
      </c>
      <c r="B55" s="906"/>
      <c r="C55" s="906"/>
      <c r="D55" s="906"/>
      <c r="E55" s="906"/>
      <c r="F55" s="906"/>
      <c r="G55" s="906"/>
      <c r="H55" s="906"/>
      <c r="I55" s="906"/>
      <c r="J55" s="906"/>
      <c r="K55" s="906"/>
      <c r="L55" s="906"/>
      <c r="M55" s="906"/>
      <c r="N55" s="906"/>
      <c r="O55" s="263"/>
      <c r="P55" s="263"/>
      <c r="Q55" s="263"/>
      <c r="R55" s="694" t="str">
        <f>Granulometría!R55</f>
        <v>Jefe Técnico de Laboratorio de suelos y Materiales</v>
      </c>
      <c r="S55" s="694"/>
      <c r="T55" s="694"/>
      <c r="U55" s="694"/>
      <c r="V55" s="694"/>
      <c r="W55" s="694"/>
      <c r="X55" s="694"/>
      <c r="Y55" s="694"/>
      <c r="Z55" s="694"/>
      <c r="AA55" s="694"/>
      <c r="AB55" s="694"/>
      <c r="AC55" s="694"/>
      <c r="AD55" s="694"/>
      <c r="AE55" s="695"/>
    </row>
    <row r="56" spans="1:43" ht="14.25" customHeight="1" thickBot="1" x14ac:dyDescent="0.3">
      <c r="A56" s="285" t="s">
        <v>214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7"/>
    </row>
  </sheetData>
  <mergeCells count="154">
    <mergeCell ref="A2:H3"/>
    <mergeCell ref="A4:C4"/>
    <mergeCell ref="E4:AE4"/>
    <mergeCell ref="A8:D8"/>
    <mergeCell ref="E8:H8"/>
    <mergeCell ref="I8:L8"/>
    <mergeCell ref="M8:R8"/>
    <mergeCell ref="S8:U8"/>
    <mergeCell ref="V8:AE8"/>
    <mergeCell ref="A5:D5"/>
    <mergeCell ref="E5:AE5"/>
    <mergeCell ref="A6:D6"/>
    <mergeCell ref="E6:K7"/>
    <mergeCell ref="L6:X7"/>
    <mergeCell ref="Y6:AB6"/>
    <mergeCell ref="AC6:AE6"/>
    <mergeCell ref="A7:D7"/>
    <mergeCell ref="Y7:AB7"/>
    <mergeCell ref="AC7:AE7"/>
    <mergeCell ref="I2:AE2"/>
    <mergeCell ref="I3:AE3"/>
    <mergeCell ref="R10:T10"/>
    <mergeCell ref="U10:W10"/>
    <mergeCell ref="Y10:AD10"/>
    <mergeCell ref="O12:R12"/>
    <mergeCell ref="S12:V12"/>
    <mergeCell ref="W12:Z12"/>
    <mergeCell ref="AA12:AD12"/>
    <mergeCell ref="A10:B10"/>
    <mergeCell ref="C10:E10"/>
    <mergeCell ref="F10:H10"/>
    <mergeCell ref="J10:L10"/>
    <mergeCell ref="M10:N10"/>
    <mergeCell ref="O10:Q10"/>
    <mergeCell ref="AR13:AT14"/>
    <mergeCell ref="B14:L14"/>
    <mergeCell ref="O14:R14"/>
    <mergeCell ref="S14:V14"/>
    <mergeCell ref="W14:Z14"/>
    <mergeCell ref="AA14:AD14"/>
    <mergeCell ref="AL12:AN12"/>
    <mergeCell ref="AO12:AQ12"/>
    <mergeCell ref="AR12:AT12"/>
    <mergeCell ref="B13:L13"/>
    <mergeCell ref="O13:R13"/>
    <mergeCell ref="S13:V13"/>
    <mergeCell ref="W13:Z13"/>
    <mergeCell ref="AA13:AD13"/>
    <mergeCell ref="AL13:AN14"/>
    <mergeCell ref="AO13:AQ14"/>
    <mergeCell ref="B15:L15"/>
    <mergeCell ref="O15:R15"/>
    <mergeCell ref="S15:V15"/>
    <mergeCell ref="W15:Z15"/>
    <mergeCell ref="AA15:AD15"/>
    <mergeCell ref="B16:L16"/>
    <mergeCell ref="O16:R16"/>
    <mergeCell ref="S16:V16"/>
    <mergeCell ref="W16:Z16"/>
    <mergeCell ref="AA16:AD16"/>
    <mergeCell ref="B18:K18"/>
    <mergeCell ref="O18:R18"/>
    <mergeCell ref="S18:V18"/>
    <mergeCell ref="W18:Z18"/>
    <mergeCell ref="AA18:AD18"/>
    <mergeCell ref="AL18:BD18"/>
    <mergeCell ref="AL16:BD16"/>
    <mergeCell ref="B17:K17"/>
    <mergeCell ref="O17:R17"/>
    <mergeCell ref="S17:V17"/>
    <mergeCell ref="W17:Z17"/>
    <mergeCell ref="AA17:AD17"/>
    <mergeCell ref="AL17:BD17"/>
    <mergeCell ref="B21:L21"/>
    <mergeCell ref="O21:R21"/>
    <mergeCell ref="S21:V21"/>
    <mergeCell ref="W21:Z21"/>
    <mergeCell ref="AA21:AD21"/>
    <mergeCell ref="AL21:BD21"/>
    <mergeCell ref="AL19:AY20"/>
    <mergeCell ref="AZ19:BD20"/>
    <mergeCell ref="B20:L20"/>
    <mergeCell ref="O20:R20"/>
    <mergeCell ref="S20:V20"/>
    <mergeCell ref="W20:Z20"/>
    <mergeCell ref="AA20:AD20"/>
    <mergeCell ref="AZ22:BD22"/>
    <mergeCell ref="B23:L23"/>
    <mergeCell ref="O23:R23"/>
    <mergeCell ref="S23:V23"/>
    <mergeCell ref="W23:Z23"/>
    <mergeCell ref="AA23:AD23"/>
    <mergeCell ref="B22:L22"/>
    <mergeCell ref="O22:R22"/>
    <mergeCell ref="S22:V22"/>
    <mergeCell ref="W22:Z22"/>
    <mergeCell ref="AA22:AD22"/>
    <mergeCell ref="AL22:AY22"/>
    <mergeCell ref="AL25:AN26"/>
    <mergeCell ref="AO25:AQ26"/>
    <mergeCell ref="AR25:AT26"/>
    <mergeCell ref="B26:L26"/>
    <mergeCell ref="O26:R26"/>
    <mergeCell ref="S26:V26"/>
    <mergeCell ref="W26:Z26"/>
    <mergeCell ref="AA26:AD26"/>
    <mergeCell ref="B24:L24"/>
    <mergeCell ref="O24:R24"/>
    <mergeCell ref="S24:V24"/>
    <mergeCell ref="W24:Z24"/>
    <mergeCell ref="AA24:AD24"/>
    <mergeCell ref="B25:L25"/>
    <mergeCell ref="O25:R25"/>
    <mergeCell ref="S25:V25"/>
    <mergeCell ref="W25:Z25"/>
    <mergeCell ref="AA25:AD25"/>
    <mergeCell ref="X33:AA33"/>
    <mergeCell ref="AB33:AD33"/>
    <mergeCell ref="X34:AD34"/>
    <mergeCell ref="X35:AD35"/>
    <mergeCell ref="X37:AD37"/>
    <mergeCell ref="X28:AD28"/>
    <mergeCell ref="AW28:BD29"/>
    <mergeCell ref="BH28:BO29"/>
    <mergeCell ref="X29:AD29"/>
    <mergeCell ref="X30:AD30"/>
    <mergeCell ref="AW30:BD32"/>
    <mergeCell ref="BH30:BO32"/>
    <mergeCell ref="X31:AA31"/>
    <mergeCell ref="AB31:AD31"/>
    <mergeCell ref="X32:AD32"/>
    <mergeCell ref="X36:AA36"/>
    <mergeCell ref="AB36:AD36"/>
    <mergeCell ref="X42:AA42"/>
    <mergeCell ref="AB42:AD42"/>
    <mergeCell ref="X43:AD43"/>
    <mergeCell ref="AL43:AM43"/>
    <mergeCell ref="X44:AD44"/>
    <mergeCell ref="X45:AD45"/>
    <mergeCell ref="X38:AD38"/>
    <mergeCell ref="X39:AD39"/>
    <mergeCell ref="AH39:AJ39"/>
    <mergeCell ref="X40:AA40"/>
    <mergeCell ref="AB40:AD40"/>
    <mergeCell ref="X41:AD41"/>
    <mergeCell ref="A55:N55"/>
    <mergeCell ref="R55:AE55"/>
    <mergeCell ref="X46:AD46"/>
    <mergeCell ref="X47:Z47"/>
    <mergeCell ref="AA47:AD47"/>
    <mergeCell ref="X48:Z48"/>
    <mergeCell ref="AA48:AD48"/>
    <mergeCell ref="A54:O54"/>
    <mergeCell ref="R54:AE54"/>
  </mergeCells>
  <conditionalFormatting sqref="T27:W27">
    <cfRule type="cellIs" dxfId="4" priority="5" stopIfTrue="1" operator="greaterThan">
      <formula>0</formula>
    </cfRule>
  </conditionalFormatting>
  <conditionalFormatting sqref="P27:S27">
    <cfRule type="cellIs" dxfId="3" priority="4" stopIfTrue="1" operator="equal">
      <formula>$R$23</formula>
    </cfRule>
  </conditionalFormatting>
  <conditionalFormatting sqref="V19:X19">
    <cfRule type="cellIs" dxfId="2" priority="3" stopIfTrue="1" operator="greaterThan">
      <formula>0</formula>
    </cfRule>
  </conditionalFormatting>
  <conditionalFormatting sqref="R19:U19">
    <cfRule type="cellIs" dxfId="1" priority="2" stopIfTrue="1" operator="equal">
      <formula>#REF!</formula>
    </cfRule>
  </conditionalFormatting>
  <conditionalFormatting sqref="AA19:AB19">
    <cfRule type="cellIs" dxfId="0" priority="1" stopIfTrue="1" operator="greaterThan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scale="85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119E-AF3E-4BB3-92E6-E22A451CF886}">
  <sheetPr transitionEvaluation="1">
    <tabColor rgb="FF7030A0"/>
    <pageSetUpPr fitToPage="1"/>
  </sheetPr>
  <dimension ref="B1:AQ44"/>
  <sheetViews>
    <sheetView showGridLines="0" view="pageBreakPreview" zoomScale="110" zoomScaleNormal="100" zoomScaleSheetLayoutView="100" workbookViewId="0"/>
  </sheetViews>
  <sheetFormatPr baseColWidth="10" defaultColWidth="7.28515625" defaultRowHeight="12.75" x14ac:dyDescent="0.2"/>
  <cols>
    <col min="1" max="1" width="3.85546875" style="452" customWidth="1"/>
    <col min="2" max="2" width="12" style="452" customWidth="1"/>
    <col min="3" max="3" width="11.5703125" style="452" customWidth="1"/>
    <col min="4" max="4" width="15.28515625" style="452" customWidth="1"/>
    <col min="5" max="5" width="8" style="452" customWidth="1"/>
    <col min="6" max="6" width="13.5703125" style="452" customWidth="1"/>
    <col min="7" max="7" width="9.5703125" style="452" customWidth="1"/>
    <col min="8" max="8" width="11" style="452" customWidth="1"/>
    <col min="9" max="9" width="7" style="452" customWidth="1"/>
    <col min="10" max="10" width="3.7109375" style="452" customWidth="1"/>
    <col min="11" max="11" width="5.28515625" style="452" customWidth="1"/>
    <col min="12" max="14" width="7.28515625" style="452"/>
    <col min="15" max="15" width="8.28515625" style="452" bestFit="1" customWidth="1"/>
    <col min="16" max="256" width="7.28515625" style="452"/>
    <col min="257" max="257" width="3.85546875" style="452" customWidth="1"/>
    <col min="258" max="258" width="11" style="452" customWidth="1"/>
    <col min="259" max="259" width="11.5703125" style="452" customWidth="1"/>
    <col min="260" max="260" width="14.28515625" style="452" customWidth="1"/>
    <col min="261" max="261" width="8" style="452" customWidth="1"/>
    <col min="262" max="262" width="13.5703125" style="452" customWidth="1"/>
    <col min="263" max="263" width="9.5703125" style="452" customWidth="1"/>
    <col min="264" max="264" width="11" style="452" customWidth="1"/>
    <col min="265" max="265" width="7" style="452" customWidth="1"/>
    <col min="266" max="266" width="3.7109375" style="452" customWidth="1"/>
    <col min="267" max="267" width="5.28515625" style="452" customWidth="1"/>
    <col min="268" max="512" width="7.28515625" style="452"/>
    <col min="513" max="513" width="3.85546875" style="452" customWidth="1"/>
    <col min="514" max="514" width="11" style="452" customWidth="1"/>
    <col min="515" max="515" width="11.5703125" style="452" customWidth="1"/>
    <col min="516" max="516" width="14.28515625" style="452" customWidth="1"/>
    <col min="517" max="517" width="8" style="452" customWidth="1"/>
    <col min="518" max="518" width="13.5703125" style="452" customWidth="1"/>
    <col min="519" max="519" width="9.5703125" style="452" customWidth="1"/>
    <col min="520" max="520" width="11" style="452" customWidth="1"/>
    <col min="521" max="521" width="7" style="452" customWidth="1"/>
    <col min="522" max="522" width="3.7109375" style="452" customWidth="1"/>
    <col min="523" max="523" width="5.28515625" style="452" customWidth="1"/>
    <col min="524" max="768" width="7.28515625" style="452"/>
    <col min="769" max="769" width="3.85546875" style="452" customWidth="1"/>
    <col min="770" max="770" width="11" style="452" customWidth="1"/>
    <col min="771" max="771" width="11.5703125" style="452" customWidth="1"/>
    <col min="772" max="772" width="14.28515625" style="452" customWidth="1"/>
    <col min="773" max="773" width="8" style="452" customWidth="1"/>
    <col min="774" max="774" width="13.5703125" style="452" customWidth="1"/>
    <col min="775" max="775" width="9.5703125" style="452" customWidth="1"/>
    <col min="776" max="776" width="11" style="452" customWidth="1"/>
    <col min="777" max="777" width="7" style="452" customWidth="1"/>
    <col min="778" max="778" width="3.7109375" style="452" customWidth="1"/>
    <col min="779" max="779" width="5.28515625" style="452" customWidth="1"/>
    <col min="780" max="1024" width="7.28515625" style="452"/>
    <col min="1025" max="1025" width="3.85546875" style="452" customWidth="1"/>
    <col min="1026" max="1026" width="11" style="452" customWidth="1"/>
    <col min="1027" max="1027" width="11.5703125" style="452" customWidth="1"/>
    <col min="1028" max="1028" width="14.28515625" style="452" customWidth="1"/>
    <col min="1029" max="1029" width="8" style="452" customWidth="1"/>
    <col min="1030" max="1030" width="13.5703125" style="452" customWidth="1"/>
    <col min="1031" max="1031" width="9.5703125" style="452" customWidth="1"/>
    <col min="1032" max="1032" width="11" style="452" customWidth="1"/>
    <col min="1033" max="1033" width="7" style="452" customWidth="1"/>
    <col min="1034" max="1034" width="3.7109375" style="452" customWidth="1"/>
    <col min="1035" max="1035" width="5.28515625" style="452" customWidth="1"/>
    <col min="1036" max="1280" width="7.28515625" style="452"/>
    <col min="1281" max="1281" width="3.85546875" style="452" customWidth="1"/>
    <col min="1282" max="1282" width="11" style="452" customWidth="1"/>
    <col min="1283" max="1283" width="11.5703125" style="452" customWidth="1"/>
    <col min="1284" max="1284" width="14.28515625" style="452" customWidth="1"/>
    <col min="1285" max="1285" width="8" style="452" customWidth="1"/>
    <col min="1286" max="1286" width="13.5703125" style="452" customWidth="1"/>
    <col min="1287" max="1287" width="9.5703125" style="452" customWidth="1"/>
    <col min="1288" max="1288" width="11" style="452" customWidth="1"/>
    <col min="1289" max="1289" width="7" style="452" customWidth="1"/>
    <col min="1290" max="1290" width="3.7109375" style="452" customWidth="1"/>
    <col min="1291" max="1291" width="5.28515625" style="452" customWidth="1"/>
    <col min="1292" max="1536" width="7.28515625" style="452"/>
    <col min="1537" max="1537" width="3.85546875" style="452" customWidth="1"/>
    <col min="1538" max="1538" width="11" style="452" customWidth="1"/>
    <col min="1539" max="1539" width="11.5703125" style="452" customWidth="1"/>
    <col min="1540" max="1540" width="14.28515625" style="452" customWidth="1"/>
    <col min="1541" max="1541" width="8" style="452" customWidth="1"/>
    <col min="1542" max="1542" width="13.5703125" style="452" customWidth="1"/>
    <col min="1543" max="1543" width="9.5703125" style="452" customWidth="1"/>
    <col min="1544" max="1544" width="11" style="452" customWidth="1"/>
    <col min="1545" max="1545" width="7" style="452" customWidth="1"/>
    <col min="1546" max="1546" width="3.7109375" style="452" customWidth="1"/>
    <col min="1547" max="1547" width="5.28515625" style="452" customWidth="1"/>
    <col min="1548" max="1792" width="7.28515625" style="452"/>
    <col min="1793" max="1793" width="3.85546875" style="452" customWidth="1"/>
    <col min="1794" max="1794" width="11" style="452" customWidth="1"/>
    <col min="1795" max="1795" width="11.5703125" style="452" customWidth="1"/>
    <col min="1796" max="1796" width="14.28515625" style="452" customWidth="1"/>
    <col min="1797" max="1797" width="8" style="452" customWidth="1"/>
    <col min="1798" max="1798" width="13.5703125" style="452" customWidth="1"/>
    <col min="1799" max="1799" width="9.5703125" style="452" customWidth="1"/>
    <col min="1800" max="1800" width="11" style="452" customWidth="1"/>
    <col min="1801" max="1801" width="7" style="452" customWidth="1"/>
    <col min="1802" max="1802" width="3.7109375" style="452" customWidth="1"/>
    <col min="1803" max="1803" width="5.28515625" style="452" customWidth="1"/>
    <col min="1804" max="2048" width="7.28515625" style="452"/>
    <col min="2049" max="2049" width="3.85546875" style="452" customWidth="1"/>
    <col min="2050" max="2050" width="11" style="452" customWidth="1"/>
    <col min="2051" max="2051" width="11.5703125" style="452" customWidth="1"/>
    <col min="2052" max="2052" width="14.28515625" style="452" customWidth="1"/>
    <col min="2053" max="2053" width="8" style="452" customWidth="1"/>
    <col min="2054" max="2054" width="13.5703125" style="452" customWidth="1"/>
    <col min="2055" max="2055" width="9.5703125" style="452" customWidth="1"/>
    <col min="2056" max="2056" width="11" style="452" customWidth="1"/>
    <col min="2057" max="2057" width="7" style="452" customWidth="1"/>
    <col min="2058" max="2058" width="3.7109375" style="452" customWidth="1"/>
    <col min="2059" max="2059" width="5.28515625" style="452" customWidth="1"/>
    <col min="2060" max="2304" width="7.28515625" style="452"/>
    <col min="2305" max="2305" width="3.85546875" style="452" customWidth="1"/>
    <col min="2306" max="2306" width="11" style="452" customWidth="1"/>
    <col min="2307" max="2307" width="11.5703125" style="452" customWidth="1"/>
    <col min="2308" max="2308" width="14.28515625" style="452" customWidth="1"/>
    <col min="2309" max="2309" width="8" style="452" customWidth="1"/>
    <col min="2310" max="2310" width="13.5703125" style="452" customWidth="1"/>
    <col min="2311" max="2311" width="9.5703125" style="452" customWidth="1"/>
    <col min="2312" max="2312" width="11" style="452" customWidth="1"/>
    <col min="2313" max="2313" width="7" style="452" customWidth="1"/>
    <col min="2314" max="2314" width="3.7109375" style="452" customWidth="1"/>
    <col min="2315" max="2315" width="5.28515625" style="452" customWidth="1"/>
    <col min="2316" max="2560" width="7.28515625" style="452"/>
    <col min="2561" max="2561" width="3.85546875" style="452" customWidth="1"/>
    <col min="2562" max="2562" width="11" style="452" customWidth="1"/>
    <col min="2563" max="2563" width="11.5703125" style="452" customWidth="1"/>
    <col min="2564" max="2564" width="14.28515625" style="452" customWidth="1"/>
    <col min="2565" max="2565" width="8" style="452" customWidth="1"/>
    <col min="2566" max="2566" width="13.5703125" style="452" customWidth="1"/>
    <col min="2567" max="2567" width="9.5703125" style="452" customWidth="1"/>
    <col min="2568" max="2568" width="11" style="452" customWidth="1"/>
    <col min="2569" max="2569" width="7" style="452" customWidth="1"/>
    <col min="2570" max="2570" width="3.7109375" style="452" customWidth="1"/>
    <col min="2571" max="2571" width="5.28515625" style="452" customWidth="1"/>
    <col min="2572" max="2816" width="7.28515625" style="452"/>
    <col min="2817" max="2817" width="3.85546875" style="452" customWidth="1"/>
    <col min="2818" max="2818" width="11" style="452" customWidth="1"/>
    <col min="2819" max="2819" width="11.5703125" style="452" customWidth="1"/>
    <col min="2820" max="2820" width="14.28515625" style="452" customWidth="1"/>
    <col min="2821" max="2821" width="8" style="452" customWidth="1"/>
    <col min="2822" max="2822" width="13.5703125" style="452" customWidth="1"/>
    <col min="2823" max="2823" width="9.5703125" style="452" customWidth="1"/>
    <col min="2824" max="2824" width="11" style="452" customWidth="1"/>
    <col min="2825" max="2825" width="7" style="452" customWidth="1"/>
    <col min="2826" max="2826" width="3.7109375" style="452" customWidth="1"/>
    <col min="2827" max="2827" width="5.28515625" style="452" customWidth="1"/>
    <col min="2828" max="3072" width="7.28515625" style="452"/>
    <col min="3073" max="3073" width="3.85546875" style="452" customWidth="1"/>
    <col min="3074" max="3074" width="11" style="452" customWidth="1"/>
    <col min="3075" max="3075" width="11.5703125" style="452" customWidth="1"/>
    <col min="3076" max="3076" width="14.28515625" style="452" customWidth="1"/>
    <col min="3077" max="3077" width="8" style="452" customWidth="1"/>
    <col min="3078" max="3078" width="13.5703125" style="452" customWidth="1"/>
    <col min="3079" max="3079" width="9.5703125" style="452" customWidth="1"/>
    <col min="3080" max="3080" width="11" style="452" customWidth="1"/>
    <col min="3081" max="3081" width="7" style="452" customWidth="1"/>
    <col min="3082" max="3082" width="3.7109375" style="452" customWidth="1"/>
    <col min="3083" max="3083" width="5.28515625" style="452" customWidth="1"/>
    <col min="3084" max="3328" width="7.28515625" style="452"/>
    <col min="3329" max="3329" width="3.85546875" style="452" customWidth="1"/>
    <col min="3330" max="3330" width="11" style="452" customWidth="1"/>
    <col min="3331" max="3331" width="11.5703125" style="452" customWidth="1"/>
    <col min="3332" max="3332" width="14.28515625" style="452" customWidth="1"/>
    <col min="3333" max="3333" width="8" style="452" customWidth="1"/>
    <col min="3334" max="3334" width="13.5703125" style="452" customWidth="1"/>
    <col min="3335" max="3335" width="9.5703125" style="452" customWidth="1"/>
    <col min="3336" max="3336" width="11" style="452" customWidth="1"/>
    <col min="3337" max="3337" width="7" style="452" customWidth="1"/>
    <col min="3338" max="3338" width="3.7109375" style="452" customWidth="1"/>
    <col min="3339" max="3339" width="5.28515625" style="452" customWidth="1"/>
    <col min="3340" max="3584" width="7.28515625" style="452"/>
    <col min="3585" max="3585" width="3.85546875" style="452" customWidth="1"/>
    <col min="3586" max="3586" width="11" style="452" customWidth="1"/>
    <col min="3587" max="3587" width="11.5703125" style="452" customWidth="1"/>
    <col min="3588" max="3588" width="14.28515625" style="452" customWidth="1"/>
    <col min="3589" max="3589" width="8" style="452" customWidth="1"/>
    <col min="3590" max="3590" width="13.5703125" style="452" customWidth="1"/>
    <col min="3591" max="3591" width="9.5703125" style="452" customWidth="1"/>
    <col min="3592" max="3592" width="11" style="452" customWidth="1"/>
    <col min="3593" max="3593" width="7" style="452" customWidth="1"/>
    <col min="3594" max="3594" width="3.7109375" style="452" customWidth="1"/>
    <col min="3595" max="3595" width="5.28515625" style="452" customWidth="1"/>
    <col min="3596" max="3840" width="7.28515625" style="452"/>
    <col min="3841" max="3841" width="3.85546875" style="452" customWidth="1"/>
    <col min="3842" max="3842" width="11" style="452" customWidth="1"/>
    <col min="3843" max="3843" width="11.5703125" style="452" customWidth="1"/>
    <col min="3844" max="3844" width="14.28515625" style="452" customWidth="1"/>
    <col min="3845" max="3845" width="8" style="452" customWidth="1"/>
    <col min="3846" max="3846" width="13.5703125" style="452" customWidth="1"/>
    <col min="3847" max="3847" width="9.5703125" style="452" customWidth="1"/>
    <col min="3848" max="3848" width="11" style="452" customWidth="1"/>
    <col min="3849" max="3849" width="7" style="452" customWidth="1"/>
    <col min="3850" max="3850" width="3.7109375" style="452" customWidth="1"/>
    <col min="3851" max="3851" width="5.28515625" style="452" customWidth="1"/>
    <col min="3852" max="4096" width="7.28515625" style="452"/>
    <col min="4097" max="4097" width="3.85546875" style="452" customWidth="1"/>
    <col min="4098" max="4098" width="11" style="452" customWidth="1"/>
    <col min="4099" max="4099" width="11.5703125" style="452" customWidth="1"/>
    <col min="4100" max="4100" width="14.28515625" style="452" customWidth="1"/>
    <col min="4101" max="4101" width="8" style="452" customWidth="1"/>
    <col min="4102" max="4102" width="13.5703125" style="452" customWidth="1"/>
    <col min="4103" max="4103" width="9.5703125" style="452" customWidth="1"/>
    <col min="4104" max="4104" width="11" style="452" customWidth="1"/>
    <col min="4105" max="4105" width="7" style="452" customWidth="1"/>
    <col min="4106" max="4106" width="3.7109375" style="452" customWidth="1"/>
    <col min="4107" max="4107" width="5.28515625" style="452" customWidth="1"/>
    <col min="4108" max="4352" width="7.28515625" style="452"/>
    <col min="4353" max="4353" width="3.85546875" style="452" customWidth="1"/>
    <col min="4354" max="4354" width="11" style="452" customWidth="1"/>
    <col min="4355" max="4355" width="11.5703125" style="452" customWidth="1"/>
    <col min="4356" max="4356" width="14.28515625" style="452" customWidth="1"/>
    <col min="4357" max="4357" width="8" style="452" customWidth="1"/>
    <col min="4358" max="4358" width="13.5703125" style="452" customWidth="1"/>
    <col min="4359" max="4359" width="9.5703125" style="452" customWidth="1"/>
    <col min="4360" max="4360" width="11" style="452" customWidth="1"/>
    <col min="4361" max="4361" width="7" style="452" customWidth="1"/>
    <col min="4362" max="4362" width="3.7109375" style="452" customWidth="1"/>
    <col min="4363" max="4363" width="5.28515625" style="452" customWidth="1"/>
    <col min="4364" max="4608" width="7.28515625" style="452"/>
    <col min="4609" max="4609" width="3.85546875" style="452" customWidth="1"/>
    <col min="4610" max="4610" width="11" style="452" customWidth="1"/>
    <col min="4611" max="4611" width="11.5703125" style="452" customWidth="1"/>
    <col min="4612" max="4612" width="14.28515625" style="452" customWidth="1"/>
    <col min="4613" max="4613" width="8" style="452" customWidth="1"/>
    <col min="4614" max="4614" width="13.5703125" style="452" customWidth="1"/>
    <col min="4615" max="4615" width="9.5703125" style="452" customWidth="1"/>
    <col min="4616" max="4616" width="11" style="452" customWidth="1"/>
    <col min="4617" max="4617" width="7" style="452" customWidth="1"/>
    <col min="4618" max="4618" width="3.7109375" style="452" customWidth="1"/>
    <col min="4619" max="4619" width="5.28515625" style="452" customWidth="1"/>
    <col min="4620" max="4864" width="7.28515625" style="452"/>
    <col min="4865" max="4865" width="3.85546875" style="452" customWidth="1"/>
    <col min="4866" max="4866" width="11" style="452" customWidth="1"/>
    <col min="4867" max="4867" width="11.5703125" style="452" customWidth="1"/>
    <col min="4868" max="4868" width="14.28515625" style="452" customWidth="1"/>
    <col min="4869" max="4869" width="8" style="452" customWidth="1"/>
    <col min="4870" max="4870" width="13.5703125" style="452" customWidth="1"/>
    <col min="4871" max="4871" width="9.5703125" style="452" customWidth="1"/>
    <col min="4872" max="4872" width="11" style="452" customWidth="1"/>
    <col min="4873" max="4873" width="7" style="452" customWidth="1"/>
    <col min="4874" max="4874" width="3.7109375" style="452" customWidth="1"/>
    <col min="4875" max="4875" width="5.28515625" style="452" customWidth="1"/>
    <col min="4876" max="5120" width="7.28515625" style="452"/>
    <col min="5121" max="5121" width="3.85546875" style="452" customWidth="1"/>
    <col min="5122" max="5122" width="11" style="452" customWidth="1"/>
    <col min="5123" max="5123" width="11.5703125" style="452" customWidth="1"/>
    <col min="5124" max="5124" width="14.28515625" style="452" customWidth="1"/>
    <col min="5125" max="5125" width="8" style="452" customWidth="1"/>
    <col min="5126" max="5126" width="13.5703125" style="452" customWidth="1"/>
    <col min="5127" max="5127" width="9.5703125" style="452" customWidth="1"/>
    <col min="5128" max="5128" width="11" style="452" customWidth="1"/>
    <col min="5129" max="5129" width="7" style="452" customWidth="1"/>
    <col min="5130" max="5130" width="3.7109375" style="452" customWidth="1"/>
    <col min="5131" max="5131" width="5.28515625" style="452" customWidth="1"/>
    <col min="5132" max="5376" width="7.28515625" style="452"/>
    <col min="5377" max="5377" width="3.85546875" style="452" customWidth="1"/>
    <col min="5378" max="5378" width="11" style="452" customWidth="1"/>
    <col min="5379" max="5379" width="11.5703125" style="452" customWidth="1"/>
    <col min="5380" max="5380" width="14.28515625" style="452" customWidth="1"/>
    <col min="5381" max="5381" width="8" style="452" customWidth="1"/>
    <col min="5382" max="5382" width="13.5703125" style="452" customWidth="1"/>
    <col min="5383" max="5383" width="9.5703125" style="452" customWidth="1"/>
    <col min="5384" max="5384" width="11" style="452" customWidth="1"/>
    <col min="5385" max="5385" width="7" style="452" customWidth="1"/>
    <col min="5386" max="5386" width="3.7109375" style="452" customWidth="1"/>
    <col min="5387" max="5387" width="5.28515625" style="452" customWidth="1"/>
    <col min="5388" max="5632" width="7.28515625" style="452"/>
    <col min="5633" max="5633" width="3.85546875" style="452" customWidth="1"/>
    <col min="5634" max="5634" width="11" style="452" customWidth="1"/>
    <col min="5635" max="5635" width="11.5703125" style="452" customWidth="1"/>
    <col min="5636" max="5636" width="14.28515625" style="452" customWidth="1"/>
    <col min="5637" max="5637" width="8" style="452" customWidth="1"/>
    <col min="5638" max="5638" width="13.5703125" style="452" customWidth="1"/>
    <col min="5639" max="5639" width="9.5703125" style="452" customWidth="1"/>
    <col min="5640" max="5640" width="11" style="452" customWidth="1"/>
    <col min="5641" max="5641" width="7" style="452" customWidth="1"/>
    <col min="5642" max="5642" width="3.7109375" style="452" customWidth="1"/>
    <col min="5643" max="5643" width="5.28515625" style="452" customWidth="1"/>
    <col min="5644" max="5888" width="7.28515625" style="452"/>
    <col min="5889" max="5889" width="3.85546875" style="452" customWidth="1"/>
    <col min="5890" max="5890" width="11" style="452" customWidth="1"/>
    <col min="5891" max="5891" width="11.5703125" style="452" customWidth="1"/>
    <col min="5892" max="5892" width="14.28515625" style="452" customWidth="1"/>
    <col min="5893" max="5893" width="8" style="452" customWidth="1"/>
    <col min="5894" max="5894" width="13.5703125" style="452" customWidth="1"/>
    <col min="5895" max="5895" width="9.5703125" style="452" customWidth="1"/>
    <col min="5896" max="5896" width="11" style="452" customWidth="1"/>
    <col min="5897" max="5897" width="7" style="452" customWidth="1"/>
    <col min="5898" max="5898" width="3.7109375" style="452" customWidth="1"/>
    <col min="5899" max="5899" width="5.28515625" style="452" customWidth="1"/>
    <col min="5900" max="6144" width="7.28515625" style="452"/>
    <col min="6145" max="6145" width="3.85546875" style="452" customWidth="1"/>
    <col min="6146" max="6146" width="11" style="452" customWidth="1"/>
    <col min="6147" max="6147" width="11.5703125" style="452" customWidth="1"/>
    <col min="6148" max="6148" width="14.28515625" style="452" customWidth="1"/>
    <col min="6149" max="6149" width="8" style="452" customWidth="1"/>
    <col min="6150" max="6150" width="13.5703125" style="452" customWidth="1"/>
    <col min="6151" max="6151" width="9.5703125" style="452" customWidth="1"/>
    <col min="6152" max="6152" width="11" style="452" customWidth="1"/>
    <col min="6153" max="6153" width="7" style="452" customWidth="1"/>
    <col min="6154" max="6154" width="3.7109375" style="452" customWidth="1"/>
    <col min="6155" max="6155" width="5.28515625" style="452" customWidth="1"/>
    <col min="6156" max="6400" width="7.28515625" style="452"/>
    <col min="6401" max="6401" width="3.85546875" style="452" customWidth="1"/>
    <col min="6402" max="6402" width="11" style="452" customWidth="1"/>
    <col min="6403" max="6403" width="11.5703125" style="452" customWidth="1"/>
    <col min="6404" max="6404" width="14.28515625" style="452" customWidth="1"/>
    <col min="6405" max="6405" width="8" style="452" customWidth="1"/>
    <col min="6406" max="6406" width="13.5703125" style="452" customWidth="1"/>
    <col min="6407" max="6407" width="9.5703125" style="452" customWidth="1"/>
    <col min="6408" max="6408" width="11" style="452" customWidth="1"/>
    <col min="6409" max="6409" width="7" style="452" customWidth="1"/>
    <col min="6410" max="6410" width="3.7109375" style="452" customWidth="1"/>
    <col min="6411" max="6411" width="5.28515625" style="452" customWidth="1"/>
    <col min="6412" max="6656" width="7.28515625" style="452"/>
    <col min="6657" max="6657" width="3.85546875" style="452" customWidth="1"/>
    <col min="6658" max="6658" width="11" style="452" customWidth="1"/>
    <col min="6659" max="6659" width="11.5703125" style="452" customWidth="1"/>
    <col min="6660" max="6660" width="14.28515625" style="452" customWidth="1"/>
    <col min="6661" max="6661" width="8" style="452" customWidth="1"/>
    <col min="6662" max="6662" width="13.5703125" style="452" customWidth="1"/>
    <col min="6663" max="6663" width="9.5703125" style="452" customWidth="1"/>
    <col min="6664" max="6664" width="11" style="452" customWidth="1"/>
    <col min="6665" max="6665" width="7" style="452" customWidth="1"/>
    <col min="6666" max="6666" width="3.7109375" style="452" customWidth="1"/>
    <col min="6667" max="6667" width="5.28515625" style="452" customWidth="1"/>
    <col min="6668" max="6912" width="7.28515625" style="452"/>
    <col min="6913" max="6913" width="3.85546875" style="452" customWidth="1"/>
    <col min="6914" max="6914" width="11" style="452" customWidth="1"/>
    <col min="6915" max="6915" width="11.5703125" style="452" customWidth="1"/>
    <col min="6916" max="6916" width="14.28515625" style="452" customWidth="1"/>
    <col min="6917" max="6917" width="8" style="452" customWidth="1"/>
    <col min="6918" max="6918" width="13.5703125" style="452" customWidth="1"/>
    <col min="6919" max="6919" width="9.5703125" style="452" customWidth="1"/>
    <col min="6920" max="6920" width="11" style="452" customWidth="1"/>
    <col min="6921" max="6921" width="7" style="452" customWidth="1"/>
    <col min="6922" max="6922" width="3.7109375" style="452" customWidth="1"/>
    <col min="6923" max="6923" width="5.28515625" style="452" customWidth="1"/>
    <col min="6924" max="7168" width="7.28515625" style="452"/>
    <col min="7169" max="7169" width="3.85546875" style="452" customWidth="1"/>
    <col min="7170" max="7170" width="11" style="452" customWidth="1"/>
    <col min="7171" max="7171" width="11.5703125" style="452" customWidth="1"/>
    <col min="7172" max="7172" width="14.28515625" style="452" customWidth="1"/>
    <col min="7173" max="7173" width="8" style="452" customWidth="1"/>
    <col min="7174" max="7174" width="13.5703125" style="452" customWidth="1"/>
    <col min="7175" max="7175" width="9.5703125" style="452" customWidth="1"/>
    <col min="7176" max="7176" width="11" style="452" customWidth="1"/>
    <col min="7177" max="7177" width="7" style="452" customWidth="1"/>
    <col min="7178" max="7178" width="3.7109375" style="452" customWidth="1"/>
    <col min="7179" max="7179" width="5.28515625" style="452" customWidth="1"/>
    <col min="7180" max="7424" width="7.28515625" style="452"/>
    <col min="7425" max="7425" width="3.85546875" style="452" customWidth="1"/>
    <col min="7426" max="7426" width="11" style="452" customWidth="1"/>
    <col min="7427" max="7427" width="11.5703125" style="452" customWidth="1"/>
    <col min="7428" max="7428" width="14.28515625" style="452" customWidth="1"/>
    <col min="7429" max="7429" width="8" style="452" customWidth="1"/>
    <col min="7430" max="7430" width="13.5703125" style="452" customWidth="1"/>
    <col min="7431" max="7431" width="9.5703125" style="452" customWidth="1"/>
    <col min="7432" max="7432" width="11" style="452" customWidth="1"/>
    <col min="7433" max="7433" width="7" style="452" customWidth="1"/>
    <col min="7434" max="7434" width="3.7109375" style="452" customWidth="1"/>
    <col min="7435" max="7435" width="5.28515625" style="452" customWidth="1"/>
    <col min="7436" max="7680" width="7.28515625" style="452"/>
    <col min="7681" max="7681" width="3.85546875" style="452" customWidth="1"/>
    <col min="7682" max="7682" width="11" style="452" customWidth="1"/>
    <col min="7683" max="7683" width="11.5703125" style="452" customWidth="1"/>
    <col min="7684" max="7684" width="14.28515625" style="452" customWidth="1"/>
    <col min="7685" max="7685" width="8" style="452" customWidth="1"/>
    <col min="7686" max="7686" width="13.5703125" style="452" customWidth="1"/>
    <col min="7687" max="7687" width="9.5703125" style="452" customWidth="1"/>
    <col min="7688" max="7688" width="11" style="452" customWidth="1"/>
    <col min="7689" max="7689" width="7" style="452" customWidth="1"/>
    <col min="7690" max="7690" width="3.7109375" style="452" customWidth="1"/>
    <col min="7691" max="7691" width="5.28515625" style="452" customWidth="1"/>
    <col min="7692" max="7936" width="7.28515625" style="452"/>
    <col min="7937" max="7937" width="3.85546875" style="452" customWidth="1"/>
    <col min="7938" max="7938" width="11" style="452" customWidth="1"/>
    <col min="7939" max="7939" width="11.5703125" style="452" customWidth="1"/>
    <col min="7940" max="7940" width="14.28515625" style="452" customWidth="1"/>
    <col min="7941" max="7941" width="8" style="452" customWidth="1"/>
    <col min="7942" max="7942" width="13.5703125" style="452" customWidth="1"/>
    <col min="7943" max="7943" width="9.5703125" style="452" customWidth="1"/>
    <col min="7944" max="7944" width="11" style="452" customWidth="1"/>
    <col min="7945" max="7945" width="7" style="452" customWidth="1"/>
    <col min="7946" max="7946" width="3.7109375" style="452" customWidth="1"/>
    <col min="7947" max="7947" width="5.28515625" style="452" customWidth="1"/>
    <col min="7948" max="8192" width="7.28515625" style="452"/>
    <col min="8193" max="8193" width="3.85546875" style="452" customWidth="1"/>
    <col min="8194" max="8194" width="11" style="452" customWidth="1"/>
    <col min="8195" max="8195" width="11.5703125" style="452" customWidth="1"/>
    <col min="8196" max="8196" width="14.28515625" style="452" customWidth="1"/>
    <col min="8197" max="8197" width="8" style="452" customWidth="1"/>
    <col min="8198" max="8198" width="13.5703125" style="452" customWidth="1"/>
    <col min="8199" max="8199" width="9.5703125" style="452" customWidth="1"/>
    <col min="8200" max="8200" width="11" style="452" customWidth="1"/>
    <col min="8201" max="8201" width="7" style="452" customWidth="1"/>
    <col min="8202" max="8202" width="3.7109375" style="452" customWidth="1"/>
    <col min="8203" max="8203" width="5.28515625" style="452" customWidth="1"/>
    <col min="8204" max="8448" width="7.28515625" style="452"/>
    <col min="8449" max="8449" width="3.85546875" style="452" customWidth="1"/>
    <col min="8450" max="8450" width="11" style="452" customWidth="1"/>
    <col min="8451" max="8451" width="11.5703125" style="452" customWidth="1"/>
    <col min="8452" max="8452" width="14.28515625" style="452" customWidth="1"/>
    <col min="8453" max="8453" width="8" style="452" customWidth="1"/>
    <col min="8454" max="8454" width="13.5703125" style="452" customWidth="1"/>
    <col min="8455" max="8455" width="9.5703125" style="452" customWidth="1"/>
    <col min="8456" max="8456" width="11" style="452" customWidth="1"/>
    <col min="8457" max="8457" width="7" style="452" customWidth="1"/>
    <col min="8458" max="8458" width="3.7109375" style="452" customWidth="1"/>
    <col min="8459" max="8459" width="5.28515625" style="452" customWidth="1"/>
    <col min="8460" max="8704" width="7.28515625" style="452"/>
    <col min="8705" max="8705" width="3.85546875" style="452" customWidth="1"/>
    <col min="8706" max="8706" width="11" style="452" customWidth="1"/>
    <col min="8707" max="8707" width="11.5703125" style="452" customWidth="1"/>
    <col min="8708" max="8708" width="14.28515625" style="452" customWidth="1"/>
    <col min="8709" max="8709" width="8" style="452" customWidth="1"/>
    <col min="8710" max="8710" width="13.5703125" style="452" customWidth="1"/>
    <col min="8711" max="8711" width="9.5703125" style="452" customWidth="1"/>
    <col min="8712" max="8712" width="11" style="452" customWidth="1"/>
    <col min="8713" max="8713" width="7" style="452" customWidth="1"/>
    <col min="8714" max="8714" width="3.7109375" style="452" customWidth="1"/>
    <col min="8715" max="8715" width="5.28515625" style="452" customWidth="1"/>
    <col min="8716" max="8960" width="7.28515625" style="452"/>
    <col min="8961" max="8961" width="3.85546875" style="452" customWidth="1"/>
    <col min="8962" max="8962" width="11" style="452" customWidth="1"/>
    <col min="8963" max="8963" width="11.5703125" style="452" customWidth="1"/>
    <col min="8964" max="8964" width="14.28515625" style="452" customWidth="1"/>
    <col min="8965" max="8965" width="8" style="452" customWidth="1"/>
    <col min="8966" max="8966" width="13.5703125" style="452" customWidth="1"/>
    <col min="8967" max="8967" width="9.5703125" style="452" customWidth="1"/>
    <col min="8968" max="8968" width="11" style="452" customWidth="1"/>
    <col min="8969" max="8969" width="7" style="452" customWidth="1"/>
    <col min="8970" max="8970" width="3.7109375" style="452" customWidth="1"/>
    <col min="8971" max="8971" width="5.28515625" style="452" customWidth="1"/>
    <col min="8972" max="9216" width="7.28515625" style="452"/>
    <col min="9217" max="9217" width="3.85546875" style="452" customWidth="1"/>
    <col min="9218" max="9218" width="11" style="452" customWidth="1"/>
    <col min="9219" max="9219" width="11.5703125" style="452" customWidth="1"/>
    <col min="9220" max="9220" width="14.28515625" style="452" customWidth="1"/>
    <col min="9221" max="9221" width="8" style="452" customWidth="1"/>
    <col min="9222" max="9222" width="13.5703125" style="452" customWidth="1"/>
    <col min="9223" max="9223" width="9.5703125" style="452" customWidth="1"/>
    <col min="9224" max="9224" width="11" style="452" customWidth="1"/>
    <col min="9225" max="9225" width="7" style="452" customWidth="1"/>
    <col min="9226" max="9226" width="3.7109375" style="452" customWidth="1"/>
    <col min="9227" max="9227" width="5.28515625" style="452" customWidth="1"/>
    <col min="9228" max="9472" width="7.28515625" style="452"/>
    <col min="9473" max="9473" width="3.85546875" style="452" customWidth="1"/>
    <col min="9474" max="9474" width="11" style="452" customWidth="1"/>
    <col min="9475" max="9475" width="11.5703125" style="452" customWidth="1"/>
    <col min="9476" max="9476" width="14.28515625" style="452" customWidth="1"/>
    <col min="9477" max="9477" width="8" style="452" customWidth="1"/>
    <col min="9478" max="9478" width="13.5703125" style="452" customWidth="1"/>
    <col min="9479" max="9479" width="9.5703125" style="452" customWidth="1"/>
    <col min="9480" max="9480" width="11" style="452" customWidth="1"/>
    <col min="9481" max="9481" width="7" style="452" customWidth="1"/>
    <col min="9482" max="9482" width="3.7109375" style="452" customWidth="1"/>
    <col min="9483" max="9483" width="5.28515625" style="452" customWidth="1"/>
    <col min="9484" max="9728" width="7.28515625" style="452"/>
    <col min="9729" max="9729" width="3.85546875" style="452" customWidth="1"/>
    <col min="9730" max="9730" width="11" style="452" customWidth="1"/>
    <col min="9731" max="9731" width="11.5703125" style="452" customWidth="1"/>
    <col min="9732" max="9732" width="14.28515625" style="452" customWidth="1"/>
    <col min="9733" max="9733" width="8" style="452" customWidth="1"/>
    <col min="9734" max="9734" width="13.5703125" style="452" customWidth="1"/>
    <col min="9735" max="9735" width="9.5703125" style="452" customWidth="1"/>
    <col min="9736" max="9736" width="11" style="452" customWidth="1"/>
    <col min="9737" max="9737" width="7" style="452" customWidth="1"/>
    <col min="9738" max="9738" width="3.7109375" style="452" customWidth="1"/>
    <col min="9739" max="9739" width="5.28515625" style="452" customWidth="1"/>
    <col min="9740" max="9984" width="7.28515625" style="452"/>
    <col min="9985" max="9985" width="3.85546875" style="452" customWidth="1"/>
    <col min="9986" max="9986" width="11" style="452" customWidth="1"/>
    <col min="9987" max="9987" width="11.5703125" style="452" customWidth="1"/>
    <col min="9988" max="9988" width="14.28515625" style="452" customWidth="1"/>
    <col min="9989" max="9989" width="8" style="452" customWidth="1"/>
    <col min="9990" max="9990" width="13.5703125" style="452" customWidth="1"/>
    <col min="9991" max="9991" width="9.5703125" style="452" customWidth="1"/>
    <col min="9992" max="9992" width="11" style="452" customWidth="1"/>
    <col min="9993" max="9993" width="7" style="452" customWidth="1"/>
    <col min="9994" max="9994" width="3.7109375" style="452" customWidth="1"/>
    <col min="9995" max="9995" width="5.28515625" style="452" customWidth="1"/>
    <col min="9996" max="10240" width="7.28515625" style="452"/>
    <col min="10241" max="10241" width="3.85546875" style="452" customWidth="1"/>
    <col min="10242" max="10242" width="11" style="452" customWidth="1"/>
    <col min="10243" max="10243" width="11.5703125" style="452" customWidth="1"/>
    <col min="10244" max="10244" width="14.28515625" style="452" customWidth="1"/>
    <col min="10245" max="10245" width="8" style="452" customWidth="1"/>
    <col min="10246" max="10246" width="13.5703125" style="452" customWidth="1"/>
    <col min="10247" max="10247" width="9.5703125" style="452" customWidth="1"/>
    <col min="10248" max="10248" width="11" style="452" customWidth="1"/>
    <col min="10249" max="10249" width="7" style="452" customWidth="1"/>
    <col min="10250" max="10250" width="3.7109375" style="452" customWidth="1"/>
    <col min="10251" max="10251" width="5.28515625" style="452" customWidth="1"/>
    <col min="10252" max="10496" width="7.28515625" style="452"/>
    <col min="10497" max="10497" width="3.85546875" style="452" customWidth="1"/>
    <col min="10498" max="10498" width="11" style="452" customWidth="1"/>
    <col min="10499" max="10499" width="11.5703125" style="452" customWidth="1"/>
    <col min="10500" max="10500" width="14.28515625" style="452" customWidth="1"/>
    <col min="10501" max="10501" width="8" style="452" customWidth="1"/>
    <col min="10502" max="10502" width="13.5703125" style="452" customWidth="1"/>
    <col min="10503" max="10503" width="9.5703125" style="452" customWidth="1"/>
    <col min="10504" max="10504" width="11" style="452" customWidth="1"/>
    <col min="10505" max="10505" width="7" style="452" customWidth="1"/>
    <col min="10506" max="10506" width="3.7109375" style="452" customWidth="1"/>
    <col min="10507" max="10507" width="5.28515625" style="452" customWidth="1"/>
    <col min="10508" max="10752" width="7.28515625" style="452"/>
    <col min="10753" max="10753" width="3.85546875" style="452" customWidth="1"/>
    <col min="10754" max="10754" width="11" style="452" customWidth="1"/>
    <col min="10755" max="10755" width="11.5703125" style="452" customWidth="1"/>
    <col min="10756" max="10756" width="14.28515625" style="452" customWidth="1"/>
    <col min="10757" max="10757" width="8" style="452" customWidth="1"/>
    <col min="10758" max="10758" width="13.5703125" style="452" customWidth="1"/>
    <col min="10759" max="10759" width="9.5703125" style="452" customWidth="1"/>
    <col min="10760" max="10760" width="11" style="452" customWidth="1"/>
    <col min="10761" max="10761" width="7" style="452" customWidth="1"/>
    <col min="10762" max="10762" width="3.7109375" style="452" customWidth="1"/>
    <col min="10763" max="10763" width="5.28515625" style="452" customWidth="1"/>
    <col min="10764" max="11008" width="7.28515625" style="452"/>
    <col min="11009" max="11009" width="3.85546875" style="452" customWidth="1"/>
    <col min="11010" max="11010" width="11" style="452" customWidth="1"/>
    <col min="11011" max="11011" width="11.5703125" style="452" customWidth="1"/>
    <col min="11012" max="11012" width="14.28515625" style="452" customWidth="1"/>
    <col min="11013" max="11013" width="8" style="452" customWidth="1"/>
    <col min="11014" max="11014" width="13.5703125" style="452" customWidth="1"/>
    <col min="11015" max="11015" width="9.5703125" style="452" customWidth="1"/>
    <col min="11016" max="11016" width="11" style="452" customWidth="1"/>
    <col min="11017" max="11017" width="7" style="452" customWidth="1"/>
    <col min="11018" max="11018" width="3.7109375" style="452" customWidth="1"/>
    <col min="11019" max="11019" width="5.28515625" style="452" customWidth="1"/>
    <col min="11020" max="11264" width="7.28515625" style="452"/>
    <col min="11265" max="11265" width="3.85546875" style="452" customWidth="1"/>
    <col min="11266" max="11266" width="11" style="452" customWidth="1"/>
    <col min="11267" max="11267" width="11.5703125" style="452" customWidth="1"/>
    <col min="11268" max="11268" width="14.28515625" style="452" customWidth="1"/>
    <col min="11269" max="11269" width="8" style="452" customWidth="1"/>
    <col min="11270" max="11270" width="13.5703125" style="452" customWidth="1"/>
    <col min="11271" max="11271" width="9.5703125" style="452" customWidth="1"/>
    <col min="11272" max="11272" width="11" style="452" customWidth="1"/>
    <col min="11273" max="11273" width="7" style="452" customWidth="1"/>
    <col min="11274" max="11274" width="3.7109375" style="452" customWidth="1"/>
    <col min="11275" max="11275" width="5.28515625" style="452" customWidth="1"/>
    <col min="11276" max="11520" width="7.28515625" style="452"/>
    <col min="11521" max="11521" width="3.85546875" style="452" customWidth="1"/>
    <col min="11522" max="11522" width="11" style="452" customWidth="1"/>
    <col min="11523" max="11523" width="11.5703125" style="452" customWidth="1"/>
    <col min="11524" max="11524" width="14.28515625" style="452" customWidth="1"/>
    <col min="11525" max="11525" width="8" style="452" customWidth="1"/>
    <col min="11526" max="11526" width="13.5703125" style="452" customWidth="1"/>
    <col min="11527" max="11527" width="9.5703125" style="452" customWidth="1"/>
    <col min="11528" max="11528" width="11" style="452" customWidth="1"/>
    <col min="11529" max="11529" width="7" style="452" customWidth="1"/>
    <col min="11530" max="11530" width="3.7109375" style="452" customWidth="1"/>
    <col min="11531" max="11531" width="5.28515625" style="452" customWidth="1"/>
    <col min="11532" max="11776" width="7.28515625" style="452"/>
    <col min="11777" max="11777" width="3.85546875" style="452" customWidth="1"/>
    <col min="11778" max="11778" width="11" style="452" customWidth="1"/>
    <col min="11779" max="11779" width="11.5703125" style="452" customWidth="1"/>
    <col min="11780" max="11780" width="14.28515625" style="452" customWidth="1"/>
    <col min="11781" max="11781" width="8" style="452" customWidth="1"/>
    <col min="11782" max="11782" width="13.5703125" style="452" customWidth="1"/>
    <col min="11783" max="11783" width="9.5703125" style="452" customWidth="1"/>
    <col min="11784" max="11784" width="11" style="452" customWidth="1"/>
    <col min="11785" max="11785" width="7" style="452" customWidth="1"/>
    <col min="11786" max="11786" width="3.7109375" style="452" customWidth="1"/>
    <col min="11787" max="11787" width="5.28515625" style="452" customWidth="1"/>
    <col min="11788" max="12032" width="7.28515625" style="452"/>
    <col min="12033" max="12033" width="3.85546875" style="452" customWidth="1"/>
    <col min="12034" max="12034" width="11" style="452" customWidth="1"/>
    <col min="12035" max="12035" width="11.5703125" style="452" customWidth="1"/>
    <col min="12036" max="12036" width="14.28515625" style="452" customWidth="1"/>
    <col min="12037" max="12037" width="8" style="452" customWidth="1"/>
    <col min="12038" max="12038" width="13.5703125" style="452" customWidth="1"/>
    <col min="12039" max="12039" width="9.5703125" style="452" customWidth="1"/>
    <col min="12040" max="12040" width="11" style="452" customWidth="1"/>
    <col min="12041" max="12041" width="7" style="452" customWidth="1"/>
    <col min="12042" max="12042" width="3.7109375" style="452" customWidth="1"/>
    <col min="12043" max="12043" width="5.28515625" style="452" customWidth="1"/>
    <col min="12044" max="12288" width="7.28515625" style="452"/>
    <col min="12289" max="12289" width="3.85546875" style="452" customWidth="1"/>
    <col min="12290" max="12290" width="11" style="452" customWidth="1"/>
    <col min="12291" max="12291" width="11.5703125" style="452" customWidth="1"/>
    <col min="12292" max="12292" width="14.28515625" style="452" customWidth="1"/>
    <col min="12293" max="12293" width="8" style="452" customWidth="1"/>
    <col min="12294" max="12294" width="13.5703125" style="452" customWidth="1"/>
    <col min="12295" max="12295" width="9.5703125" style="452" customWidth="1"/>
    <col min="12296" max="12296" width="11" style="452" customWidth="1"/>
    <col min="12297" max="12297" width="7" style="452" customWidth="1"/>
    <col min="12298" max="12298" width="3.7109375" style="452" customWidth="1"/>
    <col min="12299" max="12299" width="5.28515625" style="452" customWidth="1"/>
    <col min="12300" max="12544" width="7.28515625" style="452"/>
    <col min="12545" max="12545" width="3.85546875" style="452" customWidth="1"/>
    <col min="12546" max="12546" width="11" style="452" customWidth="1"/>
    <col min="12547" max="12547" width="11.5703125" style="452" customWidth="1"/>
    <col min="12548" max="12548" width="14.28515625" style="452" customWidth="1"/>
    <col min="12549" max="12549" width="8" style="452" customWidth="1"/>
    <col min="12550" max="12550" width="13.5703125" style="452" customWidth="1"/>
    <col min="12551" max="12551" width="9.5703125" style="452" customWidth="1"/>
    <col min="12552" max="12552" width="11" style="452" customWidth="1"/>
    <col min="12553" max="12553" width="7" style="452" customWidth="1"/>
    <col min="12554" max="12554" width="3.7109375" style="452" customWidth="1"/>
    <col min="12555" max="12555" width="5.28515625" style="452" customWidth="1"/>
    <col min="12556" max="12800" width="7.28515625" style="452"/>
    <col min="12801" max="12801" width="3.85546875" style="452" customWidth="1"/>
    <col min="12802" max="12802" width="11" style="452" customWidth="1"/>
    <col min="12803" max="12803" width="11.5703125" style="452" customWidth="1"/>
    <col min="12804" max="12804" width="14.28515625" style="452" customWidth="1"/>
    <col min="12805" max="12805" width="8" style="452" customWidth="1"/>
    <col min="12806" max="12806" width="13.5703125" style="452" customWidth="1"/>
    <col min="12807" max="12807" width="9.5703125" style="452" customWidth="1"/>
    <col min="12808" max="12808" width="11" style="452" customWidth="1"/>
    <col min="12809" max="12809" width="7" style="452" customWidth="1"/>
    <col min="12810" max="12810" width="3.7109375" style="452" customWidth="1"/>
    <col min="12811" max="12811" width="5.28515625" style="452" customWidth="1"/>
    <col min="12812" max="13056" width="7.28515625" style="452"/>
    <col min="13057" max="13057" width="3.85546875" style="452" customWidth="1"/>
    <col min="13058" max="13058" width="11" style="452" customWidth="1"/>
    <col min="13059" max="13059" width="11.5703125" style="452" customWidth="1"/>
    <col min="13060" max="13060" width="14.28515625" style="452" customWidth="1"/>
    <col min="13061" max="13061" width="8" style="452" customWidth="1"/>
    <col min="13062" max="13062" width="13.5703125" style="452" customWidth="1"/>
    <col min="13063" max="13063" width="9.5703125" style="452" customWidth="1"/>
    <col min="13064" max="13064" width="11" style="452" customWidth="1"/>
    <col min="13065" max="13065" width="7" style="452" customWidth="1"/>
    <col min="13066" max="13066" width="3.7109375" style="452" customWidth="1"/>
    <col min="13067" max="13067" width="5.28515625" style="452" customWidth="1"/>
    <col min="13068" max="13312" width="7.28515625" style="452"/>
    <col min="13313" max="13313" width="3.85546875" style="452" customWidth="1"/>
    <col min="13314" max="13314" width="11" style="452" customWidth="1"/>
    <col min="13315" max="13315" width="11.5703125" style="452" customWidth="1"/>
    <col min="13316" max="13316" width="14.28515625" style="452" customWidth="1"/>
    <col min="13317" max="13317" width="8" style="452" customWidth="1"/>
    <col min="13318" max="13318" width="13.5703125" style="452" customWidth="1"/>
    <col min="13319" max="13319" width="9.5703125" style="452" customWidth="1"/>
    <col min="13320" max="13320" width="11" style="452" customWidth="1"/>
    <col min="13321" max="13321" width="7" style="452" customWidth="1"/>
    <col min="13322" max="13322" width="3.7109375" style="452" customWidth="1"/>
    <col min="13323" max="13323" width="5.28515625" style="452" customWidth="1"/>
    <col min="13324" max="13568" width="7.28515625" style="452"/>
    <col min="13569" max="13569" width="3.85546875" style="452" customWidth="1"/>
    <col min="13570" max="13570" width="11" style="452" customWidth="1"/>
    <col min="13571" max="13571" width="11.5703125" style="452" customWidth="1"/>
    <col min="13572" max="13572" width="14.28515625" style="452" customWidth="1"/>
    <col min="13573" max="13573" width="8" style="452" customWidth="1"/>
    <col min="13574" max="13574" width="13.5703125" style="452" customWidth="1"/>
    <col min="13575" max="13575" width="9.5703125" style="452" customWidth="1"/>
    <col min="13576" max="13576" width="11" style="452" customWidth="1"/>
    <col min="13577" max="13577" width="7" style="452" customWidth="1"/>
    <col min="13578" max="13578" width="3.7109375" style="452" customWidth="1"/>
    <col min="13579" max="13579" width="5.28515625" style="452" customWidth="1"/>
    <col min="13580" max="13824" width="7.28515625" style="452"/>
    <col min="13825" max="13825" width="3.85546875" style="452" customWidth="1"/>
    <col min="13826" max="13826" width="11" style="452" customWidth="1"/>
    <col min="13827" max="13827" width="11.5703125" style="452" customWidth="1"/>
    <col min="13828" max="13828" width="14.28515625" style="452" customWidth="1"/>
    <col min="13829" max="13829" width="8" style="452" customWidth="1"/>
    <col min="13830" max="13830" width="13.5703125" style="452" customWidth="1"/>
    <col min="13831" max="13831" width="9.5703125" style="452" customWidth="1"/>
    <col min="13832" max="13832" width="11" style="452" customWidth="1"/>
    <col min="13833" max="13833" width="7" style="452" customWidth="1"/>
    <col min="13834" max="13834" width="3.7109375" style="452" customWidth="1"/>
    <col min="13835" max="13835" width="5.28515625" style="452" customWidth="1"/>
    <col min="13836" max="14080" width="7.28515625" style="452"/>
    <col min="14081" max="14081" width="3.85546875" style="452" customWidth="1"/>
    <col min="14082" max="14082" width="11" style="452" customWidth="1"/>
    <col min="14083" max="14083" width="11.5703125" style="452" customWidth="1"/>
    <col min="14084" max="14084" width="14.28515625" style="452" customWidth="1"/>
    <col min="14085" max="14085" width="8" style="452" customWidth="1"/>
    <col min="14086" max="14086" width="13.5703125" style="452" customWidth="1"/>
    <col min="14087" max="14087" width="9.5703125" style="452" customWidth="1"/>
    <col min="14088" max="14088" width="11" style="452" customWidth="1"/>
    <col min="14089" max="14089" width="7" style="452" customWidth="1"/>
    <col min="14090" max="14090" width="3.7109375" style="452" customWidth="1"/>
    <col min="14091" max="14091" width="5.28515625" style="452" customWidth="1"/>
    <col min="14092" max="14336" width="7.28515625" style="452"/>
    <col min="14337" max="14337" width="3.85546875" style="452" customWidth="1"/>
    <col min="14338" max="14338" width="11" style="452" customWidth="1"/>
    <col min="14339" max="14339" width="11.5703125" style="452" customWidth="1"/>
    <col min="14340" max="14340" width="14.28515625" style="452" customWidth="1"/>
    <col min="14341" max="14341" width="8" style="452" customWidth="1"/>
    <col min="14342" max="14342" width="13.5703125" style="452" customWidth="1"/>
    <col min="14343" max="14343" width="9.5703125" style="452" customWidth="1"/>
    <col min="14344" max="14344" width="11" style="452" customWidth="1"/>
    <col min="14345" max="14345" width="7" style="452" customWidth="1"/>
    <col min="14346" max="14346" width="3.7109375" style="452" customWidth="1"/>
    <col min="14347" max="14347" width="5.28515625" style="452" customWidth="1"/>
    <col min="14348" max="14592" width="7.28515625" style="452"/>
    <col min="14593" max="14593" width="3.85546875" style="452" customWidth="1"/>
    <col min="14594" max="14594" width="11" style="452" customWidth="1"/>
    <col min="14595" max="14595" width="11.5703125" style="452" customWidth="1"/>
    <col min="14596" max="14596" width="14.28515625" style="452" customWidth="1"/>
    <col min="14597" max="14597" width="8" style="452" customWidth="1"/>
    <col min="14598" max="14598" width="13.5703125" style="452" customWidth="1"/>
    <col min="14599" max="14599" width="9.5703125" style="452" customWidth="1"/>
    <col min="14600" max="14600" width="11" style="452" customWidth="1"/>
    <col min="14601" max="14601" width="7" style="452" customWidth="1"/>
    <col min="14602" max="14602" width="3.7109375" style="452" customWidth="1"/>
    <col min="14603" max="14603" width="5.28515625" style="452" customWidth="1"/>
    <col min="14604" max="14848" width="7.28515625" style="452"/>
    <col min="14849" max="14849" width="3.85546875" style="452" customWidth="1"/>
    <col min="14850" max="14850" width="11" style="452" customWidth="1"/>
    <col min="14851" max="14851" width="11.5703125" style="452" customWidth="1"/>
    <col min="14852" max="14852" width="14.28515625" style="452" customWidth="1"/>
    <col min="14853" max="14853" width="8" style="452" customWidth="1"/>
    <col min="14854" max="14854" width="13.5703125" style="452" customWidth="1"/>
    <col min="14855" max="14855" width="9.5703125" style="452" customWidth="1"/>
    <col min="14856" max="14856" width="11" style="452" customWidth="1"/>
    <col min="14857" max="14857" width="7" style="452" customWidth="1"/>
    <col min="14858" max="14858" width="3.7109375" style="452" customWidth="1"/>
    <col min="14859" max="14859" width="5.28515625" style="452" customWidth="1"/>
    <col min="14860" max="15104" width="7.28515625" style="452"/>
    <col min="15105" max="15105" width="3.85546875" style="452" customWidth="1"/>
    <col min="15106" max="15106" width="11" style="452" customWidth="1"/>
    <col min="15107" max="15107" width="11.5703125" style="452" customWidth="1"/>
    <col min="15108" max="15108" width="14.28515625" style="452" customWidth="1"/>
    <col min="15109" max="15109" width="8" style="452" customWidth="1"/>
    <col min="15110" max="15110" width="13.5703125" style="452" customWidth="1"/>
    <col min="15111" max="15111" width="9.5703125" style="452" customWidth="1"/>
    <col min="15112" max="15112" width="11" style="452" customWidth="1"/>
    <col min="15113" max="15113" width="7" style="452" customWidth="1"/>
    <col min="15114" max="15114" width="3.7109375" style="452" customWidth="1"/>
    <col min="15115" max="15115" width="5.28515625" style="452" customWidth="1"/>
    <col min="15116" max="15360" width="7.28515625" style="452"/>
    <col min="15361" max="15361" width="3.85546875" style="452" customWidth="1"/>
    <col min="15362" max="15362" width="11" style="452" customWidth="1"/>
    <col min="15363" max="15363" width="11.5703125" style="452" customWidth="1"/>
    <col min="15364" max="15364" width="14.28515625" style="452" customWidth="1"/>
    <col min="15365" max="15365" width="8" style="452" customWidth="1"/>
    <col min="15366" max="15366" width="13.5703125" style="452" customWidth="1"/>
    <col min="15367" max="15367" width="9.5703125" style="452" customWidth="1"/>
    <col min="15368" max="15368" width="11" style="452" customWidth="1"/>
    <col min="15369" max="15369" width="7" style="452" customWidth="1"/>
    <col min="15370" max="15370" width="3.7109375" style="452" customWidth="1"/>
    <col min="15371" max="15371" width="5.28515625" style="452" customWidth="1"/>
    <col min="15372" max="15616" width="7.28515625" style="452"/>
    <col min="15617" max="15617" width="3.85546875" style="452" customWidth="1"/>
    <col min="15618" max="15618" width="11" style="452" customWidth="1"/>
    <col min="15619" max="15619" width="11.5703125" style="452" customWidth="1"/>
    <col min="15620" max="15620" width="14.28515625" style="452" customWidth="1"/>
    <col min="15621" max="15621" width="8" style="452" customWidth="1"/>
    <col min="15622" max="15622" width="13.5703125" style="452" customWidth="1"/>
    <col min="15623" max="15623" width="9.5703125" style="452" customWidth="1"/>
    <col min="15624" max="15624" width="11" style="452" customWidth="1"/>
    <col min="15625" max="15625" width="7" style="452" customWidth="1"/>
    <col min="15626" max="15626" width="3.7109375" style="452" customWidth="1"/>
    <col min="15627" max="15627" width="5.28515625" style="452" customWidth="1"/>
    <col min="15628" max="15872" width="7.28515625" style="452"/>
    <col min="15873" max="15873" width="3.85546875" style="452" customWidth="1"/>
    <col min="15874" max="15874" width="11" style="452" customWidth="1"/>
    <col min="15875" max="15875" width="11.5703125" style="452" customWidth="1"/>
    <col min="15876" max="15876" width="14.28515625" style="452" customWidth="1"/>
    <col min="15877" max="15877" width="8" style="452" customWidth="1"/>
    <col min="15878" max="15878" width="13.5703125" style="452" customWidth="1"/>
    <col min="15879" max="15879" width="9.5703125" style="452" customWidth="1"/>
    <col min="15880" max="15880" width="11" style="452" customWidth="1"/>
    <col min="15881" max="15881" width="7" style="452" customWidth="1"/>
    <col min="15882" max="15882" width="3.7109375" style="452" customWidth="1"/>
    <col min="15883" max="15883" width="5.28515625" style="452" customWidth="1"/>
    <col min="15884" max="16128" width="7.28515625" style="452"/>
    <col min="16129" max="16129" width="3.85546875" style="452" customWidth="1"/>
    <col min="16130" max="16130" width="11" style="452" customWidth="1"/>
    <col min="16131" max="16131" width="11.5703125" style="452" customWidth="1"/>
    <col min="16132" max="16132" width="14.28515625" style="452" customWidth="1"/>
    <col min="16133" max="16133" width="8" style="452" customWidth="1"/>
    <col min="16134" max="16134" width="13.5703125" style="452" customWidth="1"/>
    <col min="16135" max="16135" width="9.5703125" style="452" customWidth="1"/>
    <col min="16136" max="16136" width="11" style="452" customWidth="1"/>
    <col min="16137" max="16137" width="7" style="452" customWidth="1"/>
    <col min="16138" max="16138" width="3.7109375" style="452" customWidth="1"/>
    <col min="16139" max="16139" width="5.28515625" style="452" customWidth="1"/>
    <col min="16140" max="16384" width="7.28515625" style="452"/>
  </cols>
  <sheetData>
    <row r="1" spans="2:43" ht="15.75" thickBot="1" x14ac:dyDescent="0.3">
      <c r="D1" s="453"/>
      <c r="E1" s="453"/>
      <c r="F1" s="453"/>
      <c r="G1" s="453"/>
      <c r="K1" s="454"/>
    </row>
    <row r="2" spans="2:43" s="458" customFormat="1" ht="18" customHeight="1" x14ac:dyDescent="0.2">
      <c r="B2" s="1103"/>
      <c r="C2" s="1104"/>
      <c r="D2" s="1109" t="s">
        <v>7</v>
      </c>
      <c r="E2" s="1110"/>
      <c r="F2" s="1110"/>
      <c r="G2" s="1110"/>
      <c r="H2" s="1110"/>
      <c r="I2" s="1110"/>
      <c r="J2" s="1111"/>
      <c r="K2" s="455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7"/>
      <c r="AB2" s="457"/>
      <c r="AC2" s="457"/>
      <c r="AD2" s="457"/>
    </row>
    <row r="3" spans="2:43" s="458" customFormat="1" ht="18" customHeight="1" x14ac:dyDescent="0.2">
      <c r="B3" s="1105"/>
      <c r="C3" s="1106"/>
      <c r="D3" s="1112"/>
      <c r="E3" s="1113"/>
      <c r="F3" s="1113"/>
      <c r="G3" s="1113"/>
      <c r="H3" s="1113"/>
      <c r="I3" s="1113"/>
      <c r="J3" s="1114"/>
      <c r="K3" s="455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  <c r="AA3" s="459"/>
      <c r="AB3" s="459"/>
      <c r="AC3" s="459"/>
      <c r="AD3" s="459"/>
    </row>
    <row r="4" spans="2:43" s="458" customFormat="1" ht="18" customHeight="1" x14ac:dyDescent="0.2">
      <c r="B4" s="1105"/>
      <c r="C4" s="1106"/>
      <c r="D4" s="1115" t="s">
        <v>226</v>
      </c>
      <c r="E4" s="1116"/>
      <c r="F4" s="1116"/>
      <c r="G4" s="1116"/>
      <c r="H4" s="1116"/>
      <c r="I4" s="1116"/>
      <c r="J4" s="1117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459"/>
      <c r="Y4" s="459"/>
      <c r="Z4" s="459"/>
      <c r="AA4" s="459"/>
      <c r="AB4" s="459"/>
      <c r="AC4" s="459"/>
      <c r="AD4" s="459"/>
    </row>
    <row r="5" spans="2:43" s="458" customFormat="1" ht="5.0999999999999996" customHeight="1" x14ac:dyDescent="0.2">
      <c r="B5" s="1105"/>
      <c r="C5" s="1106"/>
      <c r="D5" s="1115"/>
      <c r="E5" s="1116"/>
      <c r="F5" s="1116"/>
      <c r="G5" s="1116"/>
      <c r="H5" s="1116"/>
      <c r="I5" s="1116"/>
      <c r="J5" s="1117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460"/>
      <c r="AF5" s="460"/>
      <c r="AG5" s="460"/>
      <c r="AH5" s="460"/>
      <c r="AI5" s="460"/>
      <c r="AJ5" s="460"/>
      <c r="AK5" s="460"/>
      <c r="AL5" s="460"/>
      <c r="AM5" s="460"/>
      <c r="AN5" s="460"/>
    </row>
    <row r="6" spans="2:43" s="458" customFormat="1" ht="14.25" customHeight="1" x14ac:dyDescent="0.2">
      <c r="B6" s="1107"/>
      <c r="C6" s="1108"/>
      <c r="D6" s="1115"/>
      <c r="E6" s="1116"/>
      <c r="F6" s="1116"/>
      <c r="G6" s="1116"/>
      <c r="H6" s="1116"/>
      <c r="I6" s="1116"/>
      <c r="J6" s="1117"/>
      <c r="K6" s="461"/>
      <c r="L6" s="462"/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3"/>
      <c r="Z6" s="463"/>
      <c r="AA6" s="463"/>
      <c r="AB6" s="463"/>
      <c r="AC6" s="463"/>
      <c r="AD6" s="463"/>
      <c r="AE6" s="463"/>
      <c r="AF6" s="463"/>
      <c r="AG6" s="463"/>
      <c r="AH6" s="463"/>
      <c r="AI6" s="463"/>
      <c r="AJ6" s="463"/>
      <c r="AK6" s="463"/>
      <c r="AL6" s="463"/>
      <c r="AM6" s="463"/>
      <c r="AN6" s="463"/>
      <c r="AO6" s="463"/>
      <c r="AP6" s="463"/>
      <c r="AQ6" s="464"/>
    </row>
    <row r="7" spans="2:43" s="458" customFormat="1" ht="9" customHeight="1" x14ac:dyDescent="0.2">
      <c r="B7" s="1118"/>
      <c r="C7" s="1119"/>
      <c r="D7" s="1119"/>
      <c r="E7" s="1119"/>
      <c r="F7" s="1119"/>
      <c r="G7" s="1119"/>
      <c r="H7" s="1119"/>
      <c r="I7" s="1119"/>
      <c r="J7" s="1120"/>
      <c r="K7" s="461"/>
      <c r="L7" s="462"/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  <c r="AH7" s="463"/>
      <c r="AI7" s="463"/>
      <c r="AJ7" s="463"/>
      <c r="AK7" s="463"/>
      <c r="AL7" s="463"/>
      <c r="AM7" s="463"/>
      <c r="AN7" s="463"/>
      <c r="AO7" s="463"/>
      <c r="AP7" s="463"/>
      <c r="AQ7" s="464"/>
    </row>
    <row r="8" spans="2:43" s="458" customFormat="1" ht="30" customHeight="1" x14ac:dyDescent="0.2">
      <c r="B8" s="1090" t="s">
        <v>2</v>
      </c>
      <c r="C8" s="1121">
        <f>'Proctor '!E4</f>
        <v>0</v>
      </c>
      <c r="D8" s="1122"/>
      <c r="E8" s="1122"/>
      <c r="F8" s="1122"/>
      <c r="G8" s="1122"/>
      <c r="H8" s="1122"/>
      <c r="I8" s="1122"/>
      <c r="J8" s="1123"/>
      <c r="K8" s="465"/>
      <c r="L8" s="465"/>
      <c r="M8" s="465"/>
      <c r="N8" s="465"/>
      <c r="O8" s="465"/>
      <c r="P8" s="465"/>
      <c r="Q8" s="465"/>
      <c r="R8" s="465"/>
      <c r="S8" s="465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</row>
    <row r="9" spans="2:43" s="458" customFormat="1" ht="39" customHeight="1" x14ac:dyDescent="0.2">
      <c r="B9" s="1090"/>
      <c r="C9" s="1124"/>
      <c r="D9" s="1125"/>
      <c r="E9" s="1125"/>
      <c r="F9" s="1125"/>
      <c r="G9" s="1125"/>
      <c r="H9" s="1125"/>
      <c r="I9" s="1125"/>
      <c r="J9" s="1126"/>
      <c r="K9" s="465"/>
      <c r="L9" s="465"/>
      <c r="M9" s="467"/>
      <c r="N9" s="467"/>
      <c r="O9" s="467"/>
      <c r="P9" s="465"/>
      <c r="Q9" s="465"/>
      <c r="R9" s="465"/>
      <c r="S9" s="465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</row>
    <row r="10" spans="2:43" s="458" customFormat="1" ht="14.25" customHeight="1" x14ac:dyDescent="0.2">
      <c r="B10" s="1090" t="s">
        <v>65</v>
      </c>
      <c r="C10" s="1091">
        <f>'Proctor '!E5</f>
        <v>0</v>
      </c>
      <c r="D10" s="1091"/>
      <c r="E10" s="1091"/>
      <c r="F10" s="1091"/>
      <c r="G10" s="1091"/>
      <c r="H10" s="1091"/>
      <c r="I10" s="1091"/>
      <c r="J10" s="1092"/>
      <c r="K10" s="465"/>
      <c r="L10" s="465"/>
      <c r="M10" s="467"/>
      <c r="N10" s="467"/>
      <c r="O10" s="467"/>
      <c r="P10" s="465"/>
      <c r="Q10" s="465"/>
      <c r="R10" s="465"/>
      <c r="S10" s="465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</row>
    <row r="11" spans="2:43" s="458" customFormat="1" ht="15" customHeight="1" x14ac:dyDescent="0.2">
      <c r="B11" s="1090"/>
      <c r="C11" s="1091"/>
      <c r="D11" s="1091"/>
      <c r="E11" s="1091"/>
      <c r="F11" s="1091"/>
      <c r="G11" s="1091"/>
      <c r="H11" s="1091"/>
      <c r="I11" s="1091"/>
      <c r="J11" s="1092"/>
      <c r="M11" s="467"/>
      <c r="N11" s="467"/>
      <c r="O11" s="467"/>
    </row>
    <row r="12" spans="2:43" s="458" customFormat="1" ht="14.25" customHeight="1" x14ac:dyDescent="0.2">
      <c r="B12" s="1093" t="s">
        <v>227</v>
      </c>
      <c r="C12" s="1094" t="str">
        <f>'Proctor '!L6</f>
        <v>MATERIAL DE SITU</v>
      </c>
      <c r="D12" s="1095"/>
      <c r="E12" s="1095"/>
      <c r="F12" s="1095"/>
      <c r="G12" s="1095"/>
      <c r="H12" s="1095"/>
      <c r="I12" s="1095"/>
      <c r="J12" s="1096"/>
      <c r="K12" s="468"/>
      <c r="L12" s="468"/>
      <c r="M12" s="469"/>
      <c r="N12" s="469"/>
      <c r="O12" s="469"/>
      <c r="P12" s="470"/>
      <c r="Q12" s="468"/>
      <c r="R12" s="468"/>
      <c r="S12" s="468"/>
      <c r="T12" s="468"/>
      <c r="U12" s="468"/>
      <c r="V12" s="468"/>
      <c r="W12" s="468"/>
      <c r="X12" s="468"/>
      <c r="Y12" s="468"/>
      <c r="Z12" s="468"/>
      <c r="AA12" s="468"/>
      <c r="AB12" s="468"/>
      <c r="AC12" s="468"/>
      <c r="AD12" s="468"/>
      <c r="AE12" s="468"/>
      <c r="AF12" s="468"/>
      <c r="AG12" s="471"/>
      <c r="AH12" s="472"/>
      <c r="AI12" s="472"/>
      <c r="AJ12" s="472"/>
      <c r="AK12" s="472"/>
      <c r="AL12" s="472"/>
      <c r="AM12" s="472"/>
      <c r="AN12" s="472"/>
    </row>
    <row r="13" spans="2:43" s="458" customFormat="1" ht="14.25" customHeight="1" x14ac:dyDescent="0.2">
      <c r="B13" s="1093"/>
      <c r="C13" s="1097"/>
      <c r="D13" s="1098"/>
      <c r="E13" s="1098"/>
      <c r="F13" s="1098"/>
      <c r="G13" s="1098"/>
      <c r="H13" s="1098"/>
      <c r="I13" s="1098"/>
      <c r="J13" s="1099"/>
      <c r="K13" s="468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468"/>
      <c r="X13" s="468"/>
      <c r="Y13" s="468"/>
      <c r="Z13" s="468"/>
      <c r="AA13" s="468"/>
      <c r="AB13" s="468"/>
      <c r="AC13" s="468"/>
      <c r="AD13" s="468"/>
      <c r="AE13" s="468"/>
      <c r="AF13" s="468"/>
      <c r="AG13" s="471"/>
      <c r="AH13" s="473"/>
      <c r="AI13" s="473"/>
      <c r="AJ13" s="473"/>
      <c r="AK13" s="473"/>
      <c r="AL13" s="473"/>
      <c r="AM13" s="473"/>
      <c r="AN13" s="473"/>
    </row>
    <row r="14" spans="2:43" s="458" customFormat="1" ht="26.25" customHeight="1" x14ac:dyDescent="0.2">
      <c r="B14" s="474" t="s">
        <v>4</v>
      </c>
      <c r="C14" s="475"/>
      <c r="D14" s="476" t="s">
        <v>228</v>
      </c>
      <c r="E14" s="1100"/>
      <c r="F14" s="1100"/>
      <c r="G14" s="476" t="s">
        <v>6</v>
      </c>
      <c r="H14" s="1101" t="str">
        <f>'Proctor '!V8</f>
        <v>Ing Michelle Zelaya</v>
      </c>
      <c r="I14" s="1101"/>
      <c r="J14" s="1102"/>
      <c r="K14" s="477"/>
      <c r="L14" s="477"/>
      <c r="M14" s="477"/>
      <c r="N14" s="477"/>
      <c r="O14" s="477"/>
      <c r="P14" s="478"/>
      <c r="Q14" s="479"/>
      <c r="R14" s="479"/>
      <c r="S14" s="479"/>
      <c r="T14" s="479"/>
      <c r="U14" s="479"/>
      <c r="V14" s="479"/>
      <c r="W14" s="479"/>
      <c r="X14" s="479"/>
      <c r="Y14" s="479"/>
      <c r="Z14" s="479"/>
      <c r="AA14" s="479"/>
      <c r="AB14" s="479"/>
      <c r="AD14" s="480"/>
      <c r="AE14" s="480"/>
      <c r="AH14" s="481"/>
      <c r="AI14" s="481"/>
      <c r="AJ14" s="481"/>
      <c r="AK14" s="481"/>
      <c r="AL14" s="481"/>
      <c r="AM14" s="481"/>
      <c r="AN14" s="481"/>
    </row>
    <row r="15" spans="2:43" x14ac:dyDescent="0.2">
      <c r="B15" s="482"/>
      <c r="J15" s="483"/>
      <c r="L15" s="484"/>
      <c r="M15" s="485"/>
      <c r="N15" s="485"/>
      <c r="O15" s="486"/>
      <c r="P15" s="486"/>
    </row>
    <row r="16" spans="2:43" ht="17.100000000000001" customHeight="1" x14ac:dyDescent="0.2">
      <c r="B16" s="482"/>
      <c r="C16" s="1077" t="s">
        <v>229</v>
      </c>
      <c r="D16" s="1078"/>
      <c r="E16" s="1078"/>
      <c r="F16" s="1079"/>
      <c r="G16" s="487" t="s">
        <v>230</v>
      </c>
      <c r="H16" s="487" t="s">
        <v>231</v>
      </c>
      <c r="I16" s="488"/>
      <c r="J16" s="483"/>
      <c r="N16" s="452" t="s">
        <v>232</v>
      </c>
      <c r="O16" s="452">
        <v>2504.1</v>
      </c>
    </row>
    <row r="17" spans="2:15" ht="17.100000000000001" customHeight="1" x14ac:dyDescent="0.2">
      <c r="B17" s="482"/>
      <c r="C17" s="1080" t="s">
        <v>233</v>
      </c>
      <c r="D17" s="1081"/>
      <c r="E17" s="1081"/>
      <c r="F17" s="489" t="s">
        <v>232</v>
      </c>
      <c r="G17" s="490"/>
      <c r="H17" s="491"/>
      <c r="I17" s="492"/>
      <c r="J17" s="483"/>
      <c r="N17" s="452" t="s">
        <v>234</v>
      </c>
      <c r="O17" s="452">
        <v>7213.3</v>
      </c>
    </row>
    <row r="18" spans="2:15" ht="17.100000000000001" customHeight="1" x14ac:dyDescent="0.2">
      <c r="B18" s="482"/>
      <c r="C18" s="1082" t="s">
        <v>235</v>
      </c>
      <c r="D18" s="1083"/>
      <c r="E18" s="1083"/>
      <c r="F18" s="493" t="s">
        <v>212</v>
      </c>
      <c r="G18" s="494"/>
      <c r="H18" s="495"/>
      <c r="I18" s="492"/>
      <c r="J18" s="483"/>
      <c r="N18" s="452" t="s">
        <v>236</v>
      </c>
      <c r="O18" s="452">
        <v>8669.2999999999993</v>
      </c>
    </row>
    <row r="19" spans="2:15" ht="17.100000000000001" customHeight="1" x14ac:dyDescent="0.2">
      <c r="B19" s="482"/>
      <c r="C19" s="1082" t="s">
        <v>237</v>
      </c>
      <c r="D19" s="1083"/>
      <c r="E19" s="1083"/>
      <c r="F19" s="493" t="s">
        <v>224</v>
      </c>
      <c r="G19" s="494"/>
      <c r="H19" s="495"/>
      <c r="I19" s="492"/>
      <c r="J19" s="483"/>
    </row>
    <row r="20" spans="2:15" ht="17.100000000000001" customHeight="1" x14ac:dyDescent="0.2">
      <c r="B20" s="482"/>
      <c r="C20" s="1082" t="s">
        <v>238</v>
      </c>
      <c r="D20" s="1083"/>
      <c r="E20" s="1083"/>
      <c r="F20" s="493" t="s">
        <v>239</v>
      </c>
      <c r="G20" s="496">
        <f>G17-G19</f>
        <v>0</v>
      </c>
      <c r="H20" s="497">
        <f>H17-H19</f>
        <v>0</v>
      </c>
      <c r="I20" s="498"/>
      <c r="J20" s="483"/>
      <c r="O20" s="452">
        <f>O16+(O17-O18)/O16</f>
        <v>2503.5185535721416</v>
      </c>
    </row>
    <row r="21" spans="2:15" ht="17.100000000000001" customHeight="1" x14ac:dyDescent="0.2">
      <c r="B21" s="482"/>
      <c r="C21" s="1082" t="s">
        <v>240</v>
      </c>
      <c r="D21" s="1083"/>
      <c r="E21" s="1083"/>
      <c r="F21" s="493" t="s">
        <v>241</v>
      </c>
      <c r="G21" s="496">
        <f>G18-G19</f>
        <v>0</v>
      </c>
      <c r="H21" s="497">
        <f>H18-H19</f>
        <v>0</v>
      </c>
      <c r="I21" s="498"/>
      <c r="J21" s="483"/>
    </row>
    <row r="22" spans="2:15" ht="17.100000000000001" customHeight="1" x14ac:dyDescent="0.2">
      <c r="B22" s="482"/>
      <c r="C22" s="1082" t="s">
        <v>242</v>
      </c>
      <c r="D22" s="1083"/>
      <c r="E22" s="1083"/>
      <c r="F22" s="493" t="s">
        <v>243</v>
      </c>
      <c r="G22" s="499">
        <f>G18-G17</f>
        <v>0</v>
      </c>
      <c r="H22" s="500">
        <f>H18-H17</f>
        <v>0</v>
      </c>
      <c r="I22" s="501" t="s">
        <v>244</v>
      </c>
      <c r="J22" s="502"/>
    </row>
    <row r="23" spans="2:15" ht="17.100000000000001" customHeight="1" x14ac:dyDescent="0.2">
      <c r="B23" s="482"/>
      <c r="C23" s="1084" t="s">
        <v>245</v>
      </c>
      <c r="D23" s="1085"/>
      <c r="E23" s="1085"/>
      <c r="F23" s="493" t="s">
        <v>246</v>
      </c>
      <c r="G23" s="503" t="e">
        <f>G17/G21</f>
        <v>#DIV/0!</v>
      </c>
      <c r="H23" s="504" t="e">
        <f>H17/H21</f>
        <v>#DIV/0!</v>
      </c>
      <c r="I23" s="1086" t="e">
        <f>AVERAGE(G23:H23)</f>
        <v>#DIV/0!</v>
      </c>
      <c r="J23" s="1087"/>
    </row>
    <row r="24" spans="2:15" ht="17.100000000000001" customHeight="1" x14ac:dyDescent="0.2">
      <c r="B24" s="482"/>
      <c r="C24" s="1084" t="s">
        <v>247</v>
      </c>
      <c r="D24" s="1085"/>
      <c r="E24" s="1085"/>
      <c r="F24" s="493" t="s">
        <v>248</v>
      </c>
      <c r="G24" s="505" t="e">
        <f>G18/G21</f>
        <v>#DIV/0!</v>
      </c>
      <c r="H24" s="506" t="e">
        <f>H18/H21</f>
        <v>#DIV/0!</v>
      </c>
      <c r="I24" s="1088" t="e">
        <f>AVERAGE(G24:H24)</f>
        <v>#DIV/0!</v>
      </c>
      <c r="J24" s="1089"/>
      <c r="L24" s="507" t="e">
        <f>+H24-G24</f>
        <v>#DIV/0!</v>
      </c>
    </row>
    <row r="25" spans="2:15" ht="17.100000000000001" customHeight="1" x14ac:dyDescent="0.2">
      <c r="B25" s="482"/>
      <c r="C25" s="1073" t="s">
        <v>249</v>
      </c>
      <c r="D25" s="1074"/>
      <c r="E25" s="1074"/>
      <c r="F25" s="493" t="s">
        <v>250</v>
      </c>
      <c r="G25" s="503" t="e">
        <f>G17/G20</f>
        <v>#DIV/0!</v>
      </c>
      <c r="H25" s="504" t="e">
        <f>H17/H20</f>
        <v>#DIV/0!</v>
      </c>
      <c r="I25" s="1075" t="e">
        <f>AVERAGE(G25:H25)</f>
        <v>#DIV/0!</v>
      </c>
      <c r="J25" s="1076"/>
      <c r="L25" s="507" t="e">
        <f t="shared" ref="L25:L26" si="0">+H25-G25</f>
        <v>#DIV/0!</v>
      </c>
    </row>
    <row r="26" spans="2:15" ht="17.100000000000001" customHeight="1" x14ac:dyDescent="0.2">
      <c r="B26" s="482"/>
      <c r="C26" s="1063" t="s">
        <v>251</v>
      </c>
      <c r="D26" s="1064"/>
      <c r="E26" s="1064"/>
      <c r="F26" s="508" t="s">
        <v>252</v>
      </c>
      <c r="G26" s="509" t="e">
        <f>(G22*100)/G17</f>
        <v>#DIV/0!</v>
      </c>
      <c r="H26" s="510" t="e">
        <f>(H22*100)/H17</f>
        <v>#DIV/0!</v>
      </c>
      <c r="I26" s="1065" t="e">
        <f>AVERAGE(G26:H26)</f>
        <v>#DIV/0!</v>
      </c>
      <c r="J26" s="1066"/>
      <c r="L26" s="507" t="e">
        <f t="shared" si="0"/>
        <v>#DIV/0!</v>
      </c>
    </row>
    <row r="27" spans="2:15" x14ac:dyDescent="0.2">
      <c r="B27" s="482"/>
      <c r="J27" s="483"/>
    </row>
    <row r="28" spans="2:15" x14ac:dyDescent="0.2">
      <c r="B28" s="482"/>
      <c r="J28" s="483"/>
    </row>
    <row r="29" spans="2:15" ht="13.5" thickBot="1" x14ac:dyDescent="0.25">
      <c r="B29" s="482"/>
      <c r="J29" s="483"/>
    </row>
    <row r="30" spans="2:15" ht="17.100000000000001" customHeight="1" x14ac:dyDescent="0.2">
      <c r="B30" s="1054" t="s">
        <v>253</v>
      </c>
      <c r="C30" s="1055"/>
      <c r="D30" s="1055"/>
      <c r="E30" s="1055"/>
      <c r="F30" s="1055"/>
      <c r="G30" s="511" t="e">
        <f>I23</f>
        <v>#DIV/0!</v>
      </c>
      <c r="H30" s="1067" t="s">
        <v>254</v>
      </c>
      <c r="I30" s="1068"/>
      <c r="J30" s="512"/>
    </row>
    <row r="31" spans="2:15" ht="17.100000000000001" customHeight="1" x14ac:dyDescent="0.2">
      <c r="B31" s="1069" t="s">
        <v>255</v>
      </c>
      <c r="C31" s="1070"/>
      <c r="D31" s="1070"/>
      <c r="E31" s="1070"/>
      <c r="F31" s="1070"/>
      <c r="G31" s="513" t="e">
        <f>I24</f>
        <v>#DIV/0!</v>
      </c>
      <c r="H31" s="1071" t="s">
        <v>254</v>
      </c>
      <c r="I31" s="1072"/>
      <c r="J31" s="512"/>
    </row>
    <row r="32" spans="2:15" ht="17.100000000000001" customHeight="1" x14ac:dyDescent="0.2">
      <c r="B32" s="1054" t="s">
        <v>256</v>
      </c>
      <c r="C32" s="1055"/>
      <c r="D32" s="1055"/>
      <c r="E32" s="1055"/>
      <c r="F32" s="1055"/>
      <c r="G32" s="514" t="e">
        <f>I25</f>
        <v>#DIV/0!</v>
      </c>
      <c r="H32" s="1056" t="s">
        <v>254</v>
      </c>
      <c r="I32" s="1057"/>
      <c r="J32" s="512"/>
    </row>
    <row r="33" spans="2:23" ht="17.100000000000001" customHeight="1" thickBot="1" x14ac:dyDescent="0.25">
      <c r="B33" s="1058" t="s">
        <v>257</v>
      </c>
      <c r="C33" s="1059"/>
      <c r="D33" s="1059"/>
      <c r="E33" s="1059"/>
      <c r="F33" s="1059"/>
      <c r="G33" s="515" t="e">
        <f>I26</f>
        <v>#DIV/0!</v>
      </c>
      <c r="H33" s="516" t="s">
        <v>258</v>
      </c>
      <c r="I33" s="517"/>
      <c r="J33" s="512"/>
    </row>
    <row r="34" spans="2:23" x14ac:dyDescent="0.2">
      <c r="B34" s="482"/>
      <c r="F34" s="518"/>
      <c r="G34" s="518"/>
      <c r="J34" s="483"/>
    </row>
    <row r="35" spans="2:23" x14ac:dyDescent="0.2">
      <c r="B35" s="519"/>
      <c r="C35" s="520"/>
      <c r="D35" s="520"/>
      <c r="E35" s="520"/>
      <c r="F35" s="518"/>
      <c r="G35" s="518"/>
      <c r="J35" s="483"/>
    </row>
    <row r="36" spans="2:23" x14ac:dyDescent="0.2">
      <c r="B36" s="482"/>
      <c r="D36" s="518"/>
      <c r="E36" s="518"/>
      <c r="J36" s="483"/>
    </row>
    <row r="37" spans="2:23" ht="40.5" customHeight="1" x14ac:dyDescent="0.2">
      <c r="B37" s="1060" t="s">
        <v>259</v>
      </c>
      <c r="C37" s="1061"/>
      <c r="D37" s="1061"/>
      <c r="E37" s="1061"/>
      <c r="F37" s="1061"/>
      <c r="G37" s="1061"/>
      <c r="H37" s="1061"/>
      <c r="I37" s="1061"/>
      <c r="J37" s="1062"/>
    </row>
    <row r="38" spans="2:23" ht="15" customHeight="1" x14ac:dyDescent="0.2">
      <c r="B38" s="521"/>
      <c r="C38" s="522"/>
      <c r="D38" s="522"/>
      <c r="E38" s="522"/>
      <c r="F38" s="522"/>
      <c r="G38" s="522"/>
      <c r="H38" s="522"/>
      <c r="I38" s="522"/>
      <c r="J38" s="523"/>
    </row>
    <row r="39" spans="2:23" ht="17.25" customHeight="1" x14ac:dyDescent="0.2">
      <c r="B39" s="521"/>
      <c r="C39" s="522"/>
      <c r="D39" s="522"/>
      <c r="E39" s="522"/>
      <c r="F39" s="522"/>
      <c r="G39" s="522"/>
      <c r="H39" s="522"/>
      <c r="I39" s="522"/>
      <c r="J39" s="523"/>
    </row>
    <row r="40" spans="2:23" ht="12.75" customHeight="1" x14ac:dyDescent="0.2">
      <c r="B40" s="1051">
        <f>E14</f>
        <v>0</v>
      </c>
      <c r="C40" s="1052"/>
      <c r="D40" s="1052"/>
      <c r="E40" s="1052"/>
      <c r="F40" s="1052" t="str">
        <f>[8]Proctor!R54</f>
        <v>Ing Francisco Granados</v>
      </c>
      <c r="G40" s="1052"/>
      <c r="H40" s="1052"/>
      <c r="I40" s="1052"/>
      <c r="J40" s="1053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4"/>
      <c r="V40" s="524"/>
      <c r="W40" s="525"/>
    </row>
    <row r="41" spans="2:23" ht="12.75" customHeight="1" x14ac:dyDescent="0.2">
      <c r="B41" s="1051" t="s">
        <v>215</v>
      </c>
      <c r="C41" s="1052"/>
      <c r="D41" s="1052"/>
      <c r="E41" s="1052"/>
      <c r="F41" s="1052" t="str">
        <f>[8]Proctor!R55</f>
        <v>Jefe Técnico de Laboratorio de suelos y Materiales</v>
      </c>
      <c r="G41" s="1052"/>
      <c r="H41" s="1052"/>
      <c r="I41" s="1052"/>
      <c r="J41" s="1053"/>
      <c r="K41" s="524"/>
      <c r="L41" s="524"/>
      <c r="M41" s="524"/>
      <c r="N41" s="524"/>
      <c r="O41" s="524"/>
      <c r="P41" s="524"/>
      <c r="Q41" s="524"/>
      <c r="R41" s="524"/>
      <c r="S41" s="524"/>
      <c r="T41" s="524"/>
      <c r="U41" s="524"/>
      <c r="V41" s="524"/>
      <c r="W41" s="525"/>
    </row>
    <row r="42" spans="2:23" ht="12.75" customHeight="1" thickBot="1" x14ac:dyDescent="0.25">
      <c r="B42" s="526"/>
      <c r="C42" s="527"/>
      <c r="D42" s="527"/>
      <c r="E42" s="527"/>
      <c r="F42" s="527"/>
      <c r="G42" s="527"/>
      <c r="H42" s="527"/>
      <c r="I42" s="527"/>
      <c r="J42" s="528"/>
      <c r="K42" s="529"/>
      <c r="L42" s="529"/>
      <c r="M42" s="529"/>
      <c r="N42" s="529"/>
    </row>
    <row r="43" spans="2:23" x14ac:dyDescent="0.2">
      <c r="B43" s="530"/>
      <c r="C43" s="530"/>
      <c r="D43" s="530"/>
      <c r="E43" s="530"/>
      <c r="F43" s="530"/>
      <c r="G43" s="530"/>
      <c r="H43" s="530"/>
      <c r="I43" s="530"/>
      <c r="J43" s="531"/>
      <c r="K43" s="454"/>
      <c r="L43" s="454"/>
      <c r="M43" s="454"/>
      <c r="N43" s="454"/>
    </row>
    <row r="44" spans="2:23" x14ac:dyDescent="0.2">
      <c r="B44" s="530"/>
      <c r="C44" s="530"/>
      <c r="D44" s="530"/>
      <c r="E44" s="530"/>
      <c r="F44" s="530"/>
      <c r="G44" s="530"/>
      <c r="H44" s="530"/>
      <c r="I44" s="530"/>
      <c r="J44" s="531"/>
      <c r="K44" s="454"/>
      <c r="L44" s="454"/>
      <c r="M44" s="454"/>
      <c r="N44" s="454"/>
    </row>
  </sheetData>
  <mergeCells count="39">
    <mergeCell ref="B2:C6"/>
    <mergeCell ref="D2:J3"/>
    <mergeCell ref="D4:J6"/>
    <mergeCell ref="B7:J7"/>
    <mergeCell ref="B8:B9"/>
    <mergeCell ref="C8:J9"/>
    <mergeCell ref="B10:B11"/>
    <mergeCell ref="C10:J11"/>
    <mergeCell ref="B12:B13"/>
    <mergeCell ref="C12:J13"/>
    <mergeCell ref="E14:F14"/>
    <mergeCell ref="H14:J14"/>
    <mergeCell ref="C25:E25"/>
    <mergeCell ref="I25:J25"/>
    <mergeCell ref="C16:F16"/>
    <mergeCell ref="C17:E17"/>
    <mergeCell ref="C18:E18"/>
    <mergeCell ref="C19:E19"/>
    <mergeCell ref="C20:E20"/>
    <mergeCell ref="C21:E21"/>
    <mergeCell ref="C22:E22"/>
    <mergeCell ref="C23:E23"/>
    <mergeCell ref="I23:J23"/>
    <mergeCell ref="C24:E24"/>
    <mergeCell ref="I24:J24"/>
    <mergeCell ref="C26:E26"/>
    <mergeCell ref="I26:J26"/>
    <mergeCell ref="B30:F30"/>
    <mergeCell ref="H30:I30"/>
    <mergeCell ref="B31:F31"/>
    <mergeCell ref="H31:I31"/>
    <mergeCell ref="B41:E41"/>
    <mergeCell ref="F41:J41"/>
    <mergeCell ref="B32:F32"/>
    <mergeCell ref="H32:I32"/>
    <mergeCell ref="B33:F33"/>
    <mergeCell ref="B37:J37"/>
    <mergeCell ref="B40:E40"/>
    <mergeCell ref="F40:J40"/>
  </mergeCells>
  <printOptions horizontalCentered="1" verticalCentered="1" gridLinesSet="0"/>
  <pageMargins left="0.51181102362204722" right="0.51181102362204722" top="0.74803149606299213" bottom="0.74803149606299213" header="0.31496062992125984" footer="0.31496062992125984"/>
  <pageSetup scale="99" orientation="portrait" horizontalDpi="4294967294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3C51-91C9-42D1-8328-CA8F5B3F2F18}">
  <sheetPr>
    <tabColor rgb="FFFFC000"/>
  </sheetPr>
  <dimension ref="B1:AJ40"/>
  <sheetViews>
    <sheetView view="pageBreakPreview" zoomScale="118" zoomScaleNormal="100" zoomScaleSheetLayoutView="118" workbookViewId="0"/>
  </sheetViews>
  <sheetFormatPr baseColWidth="10" defaultRowHeight="13.5" x14ac:dyDescent="0.25"/>
  <cols>
    <col min="1" max="1" width="11.42578125" style="374"/>
    <col min="2" max="2" width="13.140625" style="374" customWidth="1"/>
    <col min="3" max="3" width="11.5703125" style="374" customWidth="1"/>
    <col min="4" max="4" width="10.5703125" style="374" customWidth="1"/>
    <col min="5" max="7" width="10.140625" style="374" customWidth="1"/>
    <col min="8" max="8" width="11" style="374" customWidth="1"/>
    <col min="9" max="9" width="10.140625" style="374" customWidth="1"/>
    <col min="10" max="257" width="11.42578125" style="374"/>
    <col min="258" max="258" width="13.140625" style="374" customWidth="1"/>
    <col min="259" max="259" width="11.5703125" style="374" customWidth="1"/>
    <col min="260" max="260" width="10.5703125" style="374" customWidth="1"/>
    <col min="261" max="263" width="10.140625" style="374" customWidth="1"/>
    <col min="264" max="264" width="11" style="374" customWidth="1"/>
    <col min="265" max="265" width="10.140625" style="374" customWidth="1"/>
    <col min="266" max="513" width="11.42578125" style="374"/>
    <col min="514" max="514" width="13.140625" style="374" customWidth="1"/>
    <col min="515" max="515" width="11.5703125" style="374" customWidth="1"/>
    <col min="516" max="516" width="10.5703125" style="374" customWidth="1"/>
    <col min="517" max="519" width="10.140625" style="374" customWidth="1"/>
    <col min="520" max="520" width="11" style="374" customWidth="1"/>
    <col min="521" max="521" width="10.140625" style="374" customWidth="1"/>
    <col min="522" max="769" width="11.42578125" style="374"/>
    <col min="770" max="770" width="13.140625" style="374" customWidth="1"/>
    <col min="771" max="771" width="11.5703125" style="374" customWidth="1"/>
    <col min="772" max="772" width="10.5703125" style="374" customWidth="1"/>
    <col min="773" max="775" width="10.140625" style="374" customWidth="1"/>
    <col min="776" max="776" width="11" style="374" customWidth="1"/>
    <col min="777" max="777" width="10.140625" style="374" customWidth="1"/>
    <col min="778" max="1025" width="11.42578125" style="374"/>
    <col min="1026" max="1026" width="13.140625" style="374" customWidth="1"/>
    <col min="1027" max="1027" width="11.5703125" style="374" customWidth="1"/>
    <col min="1028" max="1028" width="10.5703125" style="374" customWidth="1"/>
    <col min="1029" max="1031" width="10.140625" style="374" customWidth="1"/>
    <col min="1032" max="1032" width="11" style="374" customWidth="1"/>
    <col min="1033" max="1033" width="10.140625" style="374" customWidth="1"/>
    <col min="1034" max="1281" width="11.42578125" style="374"/>
    <col min="1282" max="1282" width="13.140625" style="374" customWidth="1"/>
    <col min="1283" max="1283" width="11.5703125" style="374" customWidth="1"/>
    <col min="1284" max="1284" width="10.5703125" style="374" customWidth="1"/>
    <col min="1285" max="1287" width="10.140625" style="374" customWidth="1"/>
    <col min="1288" max="1288" width="11" style="374" customWidth="1"/>
    <col min="1289" max="1289" width="10.140625" style="374" customWidth="1"/>
    <col min="1290" max="1537" width="11.42578125" style="374"/>
    <col min="1538" max="1538" width="13.140625" style="374" customWidth="1"/>
    <col min="1539" max="1539" width="11.5703125" style="374" customWidth="1"/>
    <col min="1540" max="1540" width="10.5703125" style="374" customWidth="1"/>
    <col min="1541" max="1543" width="10.140625" style="374" customWidth="1"/>
    <col min="1544" max="1544" width="11" style="374" customWidth="1"/>
    <col min="1545" max="1545" width="10.140625" style="374" customWidth="1"/>
    <col min="1546" max="1793" width="11.42578125" style="374"/>
    <col min="1794" max="1794" width="13.140625" style="374" customWidth="1"/>
    <col min="1795" max="1795" width="11.5703125" style="374" customWidth="1"/>
    <col min="1796" max="1796" width="10.5703125" style="374" customWidth="1"/>
    <col min="1797" max="1799" width="10.140625" style="374" customWidth="1"/>
    <col min="1800" max="1800" width="11" style="374" customWidth="1"/>
    <col min="1801" max="1801" width="10.140625" style="374" customWidth="1"/>
    <col min="1802" max="2049" width="11.42578125" style="374"/>
    <col min="2050" max="2050" width="13.140625" style="374" customWidth="1"/>
    <col min="2051" max="2051" width="11.5703125" style="374" customWidth="1"/>
    <col min="2052" max="2052" width="10.5703125" style="374" customWidth="1"/>
    <col min="2053" max="2055" width="10.140625" style="374" customWidth="1"/>
    <col min="2056" max="2056" width="11" style="374" customWidth="1"/>
    <col min="2057" max="2057" width="10.140625" style="374" customWidth="1"/>
    <col min="2058" max="2305" width="11.42578125" style="374"/>
    <col min="2306" max="2306" width="13.140625" style="374" customWidth="1"/>
    <col min="2307" max="2307" width="11.5703125" style="374" customWidth="1"/>
    <col min="2308" max="2308" width="10.5703125" style="374" customWidth="1"/>
    <col min="2309" max="2311" width="10.140625" style="374" customWidth="1"/>
    <col min="2312" max="2312" width="11" style="374" customWidth="1"/>
    <col min="2313" max="2313" width="10.140625" style="374" customWidth="1"/>
    <col min="2314" max="2561" width="11.42578125" style="374"/>
    <col min="2562" max="2562" width="13.140625" style="374" customWidth="1"/>
    <col min="2563" max="2563" width="11.5703125" style="374" customWidth="1"/>
    <col min="2564" max="2564" width="10.5703125" style="374" customWidth="1"/>
    <col min="2565" max="2567" width="10.140625" style="374" customWidth="1"/>
    <col min="2568" max="2568" width="11" style="374" customWidth="1"/>
    <col min="2569" max="2569" width="10.140625" style="374" customWidth="1"/>
    <col min="2570" max="2817" width="11.42578125" style="374"/>
    <col min="2818" max="2818" width="13.140625" style="374" customWidth="1"/>
    <col min="2819" max="2819" width="11.5703125" style="374" customWidth="1"/>
    <col min="2820" max="2820" width="10.5703125" style="374" customWidth="1"/>
    <col min="2821" max="2823" width="10.140625" style="374" customWidth="1"/>
    <col min="2824" max="2824" width="11" style="374" customWidth="1"/>
    <col min="2825" max="2825" width="10.140625" style="374" customWidth="1"/>
    <col min="2826" max="3073" width="11.42578125" style="374"/>
    <col min="3074" max="3074" width="13.140625" style="374" customWidth="1"/>
    <col min="3075" max="3075" width="11.5703125" style="374" customWidth="1"/>
    <col min="3076" max="3076" width="10.5703125" style="374" customWidth="1"/>
    <col min="3077" max="3079" width="10.140625" style="374" customWidth="1"/>
    <col min="3080" max="3080" width="11" style="374" customWidth="1"/>
    <col min="3081" max="3081" width="10.140625" style="374" customWidth="1"/>
    <col min="3082" max="3329" width="11.42578125" style="374"/>
    <col min="3330" max="3330" width="13.140625" style="374" customWidth="1"/>
    <col min="3331" max="3331" width="11.5703125" style="374" customWidth="1"/>
    <col min="3332" max="3332" width="10.5703125" style="374" customWidth="1"/>
    <col min="3333" max="3335" width="10.140625" style="374" customWidth="1"/>
    <col min="3336" max="3336" width="11" style="374" customWidth="1"/>
    <col min="3337" max="3337" width="10.140625" style="374" customWidth="1"/>
    <col min="3338" max="3585" width="11.42578125" style="374"/>
    <col min="3586" max="3586" width="13.140625" style="374" customWidth="1"/>
    <col min="3587" max="3587" width="11.5703125" style="374" customWidth="1"/>
    <col min="3588" max="3588" width="10.5703125" style="374" customWidth="1"/>
    <col min="3589" max="3591" width="10.140625" style="374" customWidth="1"/>
    <col min="3592" max="3592" width="11" style="374" customWidth="1"/>
    <col min="3593" max="3593" width="10.140625" style="374" customWidth="1"/>
    <col min="3594" max="3841" width="11.42578125" style="374"/>
    <col min="3842" max="3842" width="13.140625" style="374" customWidth="1"/>
    <col min="3843" max="3843" width="11.5703125" style="374" customWidth="1"/>
    <col min="3844" max="3844" width="10.5703125" style="374" customWidth="1"/>
    <col min="3845" max="3847" width="10.140625" style="374" customWidth="1"/>
    <col min="3848" max="3848" width="11" style="374" customWidth="1"/>
    <col min="3849" max="3849" width="10.140625" style="374" customWidth="1"/>
    <col min="3850" max="4097" width="11.42578125" style="374"/>
    <col min="4098" max="4098" width="13.140625" style="374" customWidth="1"/>
    <col min="4099" max="4099" width="11.5703125" style="374" customWidth="1"/>
    <col min="4100" max="4100" width="10.5703125" style="374" customWidth="1"/>
    <col min="4101" max="4103" width="10.140625" style="374" customWidth="1"/>
    <col min="4104" max="4104" width="11" style="374" customWidth="1"/>
    <col min="4105" max="4105" width="10.140625" style="374" customWidth="1"/>
    <col min="4106" max="4353" width="11.42578125" style="374"/>
    <col min="4354" max="4354" width="13.140625" style="374" customWidth="1"/>
    <col min="4355" max="4355" width="11.5703125" style="374" customWidth="1"/>
    <col min="4356" max="4356" width="10.5703125" style="374" customWidth="1"/>
    <col min="4357" max="4359" width="10.140625" style="374" customWidth="1"/>
    <col min="4360" max="4360" width="11" style="374" customWidth="1"/>
    <col min="4361" max="4361" width="10.140625" style="374" customWidth="1"/>
    <col min="4362" max="4609" width="11.42578125" style="374"/>
    <col min="4610" max="4610" width="13.140625" style="374" customWidth="1"/>
    <col min="4611" max="4611" width="11.5703125" style="374" customWidth="1"/>
    <col min="4612" max="4612" width="10.5703125" style="374" customWidth="1"/>
    <col min="4613" max="4615" width="10.140625" style="374" customWidth="1"/>
    <col min="4616" max="4616" width="11" style="374" customWidth="1"/>
    <col min="4617" max="4617" width="10.140625" style="374" customWidth="1"/>
    <col min="4618" max="4865" width="11.42578125" style="374"/>
    <col min="4866" max="4866" width="13.140625" style="374" customWidth="1"/>
    <col min="4867" max="4867" width="11.5703125" style="374" customWidth="1"/>
    <col min="4868" max="4868" width="10.5703125" style="374" customWidth="1"/>
    <col min="4869" max="4871" width="10.140625" style="374" customWidth="1"/>
    <col min="4872" max="4872" width="11" style="374" customWidth="1"/>
    <col min="4873" max="4873" width="10.140625" style="374" customWidth="1"/>
    <col min="4874" max="5121" width="11.42578125" style="374"/>
    <col min="5122" max="5122" width="13.140625" style="374" customWidth="1"/>
    <col min="5123" max="5123" width="11.5703125" style="374" customWidth="1"/>
    <col min="5124" max="5124" width="10.5703125" style="374" customWidth="1"/>
    <col min="5125" max="5127" width="10.140625" style="374" customWidth="1"/>
    <col min="5128" max="5128" width="11" style="374" customWidth="1"/>
    <col min="5129" max="5129" width="10.140625" style="374" customWidth="1"/>
    <col min="5130" max="5377" width="11.42578125" style="374"/>
    <col min="5378" max="5378" width="13.140625" style="374" customWidth="1"/>
    <col min="5379" max="5379" width="11.5703125" style="374" customWidth="1"/>
    <col min="5380" max="5380" width="10.5703125" style="374" customWidth="1"/>
    <col min="5381" max="5383" width="10.140625" style="374" customWidth="1"/>
    <col min="5384" max="5384" width="11" style="374" customWidth="1"/>
    <col min="5385" max="5385" width="10.140625" style="374" customWidth="1"/>
    <col min="5386" max="5633" width="11.42578125" style="374"/>
    <col min="5634" max="5634" width="13.140625" style="374" customWidth="1"/>
    <col min="5635" max="5635" width="11.5703125" style="374" customWidth="1"/>
    <col min="5636" max="5636" width="10.5703125" style="374" customWidth="1"/>
    <col min="5637" max="5639" width="10.140625" style="374" customWidth="1"/>
    <col min="5640" max="5640" width="11" style="374" customWidth="1"/>
    <col min="5641" max="5641" width="10.140625" style="374" customWidth="1"/>
    <col min="5642" max="5889" width="11.42578125" style="374"/>
    <col min="5890" max="5890" width="13.140625" style="374" customWidth="1"/>
    <col min="5891" max="5891" width="11.5703125" style="374" customWidth="1"/>
    <col min="5892" max="5892" width="10.5703125" style="374" customWidth="1"/>
    <col min="5893" max="5895" width="10.140625" style="374" customWidth="1"/>
    <col min="5896" max="5896" width="11" style="374" customWidth="1"/>
    <col min="5897" max="5897" width="10.140625" style="374" customWidth="1"/>
    <col min="5898" max="6145" width="11.42578125" style="374"/>
    <col min="6146" max="6146" width="13.140625" style="374" customWidth="1"/>
    <col min="6147" max="6147" width="11.5703125" style="374" customWidth="1"/>
    <col min="6148" max="6148" width="10.5703125" style="374" customWidth="1"/>
    <col min="6149" max="6151" width="10.140625" style="374" customWidth="1"/>
    <col min="6152" max="6152" width="11" style="374" customWidth="1"/>
    <col min="6153" max="6153" width="10.140625" style="374" customWidth="1"/>
    <col min="6154" max="6401" width="11.42578125" style="374"/>
    <col min="6402" max="6402" width="13.140625" style="374" customWidth="1"/>
    <col min="6403" max="6403" width="11.5703125" style="374" customWidth="1"/>
    <col min="6404" max="6404" width="10.5703125" style="374" customWidth="1"/>
    <col min="6405" max="6407" width="10.140625" style="374" customWidth="1"/>
    <col min="6408" max="6408" width="11" style="374" customWidth="1"/>
    <col min="6409" max="6409" width="10.140625" style="374" customWidth="1"/>
    <col min="6410" max="6657" width="11.42578125" style="374"/>
    <col min="6658" max="6658" width="13.140625" style="374" customWidth="1"/>
    <col min="6659" max="6659" width="11.5703125" style="374" customWidth="1"/>
    <col min="6660" max="6660" width="10.5703125" style="374" customWidth="1"/>
    <col min="6661" max="6663" width="10.140625" style="374" customWidth="1"/>
    <col min="6664" max="6664" width="11" style="374" customWidth="1"/>
    <col min="6665" max="6665" width="10.140625" style="374" customWidth="1"/>
    <col min="6666" max="6913" width="11.42578125" style="374"/>
    <col min="6914" max="6914" width="13.140625" style="374" customWidth="1"/>
    <col min="6915" max="6915" width="11.5703125" style="374" customWidth="1"/>
    <col min="6916" max="6916" width="10.5703125" style="374" customWidth="1"/>
    <col min="6917" max="6919" width="10.140625" style="374" customWidth="1"/>
    <col min="6920" max="6920" width="11" style="374" customWidth="1"/>
    <col min="6921" max="6921" width="10.140625" style="374" customWidth="1"/>
    <col min="6922" max="7169" width="11.42578125" style="374"/>
    <col min="7170" max="7170" width="13.140625" style="374" customWidth="1"/>
    <col min="7171" max="7171" width="11.5703125" style="374" customWidth="1"/>
    <col min="7172" max="7172" width="10.5703125" style="374" customWidth="1"/>
    <col min="7173" max="7175" width="10.140625" style="374" customWidth="1"/>
    <col min="7176" max="7176" width="11" style="374" customWidth="1"/>
    <col min="7177" max="7177" width="10.140625" style="374" customWidth="1"/>
    <col min="7178" max="7425" width="11.42578125" style="374"/>
    <col min="7426" max="7426" width="13.140625" style="374" customWidth="1"/>
    <col min="7427" max="7427" width="11.5703125" style="374" customWidth="1"/>
    <col min="7428" max="7428" width="10.5703125" style="374" customWidth="1"/>
    <col min="7429" max="7431" width="10.140625" style="374" customWidth="1"/>
    <col min="7432" max="7432" width="11" style="374" customWidth="1"/>
    <col min="7433" max="7433" width="10.140625" style="374" customWidth="1"/>
    <col min="7434" max="7681" width="11.42578125" style="374"/>
    <col min="7682" max="7682" width="13.140625" style="374" customWidth="1"/>
    <col min="7683" max="7683" width="11.5703125" style="374" customWidth="1"/>
    <col min="7684" max="7684" width="10.5703125" style="374" customWidth="1"/>
    <col min="7685" max="7687" width="10.140625" style="374" customWidth="1"/>
    <col min="7688" max="7688" width="11" style="374" customWidth="1"/>
    <col min="7689" max="7689" width="10.140625" style="374" customWidth="1"/>
    <col min="7690" max="7937" width="11.42578125" style="374"/>
    <col min="7938" max="7938" width="13.140625" style="374" customWidth="1"/>
    <col min="7939" max="7939" width="11.5703125" style="374" customWidth="1"/>
    <col min="7940" max="7940" width="10.5703125" style="374" customWidth="1"/>
    <col min="7941" max="7943" width="10.140625" style="374" customWidth="1"/>
    <col min="7944" max="7944" width="11" style="374" customWidth="1"/>
    <col min="7945" max="7945" width="10.140625" style="374" customWidth="1"/>
    <col min="7946" max="8193" width="11.42578125" style="374"/>
    <col min="8194" max="8194" width="13.140625" style="374" customWidth="1"/>
    <col min="8195" max="8195" width="11.5703125" style="374" customWidth="1"/>
    <col min="8196" max="8196" width="10.5703125" style="374" customWidth="1"/>
    <col min="8197" max="8199" width="10.140625" style="374" customWidth="1"/>
    <col min="8200" max="8200" width="11" style="374" customWidth="1"/>
    <col min="8201" max="8201" width="10.140625" style="374" customWidth="1"/>
    <col min="8202" max="8449" width="11.42578125" style="374"/>
    <col min="8450" max="8450" width="13.140625" style="374" customWidth="1"/>
    <col min="8451" max="8451" width="11.5703125" style="374" customWidth="1"/>
    <col min="8452" max="8452" width="10.5703125" style="374" customWidth="1"/>
    <col min="8453" max="8455" width="10.140625" style="374" customWidth="1"/>
    <col min="8456" max="8456" width="11" style="374" customWidth="1"/>
    <col min="8457" max="8457" width="10.140625" style="374" customWidth="1"/>
    <col min="8458" max="8705" width="11.42578125" style="374"/>
    <col min="8706" max="8706" width="13.140625" style="374" customWidth="1"/>
    <col min="8707" max="8707" width="11.5703125" style="374" customWidth="1"/>
    <col min="8708" max="8708" width="10.5703125" style="374" customWidth="1"/>
    <col min="8709" max="8711" width="10.140625" style="374" customWidth="1"/>
    <col min="8712" max="8712" width="11" style="374" customWidth="1"/>
    <col min="8713" max="8713" width="10.140625" style="374" customWidth="1"/>
    <col min="8714" max="8961" width="11.42578125" style="374"/>
    <col min="8962" max="8962" width="13.140625" style="374" customWidth="1"/>
    <col min="8963" max="8963" width="11.5703125" style="374" customWidth="1"/>
    <col min="8964" max="8964" width="10.5703125" style="374" customWidth="1"/>
    <col min="8965" max="8967" width="10.140625" style="374" customWidth="1"/>
    <col min="8968" max="8968" width="11" style="374" customWidth="1"/>
    <col min="8969" max="8969" width="10.140625" style="374" customWidth="1"/>
    <col min="8970" max="9217" width="11.42578125" style="374"/>
    <col min="9218" max="9218" width="13.140625" style="374" customWidth="1"/>
    <col min="9219" max="9219" width="11.5703125" style="374" customWidth="1"/>
    <col min="9220" max="9220" width="10.5703125" style="374" customWidth="1"/>
    <col min="9221" max="9223" width="10.140625" style="374" customWidth="1"/>
    <col min="9224" max="9224" width="11" style="374" customWidth="1"/>
    <col min="9225" max="9225" width="10.140625" style="374" customWidth="1"/>
    <col min="9226" max="9473" width="11.42578125" style="374"/>
    <col min="9474" max="9474" width="13.140625" style="374" customWidth="1"/>
    <col min="9475" max="9475" width="11.5703125" style="374" customWidth="1"/>
    <col min="9476" max="9476" width="10.5703125" style="374" customWidth="1"/>
    <col min="9477" max="9479" width="10.140625" style="374" customWidth="1"/>
    <col min="9480" max="9480" width="11" style="374" customWidth="1"/>
    <col min="9481" max="9481" width="10.140625" style="374" customWidth="1"/>
    <col min="9482" max="9729" width="11.42578125" style="374"/>
    <col min="9730" max="9730" width="13.140625" style="374" customWidth="1"/>
    <col min="9731" max="9731" width="11.5703125" style="374" customWidth="1"/>
    <col min="9732" max="9732" width="10.5703125" style="374" customWidth="1"/>
    <col min="9733" max="9735" width="10.140625" style="374" customWidth="1"/>
    <col min="9736" max="9736" width="11" style="374" customWidth="1"/>
    <col min="9737" max="9737" width="10.140625" style="374" customWidth="1"/>
    <col min="9738" max="9985" width="11.42578125" style="374"/>
    <col min="9986" max="9986" width="13.140625" style="374" customWidth="1"/>
    <col min="9987" max="9987" width="11.5703125" style="374" customWidth="1"/>
    <col min="9988" max="9988" width="10.5703125" style="374" customWidth="1"/>
    <col min="9989" max="9991" width="10.140625" style="374" customWidth="1"/>
    <col min="9992" max="9992" width="11" style="374" customWidth="1"/>
    <col min="9993" max="9993" width="10.140625" style="374" customWidth="1"/>
    <col min="9994" max="10241" width="11.42578125" style="374"/>
    <col min="10242" max="10242" width="13.140625" style="374" customWidth="1"/>
    <col min="10243" max="10243" width="11.5703125" style="374" customWidth="1"/>
    <col min="10244" max="10244" width="10.5703125" style="374" customWidth="1"/>
    <col min="10245" max="10247" width="10.140625" style="374" customWidth="1"/>
    <col min="10248" max="10248" width="11" style="374" customWidth="1"/>
    <col min="10249" max="10249" width="10.140625" style="374" customWidth="1"/>
    <col min="10250" max="10497" width="11.42578125" style="374"/>
    <col min="10498" max="10498" width="13.140625" style="374" customWidth="1"/>
    <col min="10499" max="10499" width="11.5703125" style="374" customWidth="1"/>
    <col min="10500" max="10500" width="10.5703125" style="374" customWidth="1"/>
    <col min="10501" max="10503" width="10.140625" style="374" customWidth="1"/>
    <col min="10504" max="10504" width="11" style="374" customWidth="1"/>
    <col min="10505" max="10505" width="10.140625" style="374" customWidth="1"/>
    <col min="10506" max="10753" width="11.42578125" style="374"/>
    <col min="10754" max="10754" width="13.140625" style="374" customWidth="1"/>
    <col min="10755" max="10755" width="11.5703125" style="374" customWidth="1"/>
    <col min="10756" max="10756" width="10.5703125" style="374" customWidth="1"/>
    <col min="10757" max="10759" width="10.140625" style="374" customWidth="1"/>
    <col min="10760" max="10760" width="11" style="374" customWidth="1"/>
    <col min="10761" max="10761" width="10.140625" style="374" customWidth="1"/>
    <col min="10762" max="11009" width="11.42578125" style="374"/>
    <col min="11010" max="11010" width="13.140625" style="374" customWidth="1"/>
    <col min="11011" max="11011" width="11.5703125" style="374" customWidth="1"/>
    <col min="11012" max="11012" width="10.5703125" style="374" customWidth="1"/>
    <col min="11013" max="11015" width="10.140625" style="374" customWidth="1"/>
    <col min="11016" max="11016" width="11" style="374" customWidth="1"/>
    <col min="11017" max="11017" width="10.140625" style="374" customWidth="1"/>
    <col min="11018" max="11265" width="11.42578125" style="374"/>
    <col min="11266" max="11266" width="13.140625" style="374" customWidth="1"/>
    <col min="11267" max="11267" width="11.5703125" style="374" customWidth="1"/>
    <col min="11268" max="11268" width="10.5703125" style="374" customWidth="1"/>
    <col min="11269" max="11271" width="10.140625" style="374" customWidth="1"/>
    <col min="11272" max="11272" width="11" style="374" customWidth="1"/>
    <col min="11273" max="11273" width="10.140625" style="374" customWidth="1"/>
    <col min="11274" max="11521" width="11.42578125" style="374"/>
    <col min="11522" max="11522" width="13.140625" style="374" customWidth="1"/>
    <col min="11523" max="11523" width="11.5703125" style="374" customWidth="1"/>
    <col min="11524" max="11524" width="10.5703125" style="374" customWidth="1"/>
    <col min="11525" max="11527" width="10.140625" style="374" customWidth="1"/>
    <col min="11528" max="11528" width="11" style="374" customWidth="1"/>
    <col min="11529" max="11529" width="10.140625" style="374" customWidth="1"/>
    <col min="11530" max="11777" width="11.42578125" style="374"/>
    <col min="11778" max="11778" width="13.140625" style="374" customWidth="1"/>
    <col min="11779" max="11779" width="11.5703125" style="374" customWidth="1"/>
    <col min="11780" max="11780" width="10.5703125" style="374" customWidth="1"/>
    <col min="11781" max="11783" width="10.140625" style="374" customWidth="1"/>
    <col min="11784" max="11784" width="11" style="374" customWidth="1"/>
    <col min="11785" max="11785" width="10.140625" style="374" customWidth="1"/>
    <col min="11786" max="12033" width="11.42578125" style="374"/>
    <col min="12034" max="12034" width="13.140625" style="374" customWidth="1"/>
    <col min="12035" max="12035" width="11.5703125" style="374" customWidth="1"/>
    <col min="12036" max="12036" width="10.5703125" style="374" customWidth="1"/>
    <col min="12037" max="12039" width="10.140625" style="374" customWidth="1"/>
    <col min="12040" max="12040" width="11" style="374" customWidth="1"/>
    <col min="12041" max="12041" width="10.140625" style="374" customWidth="1"/>
    <col min="12042" max="12289" width="11.42578125" style="374"/>
    <col min="12290" max="12290" width="13.140625" style="374" customWidth="1"/>
    <col min="12291" max="12291" width="11.5703125" style="374" customWidth="1"/>
    <col min="12292" max="12292" width="10.5703125" style="374" customWidth="1"/>
    <col min="12293" max="12295" width="10.140625" style="374" customWidth="1"/>
    <col min="12296" max="12296" width="11" style="374" customWidth="1"/>
    <col min="12297" max="12297" width="10.140625" style="374" customWidth="1"/>
    <col min="12298" max="12545" width="11.42578125" style="374"/>
    <col min="12546" max="12546" width="13.140625" style="374" customWidth="1"/>
    <col min="12547" max="12547" width="11.5703125" style="374" customWidth="1"/>
    <col min="12548" max="12548" width="10.5703125" style="374" customWidth="1"/>
    <col min="12549" max="12551" width="10.140625" style="374" customWidth="1"/>
    <col min="12552" max="12552" width="11" style="374" customWidth="1"/>
    <col min="12553" max="12553" width="10.140625" style="374" customWidth="1"/>
    <col min="12554" max="12801" width="11.42578125" style="374"/>
    <col min="12802" max="12802" width="13.140625" style="374" customWidth="1"/>
    <col min="12803" max="12803" width="11.5703125" style="374" customWidth="1"/>
    <col min="12804" max="12804" width="10.5703125" style="374" customWidth="1"/>
    <col min="12805" max="12807" width="10.140625" style="374" customWidth="1"/>
    <col min="12808" max="12808" width="11" style="374" customWidth="1"/>
    <col min="12809" max="12809" width="10.140625" style="374" customWidth="1"/>
    <col min="12810" max="13057" width="11.42578125" style="374"/>
    <col min="13058" max="13058" width="13.140625" style="374" customWidth="1"/>
    <col min="13059" max="13059" width="11.5703125" style="374" customWidth="1"/>
    <col min="13060" max="13060" width="10.5703125" style="374" customWidth="1"/>
    <col min="13061" max="13063" width="10.140625" style="374" customWidth="1"/>
    <col min="13064" max="13064" width="11" style="374" customWidth="1"/>
    <col min="13065" max="13065" width="10.140625" style="374" customWidth="1"/>
    <col min="13066" max="13313" width="11.42578125" style="374"/>
    <col min="13314" max="13314" width="13.140625" style="374" customWidth="1"/>
    <col min="13315" max="13315" width="11.5703125" style="374" customWidth="1"/>
    <col min="13316" max="13316" width="10.5703125" style="374" customWidth="1"/>
    <col min="13317" max="13319" width="10.140625" style="374" customWidth="1"/>
    <col min="13320" max="13320" width="11" style="374" customWidth="1"/>
    <col min="13321" max="13321" width="10.140625" style="374" customWidth="1"/>
    <col min="13322" max="13569" width="11.42578125" style="374"/>
    <col min="13570" max="13570" width="13.140625" style="374" customWidth="1"/>
    <col min="13571" max="13571" width="11.5703125" style="374" customWidth="1"/>
    <col min="13572" max="13572" width="10.5703125" style="374" customWidth="1"/>
    <col min="13573" max="13575" width="10.140625" style="374" customWidth="1"/>
    <col min="13576" max="13576" width="11" style="374" customWidth="1"/>
    <col min="13577" max="13577" width="10.140625" style="374" customWidth="1"/>
    <col min="13578" max="13825" width="11.42578125" style="374"/>
    <col min="13826" max="13826" width="13.140625" style="374" customWidth="1"/>
    <col min="13827" max="13827" width="11.5703125" style="374" customWidth="1"/>
    <col min="13828" max="13828" width="10.5703125" style="374" customWidth="1"/>
    <col min="13829" max="13831" width="10.140625" style="374" customWidth="1"/>
    <col min="13832" max="13832" width="11" style="374" customWidth="1"/>
    <col min="13833" max="13833" width="10.140625" style="374" customWidth="1"/>
    <col min="13834" max="14081" width="11.42578125" style="374"/>
    <col min="14082" max="14082" width="13.140625" style="374" customWidth="1"/>
    <col min="14083" max="14083" width="11.5703125" style="374" customWidth="1"/>
    <col min="14084" max="14084" width="10.5703125" style="374" customWidth="1"/>
    <col min="14085" max="14087" width="10.140625" style="374" customWidth="1"/>
    <col min="14088" max="14088" width="11" style="374" customWidth="1"/>
    <col min="14089" max="14089" width="10.140625" style="374" customWidth="1"/>
    <col min="14090" max="14337" width="11.42578125" style="374"/>
    <col min="14338" max="14338" width="13.140625" style="374" customWidth="1"/>
    <col min="14339" max="14339" width="11.5703125" style="374" customWidth="1"/>
    <col min="14340" max="14340" width="10.5703125" style="374" customWidth="1"/>
    <col min="14341" max="14343" width="10.140625" style="374" customWidth="1"/>
    <col min="14344" max="14344" width="11" style="374" customWidth="1"/>
    <col min="14345" max="14345" width="10.140625" style="374" customWidth="1"/>
    <col min="14346" max="14593" width="11.42578125" style="374"/>
    <col min="14594" max="14594" width="13.140625" style="374" customWidth="1"/>
    <col min="14595" max="14595" width="11.5703125" style="374" customWidth="1"/>
    <col min="14596" max="14596" width="10.5703125" style="374" customWidth="1"/>
    <col min="14597" max="14599" width="10.140625" style="374" customWidth="1"/>
    <col min="14600" max="14600" width="11" style="374" customWidth="1"/>
    <col min="14601" max="14601" width="10.140625" style="374" customWidth="1"/>
    <col min="14602" max="14849" width="11.42578125" style="374"/>
    <col min="14850" max="14850" width="13.140625" style="374" customWidth="1"/>
    <col min="14851" max="14851" width="11.5703125" style="374" customWidth="1"/>
    <col min="14852" max="14852" width="10.5703125" style="374" customWidth="1"/>
    <col min="14853" max="14855" width="10.140625" style="374" customWidth="1"/>
    <col min="14856" max="14856" width="11" style="374" customWidth="1"/>
    <col min="14857" max="14857" width="10.140625" style="374" customWidth="1"/>
    <col min="14858" max="15105" width="11.42578125" style="374"/>
    <col min="15106" max="15106" width="13.140625" style="374" customWidth="1"/>
    <col min="15107" max="15107" width="11.5703125" style="374" customWidth="1"/>
    <col min="15108" max="15108" width="10.5703125" style="374" customWidth="1"/>
    <col min="15109" max="15111" width="10.140625" style="374" customWidth="1"/>
    <col min="15112" max="15112" width="11" style="374" customWidth="1"/>
    <col min="15113" max="15113" width="10.140625" style="374" customWidth="1"/>
    <col min="15114" max="15361" width="11.42578125" style="374"/>
    <col min="15362" max="15362" width="13.140625" style="374" customWidth="1"/>
    <col min="15363" max="15363" width="11.5703125" style="374" customWidth="1"/>
    <col min="15364" max="15364" width="10.5703125" style="374" customWidth="1"/>
    <col min="15365" max="15367" width="10.140625" style="374" customWidth="1"/>
    <col min="15368" max="15368" width="11" style="374" customWidth="1"/>
    <col min="15369" max="15369" width="10.140625" style="374" customWidth="1"/>
    <col min="15370" max="15617" width="11.42578125" style="374"/>
    <col min="15618" max="15618" width="13.140625" style="374" customWidth="1"/>
    <col min="15619" max="15619" width="11.5703125" style="374" customWidth="1"/>
    <col min="15620" max="15620" width="10.5703125" style="374" customWidth="1"/>
    <col min="15621" max="15623" width="10.140625" style="374" customWidth="1"/>
    <col min="15624" max="15624" width="11" style="374" customWidth="1"/>
    <col min="15625" max="15625" width="10.140625" style="374" customWidth="1"/>
    <col min="15626" max="15873" width="11.42578125" style="374"/>
    <col min="15874" max="15874" width="13.140625" style="374" customWidth="1"/>
    <col min="15875" max="15875" width="11.5703125" style="374" customWidth="1"/>
    <col min="15876" max="15876" width="10.5703125" style="374" customWidth="1"/>
    <col min="15877" max="15879" width="10.140625" style="374" customWidth="1"/>
    <col min="15880" max="15880" width="11" style="374" customWidth="1"/>
    <col min="15881" max="15881" width="10.140625" style="374" customWidth="1"/>
    <col min="15882" max="16129" width="11.42578125" style="374"/>
    <col min="16130" max="16130" width="13.140625" style="374" customWidth="1"/>
    <col min="16131" max="16131" width="11.5703125" style="374" customWidth="1"/>
    <col min="16132" max="16132" width="10.5703125" style="374" customWidth="1"/>
    <col min="16133" max="16135" width="10.140625" style="374" customWidth="1"/>
    <col min="16136" max="16136" width="11" style="374" customWidth="1"/>
    <col min="16137" max="16137" width="10.140625" style="374" customWidth="1"/>
    <col min="16138" max="16384" width="11.42578125" style="374"/>
  </cols>
  <sheetData>
    <row r="1" spans="2:31" ht="30.75" customHeight="1" thickBot="1" x14ac:dyDescent="0.3">
      <c r="B1" s="1139"/>
      <c r="C1" s="1140"/>
      <c r="D1" s="1133" t="s">
        <v>132</v>
      </c>
      <c r="E1" s="1134"/>
      <c r="F1" s="1134"/>
      <c r="G1" s="1134"/>
      <c r="H1" s="1134"/>
      <c r="I1" s="1135"/>
    </row>
    <row r="2" spans="2:31" ht="30" customHeight="1" thickBot="1" x14ac:dyDescent="0.3">
      <c r="B2" s="1141"/>
      <c r="C2" s="1142"/>
      <c r="D2" s="1136" t="s">
        <v>261</v>
      </c>
      <c r="E2" s="1137"/>
      <c r="F2" s="1137"/>
      <c r="G2" s="1137"/>
      <c r="H2" s="1137"/>
      <c r="I2" s="1138"/>
      <c r="M2" s="375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7"/>
    </row>
    <row r="3" spans="2:31" s="380" customFormat="1" ht="42.75" customHeight="1" x14ac:dyDescent="0.25">
      <c r="B3" s="378" t="s">
        <v>2</v>
      </c>
      <c r="C3" s="1130">
        <f>'Proctor '!$E$4</f>
        <v>0</v>
      </c>
      <c r="D3" s="1131"/>
      <c r="E3" s="1131"/>
      <c r="F3" s="1131"/>
      <c r="G3" s="1131"/>
      <c r="H3" s="1131"/>
      <c r="I3" s="1132"/>
      <c r="J3" s="379"/>
    </row>
    <row r="4" spans="2:31" s="380" customFormat="1" ht="18.75" customHeight="1" x14ac:dyDescent="0.3">
      <c r="B4" s="381" t="s">
        <v>65</v>
      </c>
      <c r="C4" s="1127">
        <f>'Proctor '!$E$5</f>
        <v>0</v>
      </c>
      <c r="D4" s="1128"/>
      <c r="E4" s="1128"/>
      <c r="F4" s="1128"/>
      <c r="G4" s="1128"/>
      <c r="H4" s="1128"/>
      <c r="I4" s="1129"/>
      <c r="K4" s="382"/>
      <c r="L4" s="383"/>
      <c r="M4" s="383"/>
      <c r="N4" s="383"/>
    </row>
    <row r="5" spans="2:31" ht="18.75" customHeight="1" x14ac:dyDescent="0.25">
      <c r="B5" s="384" t="s">
        <v>9</v>
      </c>
      <c r="C5" s="385">
        <f>'Proctor '!$A$7</f>
        <v>0</v>
      </c>
      <c r="D5" s="1149" t="s">
        <v>262</v>
      </c>
      <c r="E5" s="1150"/>
      <c r="F5" s="386" t="str">
        <f>'Proctor '!$L$6</f>
        <v>MATERIAL DE SITU</v>
      </c>
      <c r="G5" s="387"/>
      <c r="H5" s="387" t="s">
        <v>11</v>
      </c>
      <c r="I5" s="388" t="str">
        <f>'Proctor '!$AC$7</f>
        <v>0.00-1.00</v>
      </c>
    </row>
    <row r="6" spans="2:31" s="392" customFormat="1" ht="22.5" customHeight="1" x14ac:dyDescent="0.2">
      <c r="B6" s="389" t="s">
        <v>263</v>
      </c>
      <c r="C6" s="390"/>
      <c r="D6" s="391" t="s">
        <v>5</v>
      </c>
      <c r="E6" s="1151"/>
      <c r="F6" s="1152"/>
      <c r="G6" s="391" t="s">
        <v>264</v>
      </c>
      <c r="H6" s="1153" t="str">
        <f>'Proctor '!V8</f>
        <v>Ing Michelle Zelaya</v>
      </c>
      <c r="I6" s="1154"/>
    </row>
    <row r="7" spans="2:31" ht="7.5" customHeight="1" thickBot="1" x14ac:dyDescent="0.3">
      <c r="B7" s="393"/>
      <c r="C7" s="394"/>
      <c r="D7" s="394"/>
      <c r="E7" s="394"/>
      <c r="F7" s="394"/>
      <c r="G7" s="394"/>
      <c r="H7" s="394"/>
      <c r="I7" s="395"/>
    </row>
    <row r="8" spans="2:31" ht="20.25" customHeight="1" thickBot="1" x14ac:dyDescent="0.3">
      <c r="B8" s="1155" t="s">
        <v>265</v>
      </c>
      <c r="C8" s="1156"/>
      <c r="D8" s="1156"/>
      <c r="E8" s="1156"/>
      <c r="F8" s="1156"/>
      <c r="G8" s="1156"/>
      <c r="H8" s="1156"/>
      <c r="I8" s="1157"/>
    </row>
    <row r="9" spans="2:31" ht="19.149999999999999" customHeight="1" x14ac:dyDescent="0.25">
      <c r="B9" s="396" t="s">
        <v>266</v>
      </c>
      <c r="C9" s="397"/>
      <c r="D9" s="398"/>
      <c r="E9" s="399"/>
      <c r="F9" s="400"/>
      <c r="G9" s="399"/>
      <c r="H9" s="400"/>
      <c r="I9" s="401"/>
    </row>
    <row r="10" spans="2:31" ht="19.149999999999999" customHeight="1" x14ac:dyDescent="0.25">
      <c r="B10" s="402" t="s">
        <v>267</v>
      </c>
      <c r="C10" s="403"/>
      <c r="D10" s="404"/>
      <c r="E10" s="405" t="str">
        <f>I5</f>
        <v>0.00-1.00</v>
      </c>
      <c r="F10" s="405" t="str">
        <f>E10</f>
        <v>0.00-1.00</v>
      </c>
      <c r="G10" s="406"/>
      <c r="H10" s="407"/>
      <c r="I10" s="408"/>
    </row>
    <row r="11" spans="2:31" ht="19.149999999999999" customHeight="1" x14ac:dyDescent="0.25">
      <c r="B11" s="402" t="s">
        <v>268</v>
      </c>
      <c r="C11" s="403"/>
      <c r="D11" s="404"/>
      <c r="E11" s="407"/>
      <c r="F11" s="407"/>
      <c r="G11" s="407"/>
      <c r="H11" s="407"/>
      <c r="I11" s="409"/>
    </row>
    <row r="12" spans="2:31" ht="19.149999999999999" customHeight="1" x14ac:dyDescent="0.25">
      <c r="B12" s="402" t="s">
        <v>86</v>
      </c>
      <c r="C12" s="403"/>
      <c r="D12" s="404"/>
      <c r="E12" s="410"/>
      <c r="F12" s="411"/>
      <c r="G12" s="412"/>
      <c r="H12" s="412"/>
      <c r="I12" s="413"/>
    </row>
    <row r="13" spans="2:31" ht="19.149999999999999" customHeight="1" x14ac:dyDescent="0.25">
      <c r="B13" s="402" t="s">
        <v>269</v>
      </c>
      <c r="C13" s="403"/>
      <c r="D13" s="404"/>
      <c r="E13" s="414"/>
      <c r="F13" s="406"/>
      <c r="G13" s="414"/>
      <c r="H13" s="414"/>
      <c r="I13" s="415"/>
    </row>
    <row r="14" spans="2:31" ht="19.149999999999999" customHeight="1" x14ac:dyDescent="0.25">
      <c r="B14" s="402" t="s">
        <v>270</v>
      </c>
      <c r="C14" s="403"/>
      <c r="D14" s="404"/>
      <c r="E14" s="414"/>
      <c r="F14" s="406"/>
      <c r="G14" s="414"/>
      <c r="H14" s="414"/>
      <c r="I14" s="415"/>
    </row>
    <row r="15" spans="2:31" ht="19.149999999999999" customHeight="1" x14ac:dyDescent="0.25">
      <c r="B15" s="402" t="s">
        <v>90</v>
      </c>
      <c r="C15" s="416"/>
      <c r="D15" s="417"/>
      <c r="E15" s="444"/>
      <c r="F15" s="445"/>
      <c r="G15" s="418"/>
      <c r="H15" s="418"/>
      <c r="I15" s="419"/>
    </row>
    <row r="16" spans="2:31" ht="19.149999999999999" customHeight="1" x14ac:dyDescent="0.25">
      <c r="B16" s="402" t="s">
        <v>271</v>
      </c>
      <c r="C16" s="416"/>
      <c r="D16" s="417"/>
      <c r="E16" s="418">
        <f>E13-E15</f>
        <v>0</v>
      </c>
      <c r="F16" s="418">
        <f>F13-F15</f>
        <v>0</v>
      </c>
      <c r="G16" s="418"/>
      <c r="H16" s="418"/>
      <c r="I16" s="419"/>
    </row>
    <row r="17" spans="2:9" ht="19.149999999999999" customHeight="1" x14ac:dyDescent="0.25">
      <c r="B17" s="402" t="s">
        <v>272</v>
      </c>
      <c r="C17" s="416"/>
      <c r="D17" s="417"/>
      <c r="E17" s="418">
        <f>E14-E15</f>
        <v>0</v>
      </c>
      <c r="F17" s="418">
        <f>F14-F15</f>
        <v>0</v>
      </c>
      <c r="G17" s="418"/>
      <c r="H17" s="418"/>
      <c r="I17" s="419"/>
    </row>
    <row r="18" spans="2:9" ht="19.149999999999999" customHeight="1" thickBot="1" x14ac:dyDescent="0.3">
      <c r="B18" s="420" t="s">
        <v>273</v>
      </c>
      <c r="C18" s="421"/>
      <c r="D18" s="422"/>
      <c r="E18" s="423" t="e">
        <f>(E16-E17)/E17*100</f>
        <v>#DIV/0!</v>
      </c>
      <c r="F18" s="423" t="e">
        <f>(F16-F17)/F17*100</f>
        <v>#DIV/0!</v>
      </c>
      <c r="G18" s="424"/>
      <c r="H18" s="424"/>
      <c r="I18" s="425"/>
    </row>
    <row r="19" spans="2:9" ht="9" customHeight="1" thickBot="1" x14ac:dyDescent="0.3">
      <c r="B19" s="426"/>
      <c r="C19" s="394"/>
      <c r="D19" s="394"/>
      <c r="E19" s="394"/>
      <c r="F19" s="394"/>
      <c r="G19" s="394"/>
      <c r="H19" s="394"/>
      <c r="I19" s="395"/>
    </row>
    <row r="20" spans="2:9" ht="18.75" customHeight="1" thickBot="1" x14ac:dyDescent="0.3">
      <c r="B20" s="1158" t="s">
        <v>274</v>
      </c>
      <c r="C20" s="1159"/>
      <c r="D20" s="1159"/>
      <c r="E20" s="1159"/>
      <c r="F20" s="1159"/>
      <c r="G20" s="1159"/>
      <c r="H20" s="1159"/>
      <c r="I20" s="1160"/>
    </row>
    <row r="21" spans="2:9" ht="19.149999999999999" customHeight="1" x14ac:dyDescent="0.25">
      <c r="B21" s="396" t="s">
        <v>86</v>
      </c>
      <c r="C21" s="397"/>
      <c r="D21" s="398"/>
      <c r="E21" s="399"/>
      <c r="F21" s="399"/>
      <c r="G21" s="399"/>
      <c r="H21" s="399"/>
      <c r="I21" s="427"/>
    </row>
    <row r="22" spans="2:9" ht="19.149999999999999" customHeight="1" x14ac:dyDescent="0.25">
      <c r="B22" s="402" t="s">
        <v>270</v>
      </c>
      <c r="C22" s="403"/>
      <c r="D22" s="428" t="s">
        <v>275</v>
      </c>
      <c r="E22" s="414"/>
      <c r="F22" s="414"/>
      <c r="G22" s="414"/>
      <c r="H22" s="407"/>
      <c r="I22" s="409"/>
    </row>
    <row r="23" spans="2:9" ht="19.149999999999999" customHeight="1" x14ac:dyDescent="0.25">
      <c r="B23" s="402" t="s">
        <v>276</v>
      </c>
      <c r="C23" s="403"/>
      <c r="D23" s="428" t="s">
        <v>212</v>
      </c>
      <c r="E23" s="429"/>
      <c r="F23" s="429"/>
      <c r="G23" s="429"/>
      <c r="H23" s="430"/>
      <c r="I23" s="431"/>
    </row>
    <row r="24" spans="2:9" ht="19.149999999999999" customHeight="1" x14ac:dyDescent="0.25">
      <c r="B24" s="402" t="s">
        <v>277</v>
      </c>
      <c r="C24" s="403"/>
      <c r="D24" s="428" t="s">
        <v>224</v>
      </c>
      <c r="E24" s="444"/>
      <c r="F24" s="444"/>
      <c r="G24" s="418"/>
      <c r="H24" s="407"/>
      <c r="I24" s="409"/>
    </row>
    <row r="25" spans="2:9" ht="19.149999999999999" customHeight="1" x14ac:dyDescent="0.25">
      <c r="B25" s="402" t="s">
        <v>278</v>
      </c>
      <c r="C25" s="403"/>
      <c r="D25" s="404"/>
      <c r="E25" s="418">
        <f>E23-E24</f>
        <v>0</v>
      </c>
      <c r="F25" s="418">
        <f>F23-F24</f>
        <v>0</v>
      </c>
      <c r="G25" s="418"/>
      <c r="H25" s="407"/>
      <c r="I25" s="409"/>
    </row>
    <row r="26" spans="2:9" ht="19.149999999999999" customHeight="1" x14ac:dyDescent="0.25">
      <c r="B26" s="402" t="s">
        <v>279</v>
      </c>
      <c r="C26" s="403"/>
      <c r="D26" s="404"/>
      <c r="E26" s="414" t="e">
        <f>(E25*100)/(E22-E24)</f>
        <v>#DIV/0!</v>
      </c>
      <c r="F26" s="414" t="e">
        <f>(F25*100)/(F22-F24)</f>
        <v>#DIV/0!</v>
      </c>
      <c r="G26" s="414"/>
      <c r="H26" s="406"/>
      <c r="I26" s="432"/>
    </row>
    <row r="27" spans="2:9" ht="19.149999999999999" customHeight="1" thickBot="1" x14ac:dyDescent="0.3">
      <c r="B27" s="420" t="s">
        <v>280</v>
      </c>
      <c r="C27" s="433"/>
      <c r="D27" s="422"/>
      <c r="E27" s="423" t="e">
        <f>100-E26</f>
        <v>#DIV/0!</v>
      </c>
      <c r="F27" s="423" t="e">
        <f>100-F26</f>
        <v>#DIV/0!</v>
      </c>
      <c r="G27" s="424"/>
      <c r="H27" s="434"/>
      <c r="I27" s="435"/>
    </row>
    <row r="28" spans="2:9" ht="6" customHeight="1" x14ac:dyDescent="0.25">
      <c r="B28" s="426"/>
      <c r="C28" s="394"/>
      <c r="D28" s="394"/>
      <c r="E28" s="394"/>
      <c r="F28" s="394"/>
      <c r="G28" s="394"/>
      <c r="H28" s="394"/>
      <c r="I28" s="395"/>
    </row>
    <row r="29" spans="2:9" ht="11.25" customHeight="1" x14ac:dyDescent="0.25">
      <c r="B29" s="436" t="s">
        <v>281</v>
      </c>
      <c r="C29" s="447" t="s">
        <v>283</v>
      </c>
      <c r="D29" s="446" t="e">
        <f>AVERAGE(E27:F27)</f>
        <v>#DIV/0!</v>
      </c>
      <c r="E29" s="437" t="s">
        <v>220</v>
      </c>
      <c r="F29" s="394"/>
      <c r="G29" s="394"/>
      <c r="H29" s="394"/>
      <c r="I29" s="395"/>
    </row>
    <row r="30" spans="2:9" ht="14.1" customHeight="1" x14ac:dyDescent="0.25">
      <c r="B30" s="402"/>
      <c r="C30" s="403"/>
      <c r="D30" s="403"/>
      <c r="E30" s="403"/>
      <c r="F30" s="403"/>
      <c r="G30" s="403"/>
      <c r="H30" s="403"/>
      <c r="I30" s="438"/>
    </row>
    <row r="31" spans="2:9" ht="14.1" customHeight="1" x14ac:dyDescent="0.25">
      <c r="B31" s="439"/>
      <c r="C31" s="416"/>
      <c r="D31" s="416"/>
      <c r="E31" s="416"/>
      <c r="F31" s="416"/>
      <c r="G31" s="416"/>
      <c r="H31" s="416"/>
      <c r="I31" s="440"/>
    </row>
    <row r="32" spans="2:9" ht="14.1" customHeight="1" x14ac:dyDescent="0.25">
      <c r="B32" s="439"/>
      <c r="C32" s="416"/>
      <c r="D32" s="416"/>
      <c r="E32" s="416"/>
      <c r="F32" s="416"/>
      <c r="G32" s="416"/>
      <c r="H32" s="416"/>
      <c r="I32" s="440"/>
    </row>
    <row r="33" spans="2:36" ht="10.5" customHeight="1" x14ac:dyDescent="0.25">
      <c r="B33" s="439"/>
      <c r="C33" s="416"/>
      <c r="D33" s="416"/>
      <c r="E33" s="416"/>
      <c r="F33" s="416"/>
      <c r="G33" s="416"/>
      <c r="H33" s="416"/>
      <c r="I33" s="440"/>
    </row>
    <row r="34" spans="2:36" ht="10.5" customHeight="1" x14ac:dyDescent="0.25">
      <c r="B34" s="441"/>
      <c r="C34" s="442"/>
      <c r="D34" s="442"/>
      <c r="E34" s="442"/>
      <c r="F34" s="442"/>
      <c r="G34" s="442"/>
      <c r="H34" s="442"/>
      <c r="I34" s="443"/>
    </row>
    <row r="35" spans="2:36" ht="10.5" customHeight="1" x14ac:dyDescent="0.25">
      <c r="B35" s="1143">
        <f>E6</f>
        <v>0</v>
      </c>
      <c r="C35" s="1144"/>
      <c r="D35" s="1144"/>
      <c r="E35" s="1144"/>
      <c r="F35" s="1144" t="str">
        <f>'Proctor '!$R$54</f>
        <v>Ing Francisco Granados</v>
      </c>
      <c r="G35" s="1144"/>
      <c r="H35" s="1144"/>
      <c r="I35" s="1145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>
        <f>[9]Granulometría!K33</f>
        <v>0</v>
      </c>
      <c r="U35" s="339"/>
      <c r="V35" s="339"/>
      <c r="W35" s="339"/>
      <c r="X35" s="339"/>
      <c r="Y35" s="339"/>
      <c r="Z35" s="339"/>
      <c r="AA35" s="339"/>
      <c r="AB35" s="339"/>
      <c r="AC35" s="339"/>
      <c r="AD35" s="339"/>
      <c r="AE35" s="339"/>
      <c r="AF35" s="339"/>
      <c r="AG35" s="339"/>
      <c r="AH35" s="339"/>
      <c r="AI35" s="339"/>
      <c r="AJ35" s="339"/>
    </row>
    <row r="36" spans="2:36" ht="14.1" customHeight="1" x14ac:dyDescent="0.25">
      <c r="B36" s="1143" t="s">
        <v>282</v>
      </c>
      <c r="C36" s="1144"/>
      <c r="D36" s="1144"/>
      <c r="E36" s="1144"/>
      <c r="F36" s="1144" t="str">
        <f>'Proctor '!R55</f>
        <v>Jefe Técnico de Laboratorio de suelos y Materiales</v>
      </c>
      <c r="G36" s="1144"/>
      <c r="H36" s="1144"/>
      <c r="I36" s="1145"/>
      <c r="J36" s="339"/>
      <c r="K36" s="339"/>
      <c r="L36" s="339"/>
      <c r="M36" s="339"/>
      <c r="N36" s="339"/>
      <c r="O36" s="339"/>
      <c r="P36" s="339"/>
      <c r="Q36" s="339"/>
      <c r="R36" s="339"/>
      <c r="S36" s="339"/>
      <c r="T36" s="339" t="s">
        <v>8</v>
      </c>
      <c r="U36" s="339"/>
      <c r="V36" s="339"/>
      <c r="W36" s="339"/>
      <c r="X36" s="339"/>
      <c r="Y36" s="339"/>
      <c r="Z36" s="339"/>
      <c r="AA36" s="339"/>
      <c r="AB36" s="339"/>
      <c r="AC36" s="339"/>
      <c r="AD36" s="339"/>
      <c r="AE36" s="339"/>
      <c r="AF36" s="339"/>
      <c r="AG36" s="339"/>
      <c r="AH36" s="339"/>
      <c r="AI36" s="339"/>
      <c r="AJ36" s="339"/>
    </row>
    <row r="37" spans="2:36" ht="14.1" customHeight="1" thickBot="1" x14ac:dyDescent="0.3">
      <c r="B37" s="1146"/>
      <c r="C37" s="1147"/>
      <c r="D37" s="1147"/>
      <c r="E37" s="1147"/>
      <c r="F37" s="1147"/>
      <c r="G37" s="1147"/>
      <c r="H37" s="1147"/>
      <c r="I37" s="1148"/>
    </row>
    <row r="39" spans="2:36" x14ac:dyDescent="0.25">
      <c r="C39" s="694"/>
      <c r="D39" s="694"/>
      <c r="E39" s="694"/>
      <c r="F39" s="694"/>
      <c r="G39" s="694"/>
      <c r="H39" s="694"/>
      <c r="I39" s="694"/>
      <c r="J39" s="694"/>
      <c r="K39" s="694"/>
      <c r="L39" s="694"/>
      <c r="M39" s="694"/>
      <c r="N39" s="694"/>
      <c r="O39" s="694"/>
      <c r="P39" s="694"/>
      <c r="Q39" s="694"/>
      <c r="R39" s="694"/>
      <c r="S39" s="694"/>
    </row>
    <row r="40" spans="2:36" x14ac:dyDescent="0.25"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</row>
  </sheetData>
  <mergeCells count="16">
    <mergeCell ref="B36:E36"/>
    <mergeCell ref="F36:I36"/>
    <mergeCell ref="B37:I37"/>
    <mergeCell ref="C39:S39"/>
    <mergeCell ref="D5:E5"/>
    <mergeCell ref="E6:F6"/>
    <mergeCell ref="H6:I6"/>
    <mergeCell ref="B8:I8"/>
    <mergeCell ref="B20:I20"/>
    <mergeCell ref="B35:E35"/>
    <mergeCell ref="F35:I35"/>
    <mergeCell ref="C4:I4"/>
    <mergeCell ref="C3:I3"/>
    <mergeCell ref="D1:I1"/>
    <mergeCell ref="D2:I2"/>
    <mergeCell ref="B1:C2"/>
  </mergeCells>
  <printOptions horizontalCentered="1"/>
  <pageMargins left="0.25" right="0.25" top="0.75" bottom="0.75" header="0.3" footer="0.3"/>
  <pageSetup scale="99" orientation="portrait" horizontalDpi="4294967294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CF55"/>
  <sheetViews>
    <sheetView view="pageBreakPreview" zoomScaleSheetLayoutView="100" workbookViewId="0"/>
  </sheetViews>
  <sheetFormatPr baseColWidth="10" defaultColWidth="2.7109375" defaultRowHeight="12.75" x14ac:dyDescent="0.2"/>
  <cols>
    <col min="1" max="39" width="2.7109375" style="35" customWidth="1"/>
    <col min="40" max="40" width="2.85546875" style="35" customWidth="1"/>
    <col min="41" max="42" width="2.7109375" style="35" customWidth="1"/>
    <col min="43" max="43" width="2.85546875" style="35" customWidth="1"/>
    <col min="44" max="50" width="2.7109375" style="35" customWidth="1"/>
    <col min="51" max="51" width="4.5703125" style="35" customWidth="1"/>
    <col min="52" max="52" width="2.7109375" style="35"/>
    <col min="53" max="53" width="4.5703125" style="35" bestFit="1" customWidth="1"/>
    <col min="54" max="57" width="2.7109375" style="35"/>
    <col min="58" max="58" width="2.140625" style="35" customWidth="1"/>
    <col min="59" max="16384" width="2.7109375" style="35"/>
  </cols>
  <sheetData>
    <row r="2" spans="2:84" ht="18.75" customHeight="1" x14ac:dyDescent="0.2">
      <c r="B2" s="1183"/>
      <c r="C2" s="1184"/>
      <c r="D2" s="1184"/>
      <c r="E2" s="1184"/>
      <c r="F2" s="1184"/>
      <c r="G2" s="1184"/>
      <c r="H2" s="1184"/>
      <c r="I2" s="1184"/>
      <c r="J2" s="1185"/>
      <c r="K2" s="1171" t="s">
        <v>7</v>
      </c>
      <c r="L2" s="1172"/>
      <c r="M2" s="1172"/>
      <c r="N2" s="1172"/>
      <c r="O2" s="1172"/>
      <c r="P2" s="1172"/>
      <c r="Q2" s="1172"/>
      <c r="R2" s="1172"/>
      <c r="S2" s="1172"/>
      <c r="T2" s="1172"/>
      <c r="U2" s="1172"/>
      <c r="V2" s="1172"/>
      <c r="W2" s="1172"/>
      <c r="X2" s="1172"/>
      <c r="Y2" s="1172"/>
      <c r="Z2" s="1172"/>
      <c r="AA2" s="1172"/>
      <c r="AB2" s="1172"/>
      <c r="AC2" s="1172"/>
      <c r="AD2" s="1172"/>
      <c r="AE2" s="1172"/>
      <c r="AF2" s="1172"/>
      <c r="AG2" s="1172"/>
      <c r="AH2" s="1172"/>
      <c r="AI2" s="1172"/>
      <c r="AJ2" s="1172"/>
      <c r="AK2" s="1172"/>
      <c r="AL2" s="1172"/>
      <c r="AM2" s="1172"/>
      <c r="AN2" s="1172"/>
      <c r="AO2" s="1173"/>
    </row>
    <row r="3" spans="2:84" ht="20.25" customHeight="1" x14ac:dyDescent="0.2">
      <c r="B3" s="1186"/>
      <c r="C3" s="1187"/>
      <c r="D3" s="1187"/>
      <c r="E3" s="1187"/>
      <c r="F3" s="1187"/>
      <c r="G3" s="1187"/>
      <c r="H3" s="1187"/>
      <c r="I3" s="1187"/>
      <c r="J3" s="1188"/>
      <c r="K3" s="1174"/>
      <c r="L3" s="1175"/>
      <c r="M3" s="1175"/>
      <c r="N3" s="1175"/>
      <c r="O3" s="1175"/>
      <c r="P3" s="1175"/>
      <c r="Q3" s="1175"/>
      <c r="R3" s="1175"/>
      <c r="S3" s="1175"/>
      <c r="T3" s="1175"/>
      <c r="U3" s="1175"/>
      <c r="V3" s="1175"/>
      <c r="W3" s="1175"/>
      <c r="X3" s="1175"/>
      <c r="Y3" s="1175"/>
      <c r="Z3" s="1175"/>
      <c r="AA3" s="1175"/>
      <c r="AB3" s="1175"/>
      <c r="AC3" s="1175"/>
      <c r="AD3" s="1175"/>
      <c r="AE3" s="1175"/>
      <c r="AF3" s="1175"/>
      <c r="AG3" s="1175"/>
      <c r="AH3" s="1175"/>
      <c r="AI3" s="1175"/>
      <c r="AJ3" s="1175"/>
      <c r="AK3" s="1175"/>
      <c r="AL3" s="1175"/>
      <c r="AM3" s="1175"/>
      <c r="AN3" s="1175"/>
      <c r="AO3" s="1176"/>
    </row>
    <row r="4" spans="2:84" ht="22.5" customHeight="1" x14ac:dyDescent="0.2">
      <c r="B4" s="1186"/>
      <c r="C4" s="1187"/>
      <c r="D4" s="1187"/>
      <c r="E4" s="1187"/>
      <c r="F4" s="1187"/>
      <c r="G4" s="1187"/>
      <c r="H4" s="1187"/>
      <c r="I4" s="1187"/>
      <c r="J4" s="1188"/>
      <c r="K4" s="1177" t="s">
        <v>64</v>
      </c>
      <c r="L4" s="1178"/>
      <c r="M4" s="1178"/>
      <c r="N4" s="1178"/>
      <c r="O4" s="1178"/>
      <c r="P4" s="1178"/>
      <c r="Q4" s="1178"/>
      <c r="R4" s="1178"/>
      <c r="S4" s="1178"/>
      <c r="T4" s="1178"/>
      <c r="U4" s="1178"/>
      <c r="V4" s="1178"/>
      <c r="W4" s="1178"/>
      <c r="X4" s="1178"/>
      <c r="Y4" s="1178"/>
      <c r="Z4" s="1178"/>
      <c r="AA4" s="1178"/>
      <c r="AB4" s="1178"/>
      <c r="AC4" s="1178"/>
      <c r="AD4" s="1178"/>
      <c r="AE4" s="1178"/>
      <c r="AF4" s="1178"/>
      <c r="AG4" s="1178"/>
      <c r="AH4" s="1178"/>
      <c r="AI4" s="1178"/>
      <c r="AJ4" s="1178"/>
      <c r="AK4" s="1178"/>
      <c r="AL4" s="1178"/>
      <c r="AM4" s="1178"/>
      <c r="AN4" s="1178"/>
      <c r="AO4" s="1179"/>
    </row>
    <row r="5" spans="2:84" ht="20.25" customHeight="1" x14ac:dyDescent="0.2">
      <c r="B5" s="1189"/>
      <c r="C5" s="1190"/>
      <c r="D5" s="1190"/>
      <c r="E5" s="1190"/>
      <c r="F5" s="1190"/>
      <c r="G5" s="1190"/>
      <c r="H5" s="1190"/>
      <c r="I5" s="1190"/>
      <c r="J5" s="1191"/>
      <c r="K5" s="1180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  <c r="AF5" s="1181"/>
      <c r="AG5" s="1181"/>
      <c r="AH5" s="1181"/>
      <c r="AI5" s="1181"/>
      <c r="AJ5" s="1181"/>
      <c r="AK5" s="1181"/>
      <c r="AL5" s="1181"/>
      <c r="AM5" s="1181"/>
      <c r="AN5" s="1181"/>
      <c r="AO5" s="1182"/>
      <c r="AU5" s="309"/>
      <c r="AV5" s="309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  <c r="BV5" s="310"/>
      <c r="BW5" s="310"/>
      <c r="BX5" s="311"/>
    </row>
    <row r="6" spans="2:84" ht="3.75" customHeight="1" x14ac:dyDescent="0.2">
      <c r="B6" s="1161"/>
      <c r="C6" s="1161"/>
      <c r="D6" s="1161"/>
      <c r="E6" s="1161"/>
      <c r="F6" s="1161"/>
      <c r="G6" s="1161"/>
      <c r="H6" s="1161"/>
      <c r="I6" s="1161"/>
      <c r="J6" s="1161"/>
      <c r="K6" s="1161"/>
      <c r="L6" s="1161"/>
      <c r="M6" s="1161"/>
      <c r="N6" s="1161"/>
      <c r="O6" s="1161"/>
      <c r="P6" s="1161"/>
      <c r="Q6" s="1161"/>
      <c r="R6" s="1161"/>
      <c r="S6" s="1161"/>
      <c r="T6" s="1161"/>
      <c r="U6" s="1161"/>
      <c r="V6" s="1161"/>
      <c r="W6" s="1161"/>
      <c r="X6" s="1161"/>
      <c r="Y6" s="1161"/>
      <c r="Z6" s="1161"/>
      <c r="AA6" s="1161"/>
      <c r="AB6" s="1161"/>
      <c r="AC6" s="1161"/>
      <c r="AD6" s="1161"/>
      <c r="AE6" s="1161"/>
      <c r="AF6" s="1161"/>
      <c r="AG6" s="1161"/>
      <c r="AH6" s="1161"/>
      <c r="AI6" s="1161"/>
      <c r="AJ6" s="1161"/>
      <c r="AK6" s="1161"/>
      <c r="AL6" s="1161"/>
      <c r="AM6" s="1161"/>
      <c r="AN6" s="1161"/>
      <c r="AO6" s="1161"/>
      <c r="AU6" s="309"/>
      <c r="AV6" s="309"/>
      <c r="AW6" s="309"/>
      <c r="AX6" s="309"/>
      <c r="AY6" s="309"/>
      <c r="AZ6" s="309"/>
      <c r="BA6" s="309"/>
      <c r="BB6" s="309"/>
      <c r="BC6" s="309"/>
      <c r="BD6" s="309"/>
      <c r="BE6" s="309"/>
      <c r="BF6" s="309"/>
      <c r="BG6" s="309"/>
      <c r="BH6" s="309"/>
      <c r="BI6" s="309"/>
    </row>
    <row r="7" spans="2:84" ht="21.75" customHeight="1" thickBot="1" x14ac:dyDescent="0.3">
      <c r="B7" s="1162" t="s">
        <v>2</v>
      </c>
      <c r="C7" s="1163"/>
      <c r="D7" s="1163"/>
      <c r="E7" s="1163"/>
      <c r="F7" s="1163"/>
      <c r="G7" s="1166">
        <f>Granulometría!E4</f>
        <v>0</v>
      </c>
      <c r="H7" s="1166"/>
      <c r="I7" s="1166"/>
      <c r="J7" s="1166"/>
      <c r="K7" s="1166"/>
      <c r="L7" s="1166"/>
      <c r="M7" s="1166"/>
      <c r="N7" s="1166"/>
      <c r="O7" s="1166"/>
      <c r="P7" s="1166"/>
      <c r="Q7" s="1166"/>
      <c r="R7" s="1166"/>
      <c r="S7" s="1166"/>
      <c r="T7" s="1166"/>
      <c r="U7" s="1166"/>
      <c r="V7" s="1166"/>
      <c r="W7" s="1166"/>
      <c r="X7" s="1166"/>
      <c r="Y7" s="1166"/>
      <c r="Z7" s="1166"/>
      <c r="AA7" s="1166"/>
      <c r="AB7" s="1166"/>
      <c r="AC7" s="1166"/>
      <c r="AD7" s="1166"/>
      <c r="AE7" s="1166"/>
      <c r="AF7" s="1166"/>
      <c r="AG7" s="1166"/>
      <c r="AH7" s="1166"/>
      <c r="AI7" s="1166"/>
      <c r="AJ7" s="1166"/>
      <c r="AK7" s="1166"/>
      <c r="AL7" s="1166"/>
      <c r="AM7" s="1166"/>
      <c r="AN7" s="1166"/>
      <c r="AO7" s="1167"/>
      <c r="AR7" s="312"/>
      <c r="AU7" s="313"/>
      <c r="AV7" s="313"/>
      <c r="AW7" s="309"/>
      <c r="AX7" s="309"/>
      <c r="AY7" s="309"/>
      <c r="AZ7" s="309"/>
      <c r="BA7" s="309"/>
      <c r="BB7" s="309"/>
      <c r="BC7" s="309"/>
      <c r="BD7" s="309"/>
      <c r="BE7" s="309"/>
      <c r="BF7" s="309"/>
      <c r="BG7" s="309"/>
      <c r="BH7" s="309"/>
      <c r="BI7" s="309"/>
      <c r="BJ7" s="309"/>
      <c r="BK7" s="309"/>
      <c r="BL7" s="309"/>
      <c r="BM7" s="309"/>
      <c r="BN7" s="309"/>
      <c r="BO7" s="309"/>
      <c r="BP7" s="309"/>
      <c r="BQ7" s="309"/>
      <c r="BR7" s="309"/>
      <c r="BS7" s="309"/>
      <c r="BT7" s="309"/>
      <c r="BU7" s="309"/>
      <c r="BV7" s="309"/>
      <c r="BW7" s="1170"/>
      <c r="BX7" s="1170"/>
      <c r="BY7" s="1170"/>
      <c r="BZ7" s="1170"/>
      <c r="CA7" s="1170"/>
      <c r="CB7" s="1170"/>
      <c r="CC7" s="1170"/>
      <c r="CD7" s="1170"/>
      <c r="CE7" s="1170"/>
      <c r="CF7" s="1170"/>
    </row>
    <row r="8" spans="2:84" ht="21.75" customHeight="1" thickBot="1" x14ac:dyDescent="0.25">
      <c r="B8" s="1164"/>
      <c r="C8" s="1165"/>
      <c r="D8" s="1165"/>
      <c r="E8" s="1165"/>
      <c r="F8" s="1165"/>
      <c r="G8" s="1168"/>
      <c r="H8" s="1168"/>
      <c r="I8" s="1168"/>
      <c r="J8" s="1168"/>
      <c r="K8" s="1168"/>
      <c r="L8" s="1168"/>
      <c r="M8" s="1168"/>
      <c r="N8" s="1168"/>
      <c r="O8" s="1168"/>
      <c r="P8" s="1168"/>
      <c r="Q8" s="1168"/>
      <c r="R8" s="1168"/>
      <c r="S8" s="1168"/>
      <c r="T8" s="1168"/>
      <c r="U8" s="1168"/>
      <c r="V8" s="1168"/>
      <c r="W8" s="1168"/>
      <c r="X8" s="1168"/>
      <c r="Y8" s="1168"/>
      <c r="Z8" s="1168"/>
      <c r="AA8" s="1168"/>
      <c r="AB8" s="1168"/>
      <c r="AC8" s="1168"/>
      <c r="AD8" s="1168"/>
      <c r="AE8" s="1168"/>
      <c r="AF8" s="1168"/>
      <c r="AG8" s="1168"/>
      <c r="AH8" s="1168"/>
      <c r="AI8" s="1168"/>
      <c r="AJ8" s="1168"/>
      <c r="AK8" s="1168"/>
      <c r="AL8" s="1168"/>
      <c r="AM8" s="1168"/>
      <c r="AN8" s="1168"/>
      <c r="AO8" s="1169"/>
      <c r="AW8" s="309"/>
      <c r="AX8" s="314"/>
      <c r="AY8" s="314"/>
      <c r="AZ8" s="314"/>
      <c r="BA8" s="314"/>
      <c r="BB8" s="314"/>
      <c r="BC8" s="314"/>
      <c r="BD8" s="314"/>
      <c r="BE8" s="314"/>
      <c r="BF8" s="314"/>
      <c r="BG8" s="314"/>
      <c r="BH8" s="314"/>
      <c r="BI8" s="314"/>
      <c r="BJ8" s="314"/>
      <c r="BK8" s="314"/>
      <c r="BL8" s="314"/>
      <c r="BM8" s="314"/>
      <c r="BN8" s="314"/>
      <c r="BO8" s="314"/>
      <c r="BP8" s="314"/>
      <c r="BQ8" s="314"/>
      <c r="BR8" s="314"/>
      <c r="BS8" s="314"/>
      <c r="BT8" s="314"/>
      <c r="BU8" s="315"/>
      <c r="BV8" s="309"/>
      <c r="BW8" s="1170"/>
      <c r="BX8" s="1170"/>
      <c r="BY8" s="1170"/>
      <c r="BZ8" s="1170"/>
      <c r="CA8" s="1170"/>
      <c r="CB8" s="1170"/>
      <c r="CC8" s="1170"/>
      <c r="CD8" s="1170"/>
      <c r="CE8" s="1170"/>
      <c r="CF8" s="1170"/>
    </row>
    <row r="9" spans="2:84" ht="6.75" customHeight="1" thickBot="1" x14ac:dyDescent="0.25">
      <c r="B9" s="1164" t="s">
        <v>65</v>
      </c>
      <c r="C9" s="1165"/>
      <c r="D9" s="1165"/>
      <c r="E9" s="1165"/>
      <c r="F9" s="1165"/>
      <c r="G9" s="1168">
        <f>Granulometría!E5</f>
        <v>0</v>
      </c>
      <c r="H9" s="1168"/>
      <c r="I9" s="1168"/>
      <c r="J9" s="1168"/>
      <c r="K9" s="1168"/>
      <c r="L9" s="1168"/>
      <c r="M9" s="1168"/>
      <c r="N9" s="1168"/>
      <c r="O9" s="1168"/>
      <c r="P9" s="1168"/>
      <c r="Q9" s="1168"/>
      <c r="R9" s="1168"/>
      <c r="S9" s="1168"/>
      <c r="T9" s="1168"/>
      <c r="U9" s="1168"/>
      <c r="V9" s="1168"/>
      <c r="W9" s="1168"/>
      <c r="X9" s="1168"/>
      <c r="Y9" s="1168"/>
      <c r="Z9" s="1168"/>
      <c r="AA9" s="1168"/>
      <c r="AB9" s="1168"/>
      <c r="AC9" s="1168"/>
      <c r="AD9" s="1168"/>
      <c r="AE9" s="1168"/>
      <c r="AF9" s="1168"/>
      <c r="AG9" s="1168"/>
      <c r="AH9" s="1168"/>
      <c r="AI9" s="1168"/>
      <c r="AJ9" s="1168"/>
      <c r="AK9" s="1168"/>
      <c r="AL9" s="1168"/>
      <c r="AM9" s="1168"/>
      <c r="AN9" s="1168"/>
      <c r="AO9" s="1169"/>
      <c r="AW9" s="309"/>
      <c r="AX9" s="314"/>
      <c r="AY9" s="314"/>
      <c r="AZ9" s="314"/>
      <c r="BA9" s="314"/>
      <c r="BB9" s="314"/>
      <c r="BC9" s="314"/>
      <c r="BD9" s="314"/>
      <c r="BE9" s="314"/>
      <c r="BF9" s="314"/>
      <c r="BG9" s="314"/>
      <c r="BH9" s="314"/>
      <c r="BI9" s="314"/>
      <c r="BJ9" s="314"/>
      <c r="BK9" s="314"/>
      <c r="BL9" s="314"/>
      <c r="BM9" s="314"/>
      <c r="BN9" s="314"/>
      <c r="BO9" s="314"/>
      <c r="BP9" s="314"/>
      <c r="BQ9" s="314"/>
      <c r="BR9" s="314"/>
      <c r="BS9" s="314"/>
      <c r="BT9" s="314"/>
      <c r="BU9" s="315"/>
      <c r="BV9" s="309"/>
      <c r="BW9" s="1170"/>
      <c r="BX9" s="1170"/>
      <c r="BY9" s="1170"/>
      <c r="BZ9" s="1170"/>
      <c r="CA9" s="1170"/>
      <c r="CB9" s="1170"/>
      <c r="CC9" s="1170"/>
      <c r="CD9" s="1170"/>
      <c r="CE9" s="1170"/>
      <c r="CF9" s="1170"/>
    </row>
    <row r="10" spans="2:84" ht="14.1" customHeight="1" x14ac:dyDescent="0.2">
      <c r="B10" s="1164"/>
      <c r="C10" s="1165"/>
      <c r="D10" s="1165"/>
      <c r="E10" s="1165"/>
      <c r="F10" s="1165"/>
      <c r="G10" s="1168"/>
      <c r="H10" s="1168"/>
      <c r="I10" s="1168"/>
      <c r="J10" s="1168"/>
      <c r="K10" s="1168"/>
      <c r="L10" s="1168"/>
      <c r="M10" s="1168"/>
      <c r="N10" s="1168"/>
      <c r="O10" s="1168"/>
      <c r="P10" s="1168"/>
      <c r="Q10" s="1168"/>
      <c r="R10" s="1168"/>
      <c r="S10" s="1168"/>
      <c r="T10" s="1168"/>
      <c r="U10" s="1168"/>
      <c r="V10" s="1168"/>
      <c r="W10" s="1168"/>
      <c r="X10" s="1168"/>
      <c r="Y10" s="1168"/>
      <c r="Z10" s="1168"/>
      <c r="AA10" s="1168"/>
      <c r="AB10" s="1168"/>
      <c r="AC10" s="1168"/>
      <c r="AD10" s="1168"/>
      <c r="AE10" s="1168"/>
      <c r="AF10" s="1168"/>
      <c r="AG10" s="1168"/>
      <c r="AH10" s="1168"/>
      <c r="AI10" s="1168"/>
      <c r="AJ10" s="1168"/>
      <c r="AK10" s="1168"/>
      <c r="AL10" s="1168"/>
      <c r="AM10" s="1168"/>
      <c r="AN10" s="1168"/>
      <c r="AO10" s="1169"/>
    </row>
    <row r="11" spans="2:84" ht="18" customHeight="1" x14ac:dyDescent="0.2">
      <c r="B11" s="1192" t="s">
        <v>3</v>
      </c>
      <c r="C11" s="1193"/>
      <c r="D11" s="1193"/>
      <c r="E11" s="1193"/>
      <c r="F11" s="1193"/>
      <c r="G11" s="1193"/>
      <c r="H11" s="1168" t="str">
        <f>'Mat Org-1'!F5</f>
        <v>MATERIAL DE SITU</v>
      </c>
      <c r="I11" s="1168"/>
      <c r="J11" s="1168"/>
      <c r="K11" s="1168"/>
      <c r="L11" s="1168"/>
      <c r="M11" s="1168"/>
      <c r="N11" s="1168"/>
      <c r="O11" s="1168"/>
      <c r="P11" s="1168"/>
      <c r="Q11" s="1168"/>
      <c r="R11" s="1168"/>
      <c r="S11" s="1168"/>
      <c r="T11" s="1168"/>
      <c r="U11" s="1168"/>
      <c r="V11" s="1168"/>
      <c r="W11" s="1168"/>
      <c r="X11" s="1168"/>
      <c r="Y11" s="1168"/>
      <c r="Z11" s="1168"/>
      <c r="AA11" s="1168"/>
      <c r="AB11" s="1168"/>
      <c r="AC11" s="1168"/>
      <c r="AD11" s="1168"/>
      <c r="AE11" s="1168"/>
      <c r="AF11" s="1168"/>
      <c r="AG11" s="1168"/>
      <c r="AH11" s="1168"/>
      <c r="AI11" s="1168"/>
      <c r="AJ11" s="1168"/>
      <c r="AK11" s="1168"/>
      <c r="AL11" s="1168"/>
      <c r="AM11" s="1168"/>
      <c r="AN11" s="1168"/>
      <c r="AO11" s="1169"/>
    </row>
    <row r="12" spans="2:84" ht="24.75" customHeight="1" x14ac:dyDescent="0.2">
      <c r="B12" s="1192"/>
      <c r="C12" s="1193"/>
      <c r="D12" s="1193"/>
      <c r="E12" s="1193"/>
      <c r="F12" s="1193"/>
      <c r="G12" s="1193"/>
      <c r="H12" s="1168"/>
      <c r="I12" s="1168"/>
      <c r="J12" s="1168"/>
      <c r="K12" s="1168"/>
      <c r="L12" s="1168"/>
      <c r="M12" s="1168"/>
      <c r="N12" s="1168"/>
      <c r="O12" s="1168"/>
      <c r="P12" s="1168"/>
      <c r="Q12" s="1168"/>
      <c r="R12" s="1168"/>
      <c r="S12" s="1168"/>
      <c r="T12" s="1168"/>
      <c r="U12" s="1168"/>
      <c r="V12" s="1168"/>
      <c r="W12" s="1168"/>
      <c r="X12" s="1168"/>
      <c r="Y12" s="1168"/>
      <c r="Z12" s="1168"/>
      <c r="AA12" s="1168"/>
      <c r="AB12" s="1168"/>
      <c r="AC12" s="1168"/>
      <c r="AD12" s="1168"/>
      <c r="AE12" s="1168"/>
      <c r="AF12" s="1168"/>
      <c r="AG12" s="1168"/>
      <c r="AH12" s="1168"/>
      <c r="AI12" s="1168"/>
      <c r="AJ12" s="1168"/>
      <c r="AK12" s="1168"/>
      <c r="AL12" s="1168"/>
      <c r="AM12" s="1168"/>
      <c r="AN12" s="1168"/>
      <c r="AO12" s="1169"/>
    </row>
    <row r="13" spans="2:84" ht="14.1" customHeight="1" x14ac:dyDescent="0.2">
      <c r="B13" s="1194" t="s">
        <v>4</v>
      </c>
      <c r="C13" s="1195"/>
      <c r="D13" s="1195"/>
      <c r="E13" s="1195"/>
      <c r="F13" s="1195"/>
      <c r="G13" s="1195"/>
      <c r="H13" s="1198"/>
      <c r="I13" s="1199"/>
      <c r="J13" s="1199"/>
      <c r="K13" s="1199"/>
      <c r="L13" s="1199"/>
      <c r="M13" s="1200"/>
      <c r="N13" s="1203" t="s">
        <v>5</v>
      </c>
      <c r="O13" s="1204"/>
      <c r="P13" s="1204"/>
      <c r="Q13" s="1204"/>
      <c r="R13" s="1204"/>
      <c r="S13" s="1204"/>
      <c r="T13" s="1199"/>
      <c r="U13" s="1199"/>
      <c r="V13" s="1199"/>
      <c r="W13" s="1199"/>
      <c r="X13" s="1199"/>
      <c r="Y13" s="1200"/>
      <c r="Z13" s="1203" t="s">
        <v>6</v>
      </c>
      <c r="AA13" s="1204"/>
      <c r="AB13" s="1204"/>
      <c r="AC13" s="1204"/>
      <c r="AD13" s="1207" t="str">
        <f>'Mat Org-1'!H6</f>
        <v>Ing Michelle Zelaya</v>
      </c>
      <c r="AE13" s="1207"/>
      <c r="AF13" s="1207"/>
      <c r="AG13" s="1207"/>
      <c r="AH13" s="1207"/>
      <c r="AI13" s="1207"/>
      <c r="AJ13" s="1207"/>
      <c r="AK13" s="1207"/>
      <c r="AL13" s="1207"/>
      <c r="AM13" s="1207"/>
      <c r="AN13" s="1207"/>
      <c r="AO13" s="1208"/>
      <c r="AV13" s="316"/>
      <c r="AW13" s="315"/>
      <c r="AX13" s="315"/>
      <c r="AY13" s="315"/>
      <c r="AZ13" s="315"/>
      <c r="BA13" s="315"/>
      <c r="BB13" s="315"/>
      <c r="BC13" s="315"/>
      <c r="BD13" s="315"/>
      <c r="BE13" s="315"/>
      <c r="BF13" s="315"/>
      <c r="BG13" s="315"/>
      <c r="BH13" s="315"/>
      <c r="BI13" s="315"/>
      <c r="BJ13" s="315"/>
      <c r="BK13" s="315"/>
      <c r="BL13" s="315"/>
      <c r="BM13" s="315"/>
      <c r="BN13" s="315"/>
      <c r="BO13" s="315"/>
      <c r="BP13" s="315"/>
      <c r="BQ13" s="315"/>
      <c r="BR13" s="315"/>
      <c r="BS13" s="315"/>
      <c r="BT13" s="315"/>
    </row>
    <row r="14" spans="2:84" ht="14.1" customHeight="1" x14ac:dyDescent="0.2">
      <c r="B14" s="1196"/>
      <c r="C14" s="1197"/>
      <c r="D14" s="1197"/>
      <c r="E14" s="1197"/>
      <c r="F14" s="1197"/>
      <c r="G14" s="1197"/>
      <c r="H14" s="1201"/>
      <c r="I14" s="1201"/>
      <c r="J14" s="1201"/>
      <c r="K14" s="1201"/>
      <c r="L14" s="1201"/>
      <c r="M14" s="1202"/>
      <c r="N14" s="1205"/>
      <c r="O14" s="1206"/>
      <c r="P14" s="1206"/>
      <c r="Q14" s="1206"/>
      <c r="R14" s="1206"/>
      <c r="S14" s="1206"/>
      <c r="T14" s="1201"/>
      <c r="U14" s="1201"/>
      <c r="V14" s="1201"/>
      <c r="W14" s="1201"/>
      <c r="X14" s="1201"/>
      <c r="Y14" s="1202"/>
      <c r="Z14" s="1205"/>
      <c r="AA14" s="1206"/>
      <c r="AB14" s="1206"/>
      <c r="AC14" s="1206"/>
      <c r="AD14" s="1209"/>
      <c r="AE14" s="1209"/>
      <c r="AF14" s="1209"/>
      <c r="AG14" s="1209"/>
      <c r="AH14" s="1209"/>
      <c r="AI14" s="1209"/>
      <c r="AJ14" s="1209"/>
      <c r="AK14" s="1209"/>
      <c r="AL14" s="1209"/>
      <c r="AM14" s="1209"/>
      <c r="AN14" s="1209"/>
      <c r="AO14" s="1210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  <c r="BG14" s="315"/>
      <c r="BH14" s="315"/>
      <c r="BI14" s="315"/>
      <c r="BJ14" s="315"/>
      <c r="BK14" s="315"/>
      <c r="BL14" s="315"/>
      <c r="BM14" s="315"/>
      <c r="BN14" s="315"/>
      <c r="BO14" s="315"/>
      <c r="BP14" s="315"/>
      <c r="BQ14" s="315"/>
      <c r="BR14" s="315"/>
      <c r="BS14" s="315"/>
      <c r="BT14" s="315"/>
    </row>
    <row r="15" spans="2:84" ht="5.25" customHeight="1" x14ac:dyDescent="0.25">
      <c r="B15" s="1211"/>
      <c r="C15" s="1211"/>
      <c r="D15" s="1211"/>
      <c r="E15" s="1211"/>
      <c r="F15" s="1211"/>
      <c r="G15" s="1211"/>
      <c r="H15" s="1211"/>
      <c r="I15" s="1211"/>
      <c r="J15" s="1211"/>
      <c r="K15" s="1211"/>
      <c r="L15" s="1211"/>
      <c r="M15" s="1211"/>
      <c r="N15" s="1211"/>
      <c r="O15" s="1211"/>
      <c r="P15" s="1211"/>
      <c r="Q15" s="1211"/>
      <c r="R15" s="1211"/>
      <c r="S15" s="1211"/>
      <c r="T15" s="1211"/>
      <c r="U15" s="1211"/>
      <c r="V15" s="1211"/>
      <c r="W15" s="1211"/>
      <c r="X15" s="1211"/>
      <c r="Y15" s="1211"/>
      <c r="Z15" s="1211"/>
      <c r="AA15" s="1211"/>
      <c r="AB15" s="1211"/>
      <c r="AC15" s="1211"/>
      <c r="AD15" s="1211"/>
      <c r="AE15" s="1211"/>
      <c r="AF15" s="1211"/>
      <c r="AG15" s="1211"/>
      <c r="AH15" s="1211"/>
      <c r="AI15" s="1211"/>
      <c r="AJ15" s="1211"/>
      <c r="AK15" s="1211"/>
      <c r="AL15" s="1211"/>
      <c r="AM15" s="1211"/>
      <c r="AN15" s="1211"/>
      <c r="AO15" s="1211"/>
      <c r="AV15" s="316"/>
    </row>
    <row r="16" spans="2:84" ht="15" customHeight="1" x14ac:dyDescent="0.2">
      <c r="B16" s="1218" t="s">
        <v>66</v>
      </c>
      <c r="C16" s="1218"/>
      <c r="D16" s="1218"/>
      <c r="E16" s="1218"/>
      <c r="F16" s="1218"/>
      <c r="G16" s="1218"/>
      <c r="H16" s="1218"/>
      <c r="I16" s="1218"/>
      <c r="J16" s="1218"/>
      <c r="K16" s="1218"/>
      <c r="L16" s="1218"/>
      <c r="M16" s="1218"/>
      <c r="N16" s="1218"/>
      <c r="O16" s="1212"/>
      <c r="P16" s="1212"/>
      <c r="Q16" s="1212"/>
      <c r="R16" s="1212"/>
      <c r="S16" s="1212"/>
      <c r="T16" s="1212"/>
      <c r="U16" s="1212"/>
      <c r="V16" s="1212"/>
      <c r="W16" s="1212"/>
      <c r="X16" s="1212"/>
      <c r="Y16" s="1212"/>
      <c r="Z16" s="1212"/>
      <c r="AA16" s="1212"/>
      <c r="AB16" s="1212"/>
      <c r="AC16" s="1212"/>
      <c r="AD16" s="1212"/>
      <c r="AE16" s="1212"/>
      <c r="AF16" s="1212"/>
      <c r="AG16" s="1212"/>
      <c r="AH16" s="1212"/>
      <c r="AI16" s="1212"/>
      <c r="AJ16" s="1212"/>
      <c r="AK16" s="1212"/>
      <c r="AL16" s="1212"/>
      <c r="AM16" s="1212"/>
      <c r="AN16" s="1212"/>
      <c r="AO16" s="1212"/>
    </row>
    <row r="17" spans="2:59" ht="15" customHeight="1" x14ac:dyDescent="0.2">
      <c r="B17" s="1213" t="s">
        <v>67</v>
      </c>
      <c r="C17" s="1214"/>
      <c r="D17" s="1214"/>
      <c r="E17" s="1214"/>
      <c r="F17" s="1214"/>
      <c r="G17" s="1214"/>
      <c r="H17" s="1214"/>
      <c r="I17" s="1214"/>
      <c r="J17" s="1214"/>
      <c r="K17" s="1214"/>
      <c r="L17" s="1214"/>
      <c r="M17" s="1215" t="s">
        <v>68</v>
      </c>
      <c r="N17" s="1215"/>
      <c r="O17" s="1216"/>
      <c r="P17" s="1216"/>
      <c r="Q17" s="1216"/>
      <c r="R17" s="1216"/>
      <c r="S17" s="1216"/>
      <c r="T17" s="1216"/>
      <c r="U17" s="1216"/>
      <c r="V17" s="1216"/>
      <c r="W17" s="1216"/>
      <c r="X17" s="1216"/>
      <c r="Y17" s="1216"/>
      <c r="Z17" s="1216"/>
      <c r="AA17" s="1216"/>
      <c r="AB17" s="1216"/>
      <c r="AC17" s="1216"/>
      <c r="AD17" s="1216"/>
      <c r="AE17" s="1216"/>
      <c r="AF17" s="1216"/>
      <c r="AG17" s="1216"/>
      <c r="AH17" s="1216"/>
      <c r="AI17" s="1216"/>
      <c r="AJ17" s="1216"/>
      <c r="AK17" s="1216"/>
      <c r="AL17" s="1216"/>
      <c r="AM17" s="1216"/>
      <c r="AN17" s="1216"/>
      <c r="AO17" s="1217"/>
      <c r="AV17" s="316"/>
      <c r="BG17" s="35" t="s">
        <v>17</v>
      </c>
    </row>
    <row r="18" spans="2:59" ht="15" customHeight="1" x14ac:dyDescent="0.2">
      <c r="B18" s="1221" t="s">
        <v>69</v>
      </c>
      <c r="C18" s="1222"/>
      <c r="D18" s="1222"/>
      <c r="E18" s="1222"/>
      <c r="F18" s="1222"/>
      <c r="G18" s="1222"/>
      <c r="H18" s="1222"/>
      <c r="I18" s="1222"/>
      <c r="J18" s="1222"/>
      <c r="K18" s="1222"/>
      <c r="L18" s="1222"/>
      <c r="M18" s="1223"/>
      <c r="N18" s="1223"/>
      <c r="O18" s="1219"/>
      <c r="P18" s="1219"/>
      <c r="Q18" s="1219"/>
      <c r="R18" s="1219"/>
      <c r="S18" s="1219"/>
      <c r="T18" s="1219"/>
      <c r="U18" s="1219"/>
      <c r="V18" s="1219"/>
      <c r="W18" s="1219"/>
      <c r="X18" s="1219"/>
      <c r="Y18" s="1219"/>
      <c r="Z18" s="1219"/>
      <c r="AA18" s="1219"/>
      <c r="AB18" s="1219"/>
      <c r="AC18" s="1219"/>
      <c r="AD18" s="1219"/>
      <c r="AE18" s="1219"/>
      <c r="AF18" s="1219"/>
      <c r="AG18" s="1219"/>
      <c r="AH18" s="1219"/>
      <c r="AI18" s="1219"/>
      <c r="AJ18" s="1219"/>
      <c r="AK18" s="1219"/>
      <c r="AL18" s="1219"/>
      <c r="AM18" s="1219"/>
      <c r="AN18" s="1219"/>
      <c r="AO18" s="1220"/>
    </row>
    <row r="19" spans="2:59" ht="18.75" customHeight="1" x14ac:dyDescent="0.2">
      <c r="B19" s="1221" t="s">
        <v>70</v>
      </c>
      <c r="C19" s="1222"/>
      <c r="D19" s="1222"/>
      <c r="E19" s="1222"/>
      <c r="F19" s="1222"/>
      <c r="G19" s="1222"/>
      <c r="H19" s="1222"/>
      <c r="I19" s="1222"/>
      <c r="J19" s="1222"/>
      <c r="K19" s="1222"/>
      <c r="L19" s="1222"/>
      <c r="M19" s="1223"/>
      <c r="N19" s="1223"/>
      <c r="O19" s="1224"/>
      <c r="P19" s="1225"/>
      <c r="Q19" s="1226"/>
      <c r="R19" s="1219"/>
      <c r="S19" s="1219"/>
      <c r="T19" s="1219"/>
      <c r="U19" s="1219"/>
      <c r="V19" s="1219"/>
      <c r="W19" s="1219"/>
      <c r="X19" s="1219"/>
      <c r="Y19" s="1219"/>
      <c r="Z19" s="1219"/>
      <c r="AA19" s="1219"/>
      <c r="AB19" s="1219"/>
      <c r="AC19" s="1219"/>
      <c r="AD19" s="1219"/>
      <c r="AE19" s="1219"/>
      <c r="AF19" s="1219"/>
      <c r="AG19" s="1219"/>
      <c r="AH19" s="1219"/>
      <c r="AI19" s="1219"/>
      <c r="AJ19" s="1219"/>
      <c r="AK19" s="1219"/>
      <c r="AL19" s="1219"/>
      <c r="AM19" s="1219"/>
      <c r="AN19" s="1219"/>
      <c r="AO19" s="1220"/>
      <c r="AQ19" s="317"/>
      <c r="BE19" s="35" t="s">
        <v>209</v>
      </c>
    </row>
    <row r="20" spans="2:59" ht="15" customHeight="1" x14ac:dyDescent="0.2">
      <c r="B20" s="1221" t="s">
        <v>71</v>
      </c>
      <c r="C20" s="1222"/>
      <c r="D20" s="1222"/>
      <c r="E20" s="1222"/>
      <c r="F20" s="1222"/>
      <c r="G20" s="1222"/>
      <c r="H20" s="1222"/>
      <c r="I20" s="1222"/>
      <c r="J20" s="1222"/>
      <c r="K20" s="1222"/>
      <c r="L20" s="1222"/>
      <c r="M20" s="1223" t="s">
        <v>68</v>
      </c>
      <c r="N20" s="1223"/>
      <c r="O20" s="1227"/>
      <c r="P20" s="1228"/>
      <c r="Q20" s="1229"/>
      <c r="R20" s="1236"/>
      <c r="S20" s="1236"/>
      <c r="T20" s="1236"/>
      <c r="U20" s="1236"/>
      <c r="V20" s="1236"/>
      <c r="W20" s="1236"/>
      <c r="X20" s="1219"/>
      <c r="Y20" s="1219"/>
      <c r="Z20" s="1219"/>
      <c r="AA20" s="1219"/>
      <c r="AB20" s="1219"/>
      <c r="AC20" s="1219"/>
      <c r="AD20" s="1230"/>
      <c r="AE20" s="1230"/>
      <c r="AF20" s="1230"/>
      <c r="AG20" s="1230"/>
      <c r="AH20" s="1230"/>
      <c r="AI20" s="1230"/>
      <c r="AJ20" s="1230"/>
      <c r="AK20" s="1230"/>
      <c r="AL20" s="1230"/>
      <c r="AM20" s="1230"/>
      <c r="AN20" s="1230"/>
      <c r="AO20" s="1231"/>
    </row>
    <row r="21" spans="2:59" ht="15" customHeight="1" x14ac:dyDescent="0.2">
      <c r="B21" s="1221" t="s">
        <v>72</v>
      </c>
      <c r="C21" s="1222"/>
      <c r="D21" s="1222"/>
      <c r="E21" s="1222"/>
      <c r="F21" s="1222"/>
      <c r="G21" s="1222"/>
      <c r="H21" s="1222"/>
      <c r="I21" s="1222"/>
      <c r="J21" s="1222"/>
      <c r="K21" s="1222"/>
      <c r="L21" s="1222"/>
      <c r="M21" s="1223"/>
      <c r="N21" s="1223"/>
      <c r="O21" s="1232" t="str">
        <f>Clasificación!Z40</f>
        <v>Arena limosa, finos de media plasticidad, color café oscuro.</v>
      </c>
      <c r="P21" s="1233"/>
      <c r="Q21" s="1233"/>
      <c r="R21" s="1233"/>
      <c r="S21" s="1233"/>
      <c r="T21" s="1233"/>
      <c r="U21" s="1233"/>
      <c r="V21" s="1233"/>
      <c r="W21" s="1233"/>
      <c r="X21" s="1233"/>
      <c r="Y21" s="1233"/>
      <c r="Z21" s="1233"/>
      <c r="AA21" s="1233"/>
      <c r="AB21" s="1233"/>
      <c r="AC21" s="1233"/>
      <c r="AD21" s="1233"/>
      <c r="AE21" s="1233"/>
      <c r="AF21" s="1233"/>
      <c r="AG21" s="1233"/>
      <c r="AH21" s="1233"/>
      <c r="AI21" s="1233"/>
      <c r="AJ21" s="1233"/>
      <c r="AK21" s="1233"/>
      <c r="AL21" s="1233"/>
      <c r="AM21" s="1233"/>
      <c r="AN21" s="1233"/>
      <c r="AO21" s="1234"/>
    </row>
    <row r="22" spans="2:59" ht="15" customHeight="1" x14ac:dyDescent="0.2">
      <c r="B22" s="1221" t="s">
        <v>73</v>
      </c>
      <c r="C22" s="1222"/>
      <c r="D22" s="1222"/>
      <c r="E22" s="1222"/>
      <c r="F22" s="1222"/>
      <c r="G22" s="1222"/>
      <c r="H22" s="1222"/>
      <c r="I22" s="1222"/>
      <c r="J22" s="1222"/>
      <c r="K22" s="1222"/>
      <c r="L22" s="1222"/>
      <c r="M22" s="1223" t="s">
        <v>62</v>
      </c>
      <c r="N22" s="1223"/>
      <c r="O22" s="1235"/>
      <c r="P22" s="1235"/>
      <c r="Q22" s="1235"/>
      <c r="R22" s="1219"/>
      <c r="S22" s="1219"/>
      <c r="T22" s="1219"/>
      <c r="U22" s="1219"/>
      <c r="V22" s="1219"/>
      <c r="W22" s="1219"/>
      <c r="X22" s="1219"/>
      <c r="Y22" s="1219"/>
      <c r="Z22" s="1219"/>
      <c r="AA22" s="1219"/>
      <c r="AB22" s="1219"/>
      <c r="AC22" s="1219"/>
      <c r="AD22" s="1219"/>
      <c r="AE22" s="1219"/>
      <c r="AF22" s="1219"/>
      <c r="AG22" s="1219"/>
      <c r="AH22" s="1219"/>
      <c r="AI22" s="1219"/>
      <c r="AJ22" s="1219"/>
      <c r="AK22" s="1219"/>
      <c r="AL22" s="1219"/>
      <c r="AM22" s="1219"/>
      <c r="AN22" s="1219"/>
      <c r="AO22" s="1220"/>
    </row>
    <row r="23" spans="2:59" ht="15" customHeight="1" x14ac:dyDescent="0.2">
      <c r="B23" s="1221" t="s">
        <v>74</v>
      </c>
      <c r="C23" s="1222"/>
      <c r="D23" s="1222"/>
      <c r="E23" s="1222"/>
      <c r="F23" s="1222"/>
      <c r="G23" s="1222"/>
      <c r="H23" s="1222"/>
      <c r="I23" s="1222"/>
      <c r="J23" s="1222"/>
      <c r="K23" s="1222"/>
      <c r="L23" s="1222"/>
      <c r="M23" s="1223" t="s">
        <v>62</v>
      </c>
      <c r="N23" s="1223"/>
      <c r="O23" s="1239"/>
      <c r="P23" s="1239"/>
      <c r="Q23" s="1239"/>
      <c r="R23" s="1219"/>
      <c r="S23" s="1219"/>
      <c r="T23" s="1219"/>
      <c r="U23" s="1219"/>
      <c r="V23" s="1219"/>
      <c r="W23" s="1219"/>
      <c r="X23" s="1219"/>
      <c r="Y23" s="1219"/>
      <c r="Z23" s="1219"/>
      <c r="AA23" s="1219"/>
      <c r="AB23" s="1219"/>
      <c r="AC23" s="1219"/>
      <c r="AD23" s="1219"/>
      <c r="AE23" s="1219"/>
      <c r="AF23" s="1219"/>
      <c r="AG23" s="1219"/>
      <c r="AH23" s="1219"/>
      <c r="AI23" s="1219"/>
      <c r="AJ23" s="1219"/>
      <c r="AK23" s="1219"/>
      <c r="AL23" s="1219"/>
      <c r="AM23" s="1219"/>
      <c r="AN23" s="1219"/>
      <c r="AO23" s="1220"/>
      <c r="AR23" s="1237">
        <f>O22-O23</f>
        <v>0</v>
      </c>
      <c r="AS23" s="1238"/>
      <c r="AT23" s="1238"/>
      <c r="AU23" s="1238"/>
    </row>
    <row r="24" spans="2:59" ht="15" customHeight="1" x14ac:dyDescent="0.2">
      <c r="B24" s="1221" t="s">
        <v>75</v>
      </c>
      <c r="C24" s="1222"/>
      <c r="D24" s="1222"/>
      <c r="E24" s="1222"/>
      <c r="F24" s="1222"/>
      <c r="G24" s="1222"/>
      <c r="H24" s="1222"/>
      <c r="I24" s="1222"/>
      <c r="J24" s="1222"/>
      <c r="K24" s="1222"/>
      <c r="L24" s="1222"/>
      <c r="M24" s="1223" t="s">
        <v>62</v>
      </c>
      <c r="N24" s="1223"/>
      <c r="O24" s="1247">
        <f>O22-O23</f>
        <v>0</v>
      </c>
      <c r="P24" s="1247"/>
      <c r="Q24" s="1247"/>
      <c r="R24" s="1244"/>
      <c r="S24" s="1244"/>
      <c r="T24" s="1244"/>
      <c r="U24" s="1244"/>
      <c r="V24" s="1244"/>
      <c r="W24" s="1244"/>
      <c r="X24" s="1244"/>
      <c r="Y24" s="1244"/>
      <c r="Z24" s="1244"/>
      <c r="AA24" s="1219"/>
      <c r="AB24" s="1219"/>
      <c r="AC24" s="1219"/>
      <c r="AD24" s="1244"/>
      <c r="AE24" s="1244"/>
      <c r="AF24" s="1244"/>
      <c r="AG24" s="1244"/>
      <c r="AH24" s="1244"/>
      <c r="AI24" s="1244"/>
      <c r="AJ24" s="1244"/>
      <c r="AK24" s="1244"/>
      <c r="AL24" s="1244"/>
      <c r="AM24" s="1244"/>
      <c r="AN24" s="1244"/>
      <c r="AO24" s="1245"/>
      <c r="AR24" s="318"/>
      <c r="AS24" s="1246" t="e">
        <f>AR23/R43</f>
        <v>#DIV/0!</v>
      </c>
      <c r="AT24" s="1246"/>
      <c r="AU24" s="1246"/>
      <c r="AV24" s="1240" t="s">
        <v>76</v>
      </c>
      <c r="AW24" s="1240"/>
      <c r="AX24" s="1240"/>
      <c r="AY24" s="1240"/>
    </row>
    <row r="25" spans="2:59" ht="15" customHeight="1" x14ac:dyDescent="0.2">
      <c r="B25" s="1221" t="s">
        <v>77</v>
      </c>
      <c r="C25" s="1222"/>
      <c r="D25" s="1222"/>
      <c r="E25" s="1222"/>
      <c r="F25" s="1222"/>
      <c r="G25" s="1222"/>
      <c r="H25" s="1222"/>
      <c r="I25" s="1222"/>
      <c r="J25" s="1222"/>
      <c r="K25" s="1222"/>
      <c r="L25" s="1222"/>
      <c r="M25" s="1241" t="s">
        <v>78</v>
      </c>
      <c r="N25" s="1223"/>
      <c r="O25" s="1242" t="e">
        <f>+O24/R43*1000</f>
        <v>#DIV/0!</v>
      </c>
      <c r="P25" s="1242"/>
      <c r="Q25" s="1242"/>
      <c r="R25" s="1243"/>
      <c r="S25" s="1243"/>
      <c r="T25" s="1243"/>
      <c r="U25" s="1243"/>
      <c r="V25" s="1243"/>
      <c r="W25" s="1243"/>
      <c r="X25" s="1219"/>
      <c r="Y25" s="1219"/>
      <c r="Z25" s="1219"/>
      <c r="AA25" s="1243"/>
      <c r="AB25" s="1243"/>
      <c r="AC25" s="1243"/>
      <c r="AD25" s="1244"/>
      <c r="AE25" s="1244"/>
      <c r="AF25" s="1244"/>
      <c r="AG25" s="1219"/>
      <c r="AH25" s="1219"/>
      <c r="AI25" s="1219"/>
      <c r="AJ25" s="1244"/>
      <c r="AK25" s="1244"/>
      <c r="AL25" s="1244"/>
      <c r="AM25" s="1219"/>
      <c r="AN25" s="1219"/>
      <c r="AO25" s="1220"/>
    </row>
    <row r="26" spans="2:59" ht="15" customHeight="1" x14ac:dyDescent="0.2">
      <c r="B26" s="1221" t="s">
        <v>79</v>
      </c>
      <c r="C26" s="1222"/>
      <c r="D26" s="1222"/>
      <c r="E26" s="1222"/>
      <c r="F26" s="1222"/>
      <c r="G26" s="1222"/>
      <c r="H26" s="1222"/>
      <c r="I26" s="1222"/>
      <c r="J26" s="1222"/>
      <c r="K26" s="1222"/>
      <c r="L26" s="1222"/>
      <c r="M26" s="1241" t="s">
        <v>78</v>
      </c>
      <c r="N26" s="1223"/>
      <c r="O26" s="1248"/>
      <c r="P26" s="1248"/>
      <c r="Q26" s="1248"/>
      <c r="R26" s="1219"/>
      <c r="S26" s="1219"/>
      <c r="T26" s="1219"/>
      <c r="U26" s="1219"/>
      <c r="V26" s="1219"/>
      <c r="W26" s="1219"/>
      <c r="X26" s="1219"/>
      <c r="Y26" s="1219"/>
      <c r="Z26" s="1219"/>
      <c r="AA26" s="1219"/>
      <c r="AB26" s="1219"/>
      <c r="AC26" s="1219"/>
      <c r="AD26" s="1219"/>
      <c r="AE26" s="1219"/>
      <c r="AF26" s="1219"/>
      <c r="AG26" s="1219"/>
      <c r="AH26" s="1219"/>
      <c r="AI26" s="1219"/>
      <c r="AJ26" s="1219"/>
      <c r="AK26" s="1219"/>
      <c r="AL26" s="1219"/>
      <c r="AM26" s="1219"/>
      <c r="AN26" s="1219"/>
      <c r="AO26" s="1220"/>
      <c r="AT26" s="1237">
        <f>R24</f>
        <v>0</v>
      </c>
      <c r="AU26" s="1238"/>
      <c r="AV26" s="1238"/>
      <c r="AW26" s="1238"/>
    </row>
    <row r="27" spans="2:59" ht="15" customHeight="1" x14ac:dyDescent="0.2">
      <c r="B27" s="1221" t="s">
        <v>80</v>
      </c>
      <c r="C27" s="1222"/>
      <c r="D27" s="1222"/>
      <c r="E27" s="1222"/>
      <c r="F27" s="1222"/>
      <c r="G27" s="1222"/>
      <c r="H27" s="1222"/>
      <c r="I27" s="1222"/>
      <c r="J27" s="1222"/>
      <c r="K27" s="1222"/>
      <c r="L27" s="1222"/>
      <c r="M27" s="1241" t="s">
        <v>78</v>
      </c>
      <c r="N27" s="1223"/>
      <c r="O27" s="1247" t="e">
        <f>O25-O26</f>
        <v>#DIV/0!</v>
      </c>
      <c r="P27" s="1247"/>
      <c r="Q27" s="1247"/>
      <c r="R27" s="1244"/>
      <c r="S27" s="1244"/>
      <c r="T27" s="1244"/>
      <c r="U27" s="1244"/>
      <c r="V27" s="1244"/>
      <c r="W27" s="1244"/>
      <c r="X27" s="1244"/>
      <c r="Y27" s="1244"/>
      <c r="Z27" s="1244"/>
      <c r="AA27" s="1244"/>
      <c r="AB27" s="1244"/>
      <c r="AC27" s="1244"/>
      <c r="AD27" s="1244"/>
      <c r="AE27" s="1244"/>
      <c r="AF27" s="1244"/>
      <c r="AG27" s="1244"/>
      <c r="AH27" s="1244"/>
      <c r="AI27" s="1244"/>
      <c r="AJ27" s="1244"/>
      <c r="AK27" s="1244"/>
      <c r="AL27" s="1244"/>
      <c r="AM27" s="1244"/>
      <c r="AN27" s="1244"/>
      <c r="AO27" s="1245"/>
      <c r="AT27" s="318"/>
      <c r="AU27" s="1246" t="e">
        <f>AT26/R43</f>
        <v>#DIV/0!</v>
      </c>
      <c r="AV27" s="1246"/>
      <c r="AW27" s="1246"/>
    </row>
    <row r="28" spans="2:59" ht="15" customHeight="1" x14ac:dyDescent="0.2">
      <c r="B28" s="1221" t="s">
        <v>81</v>
      </c>
      <c r="C28" s="1222"/>
      <c r="D28" s="1222"/>
      <c r="E28" s="1222"/>
      <c r="F28" s="1222"/>
      <c r="G28" s="1222"/>
      <c r="H28" s="1222"/>
      <c r="I28" s="1222"/>
      <c r="J28" s="1222"/>
      <c r="K28" s="1222"/>
      <c r="L28" s="1222"/>
      <c r="M28" s="1223" t="s">
        <v>62</v>
      </c>
      <c r="N28" s="1223"/>
      <c r="O28" s="1262"/>
      <c r="P28" s="1262"/>
      <c r="Q28" s="1262"/>
      <c r="R28" s="1219"/>
      <c r="S28" s="1219"/>
      <c r="T28" s="1219"/>
      <c r="U28" s="1219"/>
      <c r="V28" s="1219"/>
      <c r="W28" s="1219"/>
      <c r="X28" s="1219"/>
      <c r="Y28" s="1219"/>
      <c r="Z28" s="1219"/>
      <c r="AA28" s="1219"/>
      <c r="AB28" s="1219"/>
      <c r="AC28" s="1219"/>
      <c r="AD28" s="1219"/>
      <c r="AE28" s="1219"/>
      <c r="AF28" s="1219"/>
      <c r="AG28" s="1219"/>
      <c r="AH28" s="1219"/>
      <c r="AI28" s="1219"/>
      <c r="AJ28" s="1219"/>
      <c r="AK28" s="1219"/>
      <c r="AL28" s="1219"/>
      <c r="AM28" s="1219"/>
      <c r="AN28" s="1219"/>
      <c r="AO28" s="1220"/>
    </row>
    <row r="29" spans="2:59" ht="15" customHeight="1" x14ac:dyDescent="0.2">
      <c r="B29" s="1221" t="s">
        <v>82</v>
      </c>
      <c r="C29" s="1222"/>
      <c r="D29" s="1222"/>
      <c r="E29" s="1222"/>
      <c r="F29" s="1222"/>
      <c r="G29" s="1222"/>
      <c r="H29" s="1222"/>
      <c r="I29" s="1222"/>
      <c r="J29" s="1222"/>
      <c r="K29" s="1222"/>
      <c r="L29" s="1222"/>
      <c r="M29" s="1223" t="s">
        <v>62</v>
      </c>
      <c r="N29" s="1223"/>
      <c r="O29" s="1244" t="e">
        <f>(O28/O27)*1000</f>
        <v>#DIV/0!</v>
      </c>
      <c r="P29" s="1244"/>
      <c r="Q29" s="1244"/>
      <c r="R29" s="1244"/>
      <c r="S29" s="1244"/>
      <c r="T29" s="1244"/>
      <c r="U29" s="1244"/>
      <c r="V29" s="1244"/>
      <c r="W29" s="1244"/>
      <c r="X29" s="1244"/>
      <c r="Y29" s="1244"/>
      <c r="Z29" s="1244"/>
      <c r="AA29" s="1244"/>
      <c r="AB29" s="1244"/>
      <c r="AC29" s="1244"/>
      <c r="AD29" s="1244"/>
      <c r="AE29" s="1244"/>
      <c r="AF29" s="1244"/>
      <c r="AG29" s="1244"/>
      <c r="AH29" s="1244"/>
      <c r="AI29" s="1244"/>
      <c r="AJ29" s="1244"/>
      <c r="AK29" s="1244"/>
      <c r="AL29" s="1244"/>
      <c r="AM29" s="1244"/>
      <c r="AN29" s="1244"/>
      <c r="AO29" s="1245"/>
      <c r="AW29" s="1237">
        <f>U24</f>
        <v>0</v>
      </c>
      <c r="AX29" s="1238"/>
      <c r="AY29" s="1238"/>
      <c r="AZ29" s="1238"/>
    </row>
    <row r="30" spans="2:59" ht="15" customHeight="1" x14ac:dyDescent="0.2">
      <c r="B30" s="1221" t="s">
        <v>83</v>
      </c>
      <c r="C30" s="1222"/>
      <c r="D30" s="1222"/>
      <c r="E30" s="1222"/>
      <c r="F30" s="1222"/>
      <c r="G30" s="1222"/>
      <c r="H30" s="1222"/>
      <c r="I30" s="1222"/>
      <c r="J30" s="1222"/>
      <c r="K30" s="1222"/>
      <c r="L30" s="1222"/>
      <c r="M30" s="1223" t="s">
        <v>62</v>
      </c>
      <c r="N30" s="1223"/>
      <c r="O30" s="1244" t="e">
        <f>(O29/(O41+1))</f>
        <v>#DIV/0!</v>
      </c>
      <c r="P30" s="1244"/>
      <c r="Q30" s="1244"/>
      <c r="R30" s="1244"/>
      <c r="S30" s="1244"/>
      <c r="T30" s="1244"/>
      <c r="U30" s="1244"/>
      <c r="V30" s="1244"/>
      <c r="W30" s="1244"/>
      <c r="X30" s="1219"/>
      <c r="Y30" s="1219"/>
      <c r="Z30" s="1219"/>
      <c r="AA30" s="1244"/>
      <c r="AB30" s="1244"/>
      <c r="AC30" s="1244"/>
      <c r="AD30" s="1244"/>
      <c r="AE30" s="1244"/>
      <c r="AF30" s="1244"/>
      <c r="AG30" s="1219"/>
      <c r="AH30" s="1219"/>
      <c r="AI30" s="1219"/>
      <c r="AJ30" s="1244"/>
      <c r="AK30" s="1244"/>
      <c r="AL30" s="1244"/>
      <c r="AM30" s="1219"/>
      <c r="AN30" s="1219"/>
      <c r="AO30" s="1220"/>
      <c r="AW30" s="318"/>
      <c r="AX30" s="1246" t="e">
        <f>AW29/R43</f>
        <v>#DIV/0!</v>
      </c>
      <c r="AY30" s="1246"/>
      <c r="AZ30" s="1246"/>
    </row>
    <row r="31" spans="2:59" ht="15" customHeight="1" x14ac:dyDescent="0.25">
      <c r="B31" s="1257" t="s">
        <v>84</v>
      </c>
      <c r="C31" s="1258"/>
      <c r="D31" s="1258"/>
      <c r="E31" s="1258"/>
      <c r="F31" s="1258"/>
      <c r="G31" s="1258"/>
      <c r="H31" s="1258"/>
      <c r="I31" s="1258"/>
      <c r="J31" s="1258"/>
      <c r="K31" s="1258"/>
      <c r="L31" s="1258"/>
      <c r="M31" s="1259"/>
      <c r="N31" s="1259"/>
      <c r="O31" s="1260" t="e">
        <f>O30/Y45</f>
        <v>#DIV/0!</v>
      </c>
      <c r="P31" s="1260"/>
      <c r="Q31" s="1260"/>
      <c r="R31" s="1261"/>
      <c r="S31" s="1261"/>
      <c r="T31" s="1261"/>
      <c r="U31" s="1249"/>
      <c r="V31" s="1249"/>
      <c r="W31" s="1249"/>
      <c r="X31" s="1249"/>
      <c r="Y31" s="1249"/>
      <c r="Z31" s="1249"/>
      <c r="AA31" s="1249"/>
      <c r="AB31" s="1249"/>
      <c r="AC31" s="1249"/>
      <c r="AD31" s="1249"/>
      <c r="AE31" s="1249"/>
      <c r="AF31" s="1249"/>
      <c r="AG31" s="1249"/>
      <c r="AH31" s="1249"/>
      <c r="AI31" s="1249"/>
      <c r="AJ31" s="1249"/>
      <c r="AK31" s="1249"/>
      <c r="AL31" s="1249"/>
      <c r="AM31" s="1249"/>
      <c r="AN31" s="1249"/>
      <c r="AO31" s="1250"/>
    </row>
    <row r="32" spans="2:59" ht="6" customHeight="1" x14ac:dyDescent="0.25">
      <c r="B32" s="1251"/>
      <c r="C32" s="1252"/>
      <c r="D32" s="1252"/>
      <c r="E32" s="1252"/>
      <c r="F32" s="1252"/>
      <c r="G32" s="1252"/>
      <c r="H32" s="1252"/>
      <c r="I32" s="1252"/>
      <c r="J32" s="1252"/>
      <c r="K32" s="1252"/>
      <c r="L32" s="1252"/>
      <c r="M32" s="1252"/>
      <c r="N32" s="1252"/>
      <c r="O32" s="1252"/>
      <c r="P32" s="1252"/>
      <c r="Q32" s="1252"/>
      <c r="R32" s="1252"/>
      <c r="S32" s="1252"/>
      <c r="T32" s="1252"/>
      <c r="U32" s="1252"/>
      <c r="V32" s="1252"/>
      <c r="W32" s="1252"/>
      <c r="X32" s="1252"/>
      <c r="Y32" s="1252"/>
      <c r="Z32" s="1252"/>
      <c r="AA32" s="1252"/>
      <c r="AB32" s="1252"/>
      <c r="AC32" s="1252"/>
      <c r="AD32" s="1252"/>
      <c r="AE32" s="1252"/>
      <c r="AF32" s="1252"/>
      <c r="AG32" s="1252"/>
      <c r="AH32" s="1252"/>
      <c r="AI32" s="1252"/>
      <c r="AJ32" s="1252"/>
      <c r="AK32" s="1252"/>
      <c r="AL32" s="1252"/>
      <c r="AM32" s="1252"/>
      <c r="AN32" s="1252"/>
      <c r="AO32" s="1253"/>
    </row>
    <row r="33" spans="2:53" ht="14.25" x14ac:dyDescent="0.3">
      <c r="B33" s="1254" t="s">
        <v>85</v>
      </c>
      <c r="C33" s="1255"/>
      <c r="D33" s="1255"/>
      <c r="E33" s="1255"/>
      <c r="F33" s="1255"/>
      <c r="G33" s="1255"/>
      <c r="H33" s="1255"/>
      <c r="I33" s="1255"/>
      <c r="J33" s="1255"/>
      <c r="K33" s="1255"/>
      <c r="L33" s="1255"/>
      <c r="M33" s="1255"/>
      <c r="N33" s="1255"/>
      <c r="O33" s="1255"/>
      <c r="P33" s="1255"/>
      <c r="Q33" s="1255"/>
      <c r="R33" s="1255"/>
      <c r="S33" s="1255"/>
      <c r="T33" s="1255"/>
      <c r="U33" s="1255"/>
      <c r="V33" s="1255"/>
      <c r="W33" s="1255"/>
      <c r="X33" s="1255"/>
      <c r="Y33" s="1255"/>
      <c r="Z33" s="1255"/>
      <c r="AA33" s="1255"/>
      <c r="AB33" s="1255"/>
      <c r="AC33" s="1255"/>
      <c r="AD33" s="1255"/>
      <c r="AE33" s="1255"/>
      <c r="AF33" s="1255"/>
      <c r="AG33" s="1255"/>
      <c r="AH33" s="1255"/>
      <c r="AI33" s="1255"/>
      <c r="AJ33" s="1255"/>
      <c r="AK33" s="1255"/>
      <c r="AL33" s="1255"/>
      <c r="AM33" s="1255"/>
      <c r="AN33" s="1255"/>
      <c r="AO33" s="1256"/>
    </row>
    <row r="34" spans="2:53" ht="6" customHeight="1" x14ac:dyDescent="0.25">
      <c r="B34" s="1251"/>
      <c r="C34" s="1252"/>
      <c r="D34" s="1252"/>
      <c r="E34" s="1252"/>
      <c r="F34" s="1252"/>
      <c r="G34" s="1252"/>
      <c r="H34" s="1252"/>
      <c r="I34" s="1252"/>
      <c r="J34" s="1252"/>
      <c r="K34" s="1252"/>
      <c r="L34" s="1252"/>
      <c r="M34" s="1252"/>
      <c r="N34" s="1252"/>
      <c r="O34" s="1252"/>
      <c r="P34" s="1252"/>
      <c r="Q34" s="1252"/>
      <c r="R34" s="1252"/>
      <c r="S34" s="1252"/>
      <c r="T34" s="1252"/>
      <c r="U34" s="1252"/>
      <c r="V34" s="1252"/>
      <c r="W34" s="1252"/>
      <c r="X34" s="1252"/>
      <c r="Y34" s="1252"/>
      <c r="Z34" s="1252"/>
      <c r="AA34" s="1252"/>
      <c r="AB34" s="1252"/>
      <c r="AC34" s="1252"/>
      <c r="AD34" s="1252"/>
      <c r="AE34" s="1252"/>
      <c r="AF34" s="1252"/>
      <c r="AG34" s="1252"/>
      <c r="AH34" s="1252"/>
      <c r="AI34" s="1252"/>
      <c r="AJ34" s="1252"/>
      <c r="AK34" s="1252"/>
      <c r="AL34" s="1252"/>
      <c r="AM34" s="1252"/>
      <c r="AN34" s="1252"/>
      <c r="AO34" s="1253"/>
      <c r="AP34" s="319"/>
    </row>
    <row r="35" spans="2:53" ht="15" customHeight="1" x14ac:dyDescent="0.2">
      <c r="B35" s="1263" t="s">
        <v>86</v>
      </c>
      <c r="C35" s="1263"/>
      <c r="D35" s="1263"/>
      <c r="E35" s="1263"/>
      <c r="F35" s="1263"/>
      <c r="G35" s="1263"/>
      <c r="H35" s="1263"/>
      <c r="I35" s="1263"/>
      <c r="J35" s="1263"/>
      <c r="K35" s="1263"/>
      <c r="L35" s="1263"/>
      <c r="M35" s="1264"/>
      <c r="N35" s="1264"/>
      <c r="O35" s="1265"/>
      <c r="P35" s="1265"/>
      <c r="Q35" s="1265"/>
      <c r="R35" s="1265"/>
      <c r="S35" s="1265"/>
      <c r="T35" s="1265"/>
      <c r="U35" s="1265"/>
      <c r="V35" s="1265"/>
      <c r="W35" s="1265"/>
      <c r="X35" s="1265"/>
      <c r="Y35" s="1265"/>
      <c r="Z35" s="1265"/>
      <c r="AA35" s="1265"/>
      <c r="AB35" s="1265"/>
      <c r="AC35" s="1265"/>
      <c r="AD35" s="1265"/>
      <c r="AE35" s="1265"/>
      <c r="AF35" s="1265"/>
      <c r="AG35" s="1265"/>
      <c r="AH35" s="1265"/>
      <c r="AI35" s="1265"/>
      <c r="AJ35" s="1265"/>
      <c r="AK35" s="1265"/>
      <c r="AL35" s="1265"/>
      <c r="AM35" s="1265"/>
      <c r="AN35" s="1265"/>
      <c r="AO35" s="1265"/>
      <c r="AP35" s="1266"/>
      <c r="AQ35" s="1267"/>
      <c r="AR35" s="1267"/>
    </row>
    <row r="36" spans="2:53" ht="15" customHeight="1" x14ac:dyDescent="0.2">
      <c r="B36" s="1213" t="s">
        <v>87</v>
      </c>
      <c r="C36" s="1214"/>
      <c r="D36" s="1214"/>
      <c r="E36" s="1214"/>
      <c r="F36" s="1214"/>
      <c r="G36" s="1214"/>
      <c r="H36" s="1214"/>
      <c r="I36" s="1214"/>
      <c r="J36" s="1214"/>
      <c r="K36" s="1214"/>
      <c r="L36" s="1214"/>
      <c r="M36" s="1215" t="s">
        <v>62</v>
      </c>
      <c r="N36" s="1215"/>
      <c r="O36" s="1216"/>
      <c r="P36" s="1216"/>
      <c r="Q36" s="1216"/>
      <c r="R36" s="1268"/>
      <c r="S36" s="1268"/>
      <c r="T36" s="1268"/>
      <c r="U36" s="1268"/>
      <c r="V36" s="1268"/>
      <c r="W36" s="1268"/>
      <c r="X36" s="1268"/>
      <c r="Y36" s="1268"/>
      <c r="Z36" s="1268"/>
      <c r="AA36" s="1268"/>
      <c r="AB36" s="1268"/>
      <c r="AC36" s="1268"/>
      <c r="AD36" s="1268"/>
      <c r="AE36" s="1268"/>
      <c r="AF36" s="1268"/>
      <c r="AG36" s="1268"/>
      <c r="AH36" s="1268"/>
      <c r="AI36" s="1268"/>
      <c r="AJ36" s="1268"/>
      <c r="AK36" s="1268"/>
      <c r="AL36" s="1268"/>
      <c r="AM36" s="1268"/>
      <c r="AN36" s="1268"/>
      <c r="AO36" s="1269"/>
      <c r="AP36" s="1266"/>
      <c r="AQ36" s="1267"/>
      <c r="AR36" s="1267"/>
    </row>
    <row r="37" spans="2:53" ht="15" customHeight="1" x14ac:dyDescent="0.2">
      <c r="B37" s="1221" t="s">
        <v>88</v>
      </c>
      <c r="C37" s="1222"/>
      <c r="D37" s="1222"/>
      <c r="E37" s="1222"/>
      <c r="F37" s="1222"/>
      <c r="G37" s="1222"/>
      <c r="H37" s="1222"/>
      <c r="I37" s="1222"/>
      <c r="J37" s="1222"/>
      <c r="K37" s="1222"/>
      <c r="L37" s="1222"/>
      <c r="M37" s="1223" t="s">
        <v>62</v>
      </c>
      <c r="N37" s="1223"/>
      <c r="O37" s="1230"/>
      <c r="P37" s="1230"/>
      <c r="Q37" s="1230"/>
      <c r="R37" s="1262"/>
      <c r="S37" s="1262"/>
      <c r="T37" s="1262"/>
      <c r="U37" s="1262"/>
      <c r="V37" s="1262"/>
      <c r="W37" s="1262"/>
      <c r="X37" s="1262"/>
      <c r="Y37" s="1262"/>
      <c r="Z37" s="1262"/>
      <c r="AA37" s="1262"/>
      <c r="AB37" s="1262"/>
      <c r="AC37" s="1262"/>
      <c r="AD37" s="1262"/>
      <c r="AE37" s="1262"/>
      <c r="AF37" s="1262"/>
      <c r="AG37" s="1262"/>
      <c r="AH37" s="1262"/>
      <c r="AI37" s="1262"/>
      <c r="AJ37" s="1262"/>
      <c r="AK37" s="1262"/>
      <c r="AL37" s="1262"/>
      <c r="AM37" s="1262"/>
      <c r="AN37" s="1262"/>
      <c r="AO37" s="1272"/>
      <c r="AP37" s="1266"/>
      <c r="AQ37" s="1267"/>
      <c r="AR37" s="1267"/>
    </row>
    <row r="38" spans="2:53" ht="15" customHeight="1" x14ac:dyDescent="0.2">
      <c r="B38" s="1221" t="s">
        <v>89</v>
      </c>
      <c r="C38" s="1222"/>
      <c r="D38" s="1222"/>
      <c r="E38" s="1222"/>
      <c r="F38" s="1222"/>
      <c r="G38" s="1222"/>
      <c r="H38" s="1222"/>
      <c r="I38" s="1222"/>
      <c r="J38" s="1222"/>
      <c r="K38" s="1222"/>
      <c r="L38" s="1222"/>
      <c r="M38" s="1223" t="s">
        <v>62</v>
      </c>
      <c r="N38" s="1223"/>
      <c r="O38" s="1270">
        <f>+O36-O37</f>
        <v>0</v>
      </c>
      <c r="P38" s="1270"/>
      <c r="Q38" s="1270"/>
      <c r="R38" s="1271"/>
      <c r="S38" s="1271"/>
      <c r="T38" s="1271"/>
      <c r="U38" s="1271"/>
      <c r="V38" s="1271"/>
      <c r="W38" s="1271"/>
      <c r="X38" s="1271"/>
      <c r="Y38" s="1271"/>
      <c r="Z38" s="1271"/>
      <c r="AA38" s="1271"/>
      <c r="AB38" s="1271"/>
      <c r="AC38" s="1271"/>
      <c r="AD38" s="1271"/>
      <c r="AE38" s="1271"/>
      <c r="AF38" s="1271"/>
      <c r="AG38" s="1271"/>
      <c r="AH38" s="1271"/>
      <c r="AI38" s="1271"/>
      <c r="AJ38" s="1271"/>
      <c r="AK38" s="1271"/>
      <c r="AL38" s="1271"/>
      <c r="AM38" s="1271"/>
      <c r="AN38" s="1271"/>
      <c r="AO38" s="1273"/>
      <c r="AP38" s="1266"/>
      <c r="AQ38" s="1267"/>
      <c r="AR38" s="1267"/>
    </row>
    <row r="39" spans="2:53" ht="15" customHeight="1" x14ac:dyDescent="0.2">
      <c r="B39" s="1221" t="s">
        <v>90</v>
      </c>
      <c r="C39" s="1222"/>
      <c r="D39" s="1222"/>
      <c r="E39" s="1222"/>
      <c r="F39" s="1222"/>
      <c r="G39" s="1222"/>
      <c r="H39" s="1222"/>
      <c r="I39" s="1222"/>
      <c r="J39" s="1222"/>
      <c r="K39" s="1222"/>
      <c r="L39" s="1222"/>
      <c r="M39" s="1223" t="s">
        <v>62</v>
      </c>
      <c r="N39" s="1223"/>
      <c r="O39" s="1230"/>
      <c r="P39" s="1230"/>
      <c r="Q39" s="1230"/>
      <c r="R39" s="1262"/>
      <c r="S39" s="1262"/>
      <c r="T39" s="1262"/>
      <c r="U39" s="1262"/>
      <c r="V39" s="1262"/>
      <c r="W39" s="1262"/>
      <c r="X39" s="1262"/>
      <c r="Y39" s="1262"/>
      <c r="Z39" s="1262"/>
      <c r="AA39" s="1262"/>
      <c r="AB39" s="1262"/>
      <c r="AC39" s="1262"/>
      <c r="AD39" s="1262"/>
      <c r="AE39" s="1262"/>
      <c r="AF39" s="1262"/>
      <c r="AG39" s="1262"/>
      <c r="AH39" s="1262"/>
      <c r="AI39" s="1262"/>
      <c r="AJ39" s="1262"/>
      <c r="AK39" s="1262"/>
      <c r="AL39" s="1262"/>
      <c r="AM39" s="1262"/>
      <c r="AN39" s="1262"/>
      <c r="AO39" s="1272"/>
      <c r="AP39" s="1266"/>
      <c r="AQ39" s="1267"/>
      <c r="AR39" s="1267"/>
      <c r="BA39" s="320">
        <v>11.6</v>
      </c>
    </row>
    <row r="40" spans="2:53" ht="15" customHeight="1" x14ac:dyDescent="0.2">
      <c r="B40" s="1257" t="s">
        <v>91</v>
      </c>
      <c r="C40" s="1258"/>
      <c r="D40" s="1258"/>
      <c r="E40" s="1258"/>
      <c r="F40" s="1258"/>
      <c r="G40" s="1258"/>
      <c r="H40" s="1258"/>
      <c r="I40" s="1258"/>
      <c r="J40" s="1258"/>
      <c r="K40" s="1258"/>
      <c r="L40" s="1258"/>
      <c r="M40" s="1259" t="s">
        <v>62</v>
      </c>
      <c r="N40" s="1259"/>
      <c r="O40" s="1274">
        <f>+O37-O39</f>
        <v>0</v>
      </c>
      <c r="P40" s="1274"/>
      <c r="Q40" s="1274"/>
      <c r="R40" s="1275"/>
      <c r="S40" s="1275"/>
      <c r="T40" s="1275"/>
      <c r="U40" s="1275"/>
      <c r="V40" s="1275"/>
      <c r="W40" s="1275"/>
      <c r="X40" s="1275"/>
      <c r="Y40" s="1275"/>
      <c r="Z40" s="1275"/>
      <c r="AA40" s="1275"/>
      <c r="AB40" s="1275"/>
      <c r="AC40" s="1275"/>
      <c r="AD40" s="1275"/>
      <c r="AE40" s="1275"/>
      <c r="AF40" s="1275"/>
      <c r="AG40" s="1275"/>
      <c r="AH40" s="1275"/>
      <c r="AI40" s="1275"/>
      <c r="AJ40" s="1275"/>
      <c r="AK40" s="1275"/>
      <c r="AL40" s="1275"/>
      <c r="AM40" s="1275"/>
      <c r="AN40" s="1275"/>
      <c r="AO40" s="1288"/>
      <c r="AP40" s="1266"/>
      <c r="AQ40" s="1267"/>
      <c r="AR40" s="1267"/>
      <c r="AY40" s="321"/>
      <c r="BA40" s="35">
        <v>9.1999999999999993</v>
      </c>
    </row>
    <row r="41" spans="2:53" ht="15" customHeight="1" x14ac:dyDescent="0.25">
      <c r="B41" s="1263" t="s">
        <v>92</v>
      </c>
      <c r="C41" s="1263"/>
      <c r="D41" s="1263"/>
      <c r="E41" s="1263"/>
      <c r="F41" s="1263"/>
      <c r="G41" s="1263"/>
      <c r="H41" s="1263"/>
      <c r="I41" s="1263"/>
      <c r="J41" s="1263"/>
      <c r="K41" s="1263"/>
      <c r="L41" s="1263"/>
      <c r="M41" s="1264"/>
      <c r="N41" s="1264"/>
      <c r="O41" s="1286" t="e">
        <f>+O38/O40</f>
        <v>#DIV/0!</v>
      </c>
      <c r="P41" s="1286"/>
      <c r="Q41" s="1286"/>
      <c r="R41" s="1276"/>
      <c r="S41" s="1276"/>
      <c r="T41" s="1276"/>
      <c r="U41" s="1276"/>
      <c r="V41" s="1276"/>
      <c r="W41" s="1276"/>
      <c r="X41" s="1276"/>
      <c r="Y41" s="1276"/>
      <c r="Z41" s="1276"/>
      <c r="AA41" s="1276"/>
      <c r="AB41" s="1276"/>
      <c r="AC41" s="1276"/>
      <c r="AD41" s="1276"/>
      <c r="AE41" s="1276"/>
      <c r="AF41" s="1276"/>
      <c r="AG41" s="1276"/>
      <c r="AH41" s="1287"/>
      <c r="AI41" s="1287"/>
      <c r="AJ41" s="1276"/>
      <c r="AK41" s="1276"/>
      <c r="AL41" s="1276"/>
      <c r="AM41" s="1276"/>
      <c r="AN41" s="1276"/>
      <c r="AO41" s="1276"/>
      <c r="AP41" s="1266"/>
      <c r="AQ41" s="1267"/>
      <c r="AR41" s="1267"/>
      <c r="AY41" s="321"/>
      <c r="BA41" s="320">
        <f>BA39-BA40</f>
        <v>2.4000000000000004</v>
      </c>
    </row>
    <row r="42" spans="2:53" ht="8.1" customHeight="1" x14ac:dyDescent="0.25">
      <c r="B42" s="1277"/>
      <c r="C42" s="1278"/>
      <c r="D42" s="1278"/>
      <c r="E42" s="1278"/>
      <c r="F42" s="1278"/>
      <c r="G42" s="1278"/>
      <c r="H42" s="1278"/>
      <c r="I42" s="1278"/>
      <c r="J42" s="1278"/>
      <c r="K42" s="1278"/>
      <c r="L42" s="1278"/>
      <c r="M42" s="1278"/>
      <c r="N42" s="1278"/>
      <c r="O42" s="1278"/>
      <c r="P42" s="1278"/>
      <c r="Q42" s="1278"/>
      <c r="R42" s="1278"/>
      <c r="S42" s="1278"/>
      <c r="T42" s="1278"/>
      <c r="U42" s="1278"/>
      <c r="V42" s="1278"/>
      <c r="W42" s="1278"/>
      <c r="X42" s="1278"/>
      <c r="Y42" s="1278"/>
      <c r="Z42" s="1278"/>
      <c r="AA42" s="1278"/>
      <c r="AB42" s="1278"/>
      <c r="AC42" s="1278"/>
      <c r="AD42" s="1278"/>
      <c r="AE42" s="1278"/>
      <c r="AF42" s="1278"/>
      <c r="AG42" s="1278"/>
      <c r="AH42" s="1278"/>
      <c r="AI42" s="1278"/>
      <c r="AJ42" s="1278"/>
      <c r="AK42" s="1278"/>
      <c r="AL42" s="1278"/>
      <c r="AM42" s="1278"/>
      <c r="AN42" s="1278"/>
      <c r="AO42" s="1279"/>
      <c r="AP42" s="319"/>
    </row>
    <row r="43" spans="2:53" ht="15" customHeight="1" x14ac:dyDescent="0.25">
      <c r="B43" s="1280" t="s">
        <v>93</v>
      </c>
      <c r="C43" s="1281"/>
      <c r="D43" s="1281"/>
      <c r="E43" s="1281"/>
      <c r="F43" s="1281"/>
      <c r="G43" s="1281"/>
      <c r="H43" s="1281"/>
      <c r="I43" s="1281"/>
      <c r="J43" s="1281"/>
      <c r="K43" s="1281"/>
      <c r="L43" s="1281"/>
      <c r="M43" s="1281"/>
      <c r="N43" s="1281"/>
      <c r="O43" s="1281"/>
      <c r="P43" s="1281"/>
      <c r="Q43" s="1281"/>
      <c r="R43" s="1282"/>
      <c r="S43" s="1282"/>
      <c r="T43" s="1282"/>
      <c r="U43" s="1282"/>
      <c r="V43" s="1283" t="s">
        <v>94</v>
      </c>
      <c r="W43" s="1284"/>
      <c r="X43" s="1285"/>
      <c r="Y43" s="1278"/>
      <c r="Z43" s="1278"/>
      <c r="AA43" s="1278"/>
      <c r="AB43" s="1278"/>
      <c r="AC43" s="1278"/>
      <c r="AD43" s="1278"/>
      <c r="AE43" s="1278"/>
      <c r="AF43" s="1278"/>
      <c r="AG43" s="1278"/>
      <c r="AH43" s="1278"/>
      <c r="AI43" s="1278"/>
      <c r="AJ43" s="1278"/>
      <c r="AK43" s="1278"/>
      <c r="AL43" s="1278"/>
      <c r="AM43" s="1278"/>
      <c r="AN43" s="1278"/>
      <c r="AO43" s="1279"/>
      <c r="AP43" s="319"/>
      <c r="AY43" s="321"/>
    </row>
    <row r="44" spans="2:53" ht="8.1" customHeight="1" x14ac:dyDescent="0.25">
      <c r="B44" s="1251"/>
      <c r="C44" s="1252"/>
      <c r="D44" s="1252"/>
      <c r="E44" s="1252"/>
      <c r="F44" s="1252"/>
      <c r="G44" s="1252"/>
      <c r="H44" s="1252"/>
      <c r="I44" s="1252"/>
      <c r="J44" s="1252"/>
      <c r="K44" s="1252"/>
      <c r="L44" s="1252"/>
      <c r="M44" s="1252"/>
      <c r="N44" s="1252"/>
      <c r="O44" s="1252"/>
      <c r="P44" s="1252"/>
      <c r="Q44" s="1252"/>
      <c r="R44" s="1252"/>
      <c r="S44" s="1252"/>
      <c r="T44" s="1252"/>
      <c r="U44" s="1252"/>
      <c r="V44" s="1252"/>
      <c r="W44" s="1252"/>
      <c r="X44" s="1252"/>
      <c r="Y44" s="1252"/>
      <c r="Z44" s="1252"/>
      <c r="AA44" s="1252"/>
      <c r="AB44" s="1252"/>
      <c r="AC44" s="1252"/>
      <c r="AD44" s="1252"/>
      <c r="AE44" s="1252"/>
      <c r="AF44" s="1252"/>
      <c r="AG44" s="1252"/>
      <c r="AH44" s="1252"/>
      <c r="AI44" s="1252"/>
      <c r="AJ44" s="1252"/>
      <c r="AK44" s="1252"/>
      <c r="AL44" s="1252"/>
      <c r="AM44" s="1252"/>
      <c r="AN44" s="1252"/>
      <c r="AO44" s="1253"/>
    </row>
    <row r="45" spans="2:53" ht="15.75" x14ac:dyDescent="0.25">
      <c r="B45" s="1296" t="s">
        <v>95</v>
      </c>
      <c r="C45" s="1297"/>
      <c r="D45" s="1297"/>
      <c r="E45" s="1297"/>
      <c r="F45" s="1297"/>
      <c r="G45" s="1297"/>
      <c r="H45" s="1297"/>
      <c r="I45" s="1297"/>
      <c r="J45" s="1297"/>
      <c r="K45" s="1297"/>
      <c r="L45" s="1297"/>
      <c r="M45" s="1297"/>
      <c r="N45" s="1297"/>
      <c r="O45" s="1297"/>
      <c r="P45" s="1297"/>
      <c r="Q45" s="1297"/>
      <c r="R45" s="1297"/>
      <c r="S45" s="1297"/>
      <c r="T45" s="1297"/>
      <c r="U45" s="1297"/>
      <c r="V45" s="1297"/>
      <c r="W45" s="1297"/>
      <c r="X45" s="1297"/>
      <c r="Y45" s="1298">
        <f>'Proctor '!X31</f>
        <v>1528.8</v>
      </c>
      <c r="Z45" s="1298"/>
      <c r="AA45" s="1298"/>
      <c r="AB45" s="1298"/>
      <c r="AC45" s="1299" t="s">
        <v>94</v>
      </c>
      <c r="AD45" s="1300"/>
      <c r="AE45" s="1300"/>
      <c r="AF45" s="1301" t="s">
        <v>96</v>
      </c>
      <c r="AG45" s="1301"/>
      <c r="AH45" s="1301"/>
      <c r="AI45" s="1301"/>
      <c r="AJ45" s="1301"/>
      <c r="AK45" s="1302">
        <f>'Proctor '!X29</f>
        <v>0.22750000000000001</v>
      </c>
      <c r="AL45" s="1302"/>
      <c r="AM45" s="1302"/>
      <c r="AN45" s="1302"/>
      <c r="AO45" s="322"/>
    </row>
    <row r="46" spans="2:53" ht="3" customHeight="1" x14ac:dyDescent="0.25">
      <c r="B46" s="1291"/>
      <c r="C46" s="1211"/>
      <c r="D46" s="1211"/>
      <c r="E46" s="1211"/>
      <c r="F46" s="1211"/>
      <c r="G46" s="1211"/>
      <c r="H46" s="1211"/>
      <c r="I46" s="1211"/>
      <c r="J46" s="1211"/>
      <c r="K46" s="1211"/>
      <c r="L46" s="1211"/>
      <c r="M46" s="1211"/>
      <c r="N46" s="1211"/>
      <c r="O46" s="1211"/>
      <c r="P46" s="1211"/>
      <c r="Q46" s="1211"/>
      <c r="R46" s="1211"/>
      <c r="S46" s="1211"/>
      <c r="T46" s="1211"/>
      <c r="U46" s="1211"/>
      <c r="V46" s="1211"/>
      <c r="W46" s="1211"/>
      <c r="X46" s="1211"/>
      <c r="Y46" s="1211"/>
      <c r="Z46" s="1211"/>
      <c r="AA46" s="1211"/>
      <c r="AB46" s="1211"/>
      <c r="AC46" s="1211"/>
      <c r="AD46" s="1211"/>
      <c r="AE46" s="1211"/>
      <c r="AF46" s="1211"/>
      <c r="AG46" s="1211"/>
      <c r="AH46" s="1211"/>
      <c r="AI46" s="1211"/>
      <c r="AJ46" s="1211"/>
      <c r="AK46" s="1211"/>
      <c r="AL46" s="1211"/>
      <c r="AM46" s="1211"/>
      <c r="AN46" s="1211"/>
      <c r="AO46" s="1292"/>
    </row>
    <row r="47" spans="2:53" ht="15" customHeight="1" x14ac:dyDescent="0.2">
      <c r="B47" s="323" t="s">
        <v>112</v>
      </c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4"/>
      <c r="AJ47" s="324"/>
      <c r="AK47" s="324"/>
      <c r="AL47" s="324"/>
      <c r="AM47" s="324"/>
      <c r="AN47" s="324"/>
      <c r="AO47" s="325"/>
    </row>
    <row r="48" spans="2:53" ht="15" customHeight="1" x14ac:dyDescent="0.25">
      <c r="B48" s="1293"/>
      <c r="C48" s="1294"/>
      <c r="D48" s="1294"/>
      <c r="E48" s="1294"/>
      <c r="F48" s="1294"/>
      <c r="G48" s="1294"/>
      <c r="H48" s="1294"/>
      <c r="I48" s="1294"/>
      <c r="J48" s="1294"/>
      <c r="K48" s="1294"/>
      <c r="L48" s="1294"/>
      <c r="M48" s="1294"/>
      <c r="N48" s="1294"/>
      <c r="O48" s="1294"/>
      <c r="P48" s="1294"/>
      <c r="Q48" s="1294"/>
      <c r="R48" s="1294"/>
      <c r="S48" s="1294"/>
      <c r="T48" s="1294"/>
      <c r="U48" s="1294"/>
      <c r="V48" s="1294"/>
      <c r="W48" s="1294"/>
      <c r="X48" s="1294"/>
      <c r="Y48" s="1294"/>
      <c r="Z48" s="1294"/>
      <c r="AA48" s="1294"/>
      <c r="AB48" s="1294"/>
      <c r="AC48" s="1294"/>
      <c r="AD48" s="1294"/>
      <c r="AE48" s="1294"/>
      <c r="AF48" s="1294"/>
      <c r="AG48" s="1294"/>
      <c r="AH48" s="1294"/>
      <c r="AI48" s="1294"/>
      <c r="AJ48" s="1294"/>
      <c r="AK48" s="1294"/>
      <c r="AL48" s="1294"/>
      <c r="AM48" s="1294"/>
      <c r="AN48" s="1294"/>
      <c r="AO48" s="1295"/>
    </row>
    <row r="49" spans="2:41" ht="15" customHeight="1" x14ac:dyDescent="0.25">
      <c r="B49" s="1293"/>
      <c r="C49" s="1294"/>
      <c r="D49" s="1294"/>
      <c r="E49" s="1294"/>
      <c r="F49" s="1294"/>
      <c r="G49" s="1294"/>
      <c r="H49" s="1294"/>
      <c r="I49" s="1294"/>
      <c r="J49" s="1294"/>
      <c r="K49" s="1294"/>
      <c r="L49" s="1294"/>
      <c r="M49" s="1294"/>
      <c r="N49" s="1294"/>
      <c r="O49" s="1294"/>
      <c r="P49" s="1294"/>
      <c r="Q49" s="1294"/>
      <c r="R49" s="1294"/>
      <c r="S49" s="1294"/>
      <c r="T49" s="1294"/>
      <c r="U49" s="1294"/>
      <c r="V49" s="1294"/>
      <c r="W49" s="1294"/>
      <c r="X49" s="1294"/>
      <c r="Y49" s="1294"/>
      <c r="Z49" s="1294"/>
      <c r="AA49" s="1294"/>
      <c r="AB49" s="1294"/>
      <c r="AC49" s="1294"/>
      <c r="AD49" s="1294"/>
      <c r="AE49" s="1294"/>
      <c r="AF49" s="1294"/>
      <c r="AG49" s="1294"/>
      <c r="AH49" s="1294"/>
      <c r="AI49" s="1294"/>
      <c r="AJ49" s="1294"/>
      <c r="AK49" s="1294"/>
      <c r="AL49" s="1294"/>
      <c r="AM49" s="1294"/>
      <c r="AN49" s="1294"/>
      <c r="AO49" s="1295"/>
    </row>
    <row r="50" spans="2:41" ht="9.75" customHeight="1" x14ac:dyDescent="0.25">
      <c r="B50" s="1291"/>
      <c r="C50" s="1211"/>
      <c r="D50" s="1211"/>
      <c r="E50" s="1211"/>
      <c r="F50" s="1211"/>
      <c r="G50" s="1211"/>
      <c r="H50" s="1211"/>
      <c r="I50" s="1211"/>
      <c r="J50" s="1211"/>
      <c r="K50" s="1211"/>
      <c r="L50" s="1211"/>
      <c r="M50" s="1211"/>
      <c r="N50" s="1211"/>
      <c r="O50" s="1211"/>
      <c r="P50" s="1211"/>
      <c r="Q50" s="1211"/>
      <c r="R50" s="1211"/>
      <c r="S50" s="1211"/>
      <c r="T50" s="1211"/>
      <c r="U50" s="1211"/>
      <c r="V50" s="1211"/>
      <c r="W50" s="1211"/>
      <c r="X50" s="1211"/>
      <c r="Y50" s="1211"/>
      <c r="Z50" s="1211"/>
      <c r="AA50" s="1211"/>
      <c r="AB50" s="1211"/>
      <c r="AC50" s="1211"/>
      <c r="AD50" s="1211"/>
      <c r="AE50" s="1211"/>
      <c r="AF50" s="1211"/>
      <c r="AG50" s="1211"/>
      <c r="AH50" s="1211"/>
      <c r="AI50" s="1211"/>
      <c r="AJ50" s="1211"/>
      <c r="AK50" s="1211"/>
      <c r="AL50" s="1211"/>
      <c r="AM50" s="1211"/>
      <c r="AN50" s="1211"/>
      <c r="AO50" s="1292"/>
    </row>
    <row r="51" spans="2:41" x14ac:dyDescent="0.2">
      <c r="B51" s="326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  <c r="X51" s="327"/>
      <c r="Y51" s="327"/>
      <c r="Z51" s="327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327"/>
      <c r="AM51" s="327"/>
      <c r="AN51" s="327"/>
      <c r="AO51" s="328"/>
    </row>
    <row r="52" spans="2:41" ht="13.5" x14ac:dyDescent="0.2">
      <c r="B52" s="329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1"/>
    </row>
    <row r="53" spans="2:41" ht="18.75" customHeight="1" x14ac:dyDescent="0.2">
      <c r="B53" s="1289" t="e">
        <f>Clasificación!A55</f>
        <v>#REF!</v>
      </c>
      <c r="C53" s="694"/>
      <c r="D53" s="694"/>
      <c r="E53" s="694"/>
      <c r="F53" s="694"/>
      <c r="G53" s="694"/>
      <c r="H53" s="694"/>
      <c r="I53" s="694"/>
      <c r="J53" s="694"/>
      <c r="K53" s="694"/>
      <c r="L53" s="694"/>
      <c r="M53" s="694"/>
      <c r="N53" s="694"/>
      <c r="O53" s="694"/>
      <c r="P53" s="694"/>
      <c r="Q53" s="694"/>
      <c r="R53" s="694"/>
      <c r="S53" s="694"/>
      <c r="T53" s="694"/>
      <c r="U53" s="694"/>
      <c r="V53" s="694" t="e">
        <f>Clasificación!Q55</f>
        <v>#REF!</v>
      </c>
      <c r="W53" s="694"/>
      <c r="X53" s="694"/>
      <c r="Y53" s="694"/>
      <c r="Z53" s="694"/>
      <c r="AA53" s="694"/>
      <c r="AB53" s="694"/>
      <c r="AC53" s="694"/>
      <c r="AD53" s="694"/>
      <c r="AE53" s="694"/>
      <c r="AF53" s="694"/>
      <c r="AG53" s="694"/>
      <c r="AH53" s="694"/>
      <c r="AI53" s="694"/>
      <c r="AJ53" s="694"/>
      <c r="AK53" s="694"/>
      <c r="AL53" s="694"/>
      <c r="AM53" s="694"/>
      <c r="AN53" s="694"/>
      <c r="AO53" s="1290"/>
    </row>
    <row r="54" spans="2:41" ht="15" customHeight="1" x14ac:dyDescent="0.2">
      <c r="B54" s="1289" t="e">
        <f>Clasificación!A56</f>
        <v>#REF!</v>
      </c>
      <c r="C54" s="694"/>
      <c r="D54" s="694"/>
      <c r="E54" s="694"/>
      <c r="F54" s="694"/>
      <c r="G54" s="694"/>
      <c r="H54" s="694"/>
      <c r="I54" s="694"/>
      <c r="J54" s="694"/>
      <c r="K54" s="694"/>
      <c r="L54" s="694"/>
      <c r="M54" s="694"/>
      <c r="N54" s="694"/>
      <c r="O54" s="694"/>
      <c r="P54" s="694"/>
      <c r="Q54" s="694"/>
      <c r="R54" s="694"/>
      <c r="S54" s="694"/>
      <c r="T54" s="694"/>
      <c r="U54" s="694"/>
      <c r="V54" s="694" t="e">
        <f>Clasificación!Q56</f>
        <v>#REF!</v>
      </c>
      <c r="W54" s="694"/>
      <c r="X54" s="694"/>
      <c r="Y54" s="694"/>
      <c r="Z54" s="694"/>
      <c r="AA54" s="694"/>
      <c r="AB54" s="694"/>
      <c r="AC54" s="694"/>
      <c r="AD54" s="694"/>
      <c r="AE54" s="694"/>
      <c r="AF54" s="694"/>
      <c r="AG54" s="694"/>
      <c r="AH54" s="694"/>
      <c r="AI54" s="694"/>
      <c r="AJ54" s="694"/>
      <c r="AK54" s="694"/>
      <c r="AL54" s="694"/>
      <c r="AM54" s="694"/>
      <c r="AN54" s="694"/>
      <c r="AO54" s="1290"/>
    </row>
    <row r="55" spans="2:41" ht="13.5" x14ac:dyDescent="0.25">
      <c r="B55" s="332"/>
      <c r="C55" s="333"/>
      <c r="D55" s="333"/>
      <c r="E55" s="334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3"/>
      <c r="W55" s="333"/>
      <c r="X55" s="333"/>
      <c r="Y55" s="336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37"/>
      <c r="AN55" s="337"/>
      <c r="AO55" s="338"/>
    </row>
  </sheetData>
  <mergeCells count="297">
    <mergeCell ref="B54:U54"/>
    <mergeCell ref="V54:AO54"/>
    <mergeCell ref="B46:AO46"/>
    <mergeCell ref="B48:AO48"/>
    <mergeCell ref="B49:AO49"/>
    <mergeCell ref="B50:AO50"/>
    <mergeCell ref="B53:U53"/>
    <mergeCell ref="V53:AO53"/>
    <mergeCell ref="B44:AO44"/>
    <mergeCell ref="B45:X45"/>
    <mergeCell ref="Y45:AB45"/>
    <mergeCell ref="AC45:AE45"/>
    <mergeCell ref="AF45:AJ45"/>
    <mergeCell ref="AK45:AN45"/>
    <mergeCell ref="B42:AO42"/>
    <mergeCell ref="B43:Q43"/>
    <mergeCell ref="R43:U43"/>
    <mergeCell ref="V43:X43"/>
    <mergeCell ref="Y43:AO43"/>
    <mergeCell ref="AP40:AR40"/>
    <mergeCell ref="B41:L41"/>
    <mergeCell ref="M41:N41"/>
    <mergeCell ref="O41:Q41"/>
    <mergeCell ref="R41:T41"/>
    <mergeCell ref="U41:W41"/>
    <mergeCell ref="X41:Z41"/>
    <mergeCell ref="AA41:AC41"/>
    <mergeCell ref="AD41:AF41"/>
    <mergeCell ref="AG41:AI41"/>
    <mergeCell ref="X40:Z40"/>
    <mergeCell ref="AA40:AC40"/>
    <mergeCell ref="AD40:AF40"/>
    <mergeCell ref="AG40:AI40"/>
    <mergeCell ref="AJ40:AL40"/>
    <mergeCell ref="AM40:AO40"/>
    <mergeCell ref="AJ39:AL39"/>
    <mergeCell ref="AM39:AO39"/>
    <mergeCell ref="AP39:AR39"/>
    <mergeCell ref="B40:L40"/>
    <mergeCell ref="M40:N40"/>
    <mergeCell ref="O40:Q40"/>
    <mergeCell ref="R40:T40"/>
    <mergeCell ref="U40:W40"/>
    <mergeCell ref="AJ41:AL41"/>
    <mergeCell ref="AM41:AO41"/>
    <mergeCell ref="AP41:AR41"/>
    <mergeCell ref="B39:L39"/>
    <mergeCell ref="M39:N39"/>
    <mergeCell ref="O39:Q39"/>
    <mergeCell ref="R39:T39"/>
    <mergeCell ref="U39:W39"/>
    <mergeCell ref="X39:Z39"/>
    <mergeCell ref="AA39:AC39"/>
    <mergeCell ref="AD39:AF39"/>
    <mergeCell ref="AG39:AI39"/>
    <mergeCell ref="B37:L37"/>
    <mergeCell ref="M37:N37"/>
    <mergeCell ref="O37:Q37"/>
    <mergeCell ref="R37:T37"/>
    <mergeCell ref="U37:W37"/>
    <mergeCell ref="AP37:AR37"/>
    <mergeCell ref="B38:L38"/>
    <mergeCell ref="M38:N38"/>
    <mergeCell ref="O38:Q38"/>
    <mergeCell ref="R38:T38"/>
    <mergeCell ref="U38:W38"/>
    <mergeCell ref="X38:Z38"/>
    <mergeCell ref="AA38:AC38"/>
    <mergeCell ref="AD38:AF38"/>
    <mergeCell ref="AG38:AI38"/>
    <mergeCell ref="X37:Z37"/>
    <mergeCell ref="AA37:AC37"/>
    <mergeCell ref="AD37:AF37"/>
    <mergeCell ref="AG37:AI37"/>
    <mergeCell ref="AJ37:AL37"/>
    <mergeCell ref="AM37:AO37"/>
    <mergeCell ref="AJ38:AL38"/>
    <mergeCell ref="AM38:AO38"/>
    <mergeCell ref="AP38:AR38"/>
    <mergeCell ref="AP35:AR35"/>
    <mergeCell ref="B36:L36"/>
    <mergeCell ref="M36:N36"/>
    <mergeCell ref="O36:Q36"/>
    <mergeCell ref="R36:T36"/>
    <mergeCell ref="U36:W36"/>
    <mergeCell ref="X36:Z36"/>
    <mergeCell ref="AA36:AC36"/>
    <mergeCell ref="AD36:AF36"/>
    <mergeCell ref="AG36:AI36"/>
    <mergeCell ref="AJ36:AL36"/>
    <mergeCell ref="AM36:AO36"/>
    <mergeCell ref="AP36:AR36"/>
    <mergeCell ref="B34:AO34"/>
    <mergeCell ref="B35:L35"/>
    <mergeCell ref="M35:N35"/>
    <mergeCell ref="O35:Q35"/>
    <mergeCell ref="R35:T35"/>
    <mergeCell ref="U35:W35"/>
    <mergeCell ref="X35:Z35"/>
    <mergeCell ref="AA35:AC35"/>
    <mergeCell ref="AD35:AF35"/>
    <mergeCell ref="AG35:AI35"/>
    <mergeCell ref="AJ35:AL35"/>
    <mergeCell ref="AM35:AO35"/>
    <mergeCell ref="B28:L28"/>
    <mergeCell ref="M28:N28"/>
    <mergeCell ref="AD31:AF31"/>
    <mergeCell ref="AG31:AI31"/>
    <mergeCell ref="AJ31:AL31"/>
    <mergeCell ref="AM31:AO31"/>
    <mergeCell ref="B32:AO32"/>
    <mergeCell ref="B33:AO33"/>
    <mergeCell ref="AJ30:AL30"/>
    <mergeCell ref="AM30:AO30"/>
    <mergeCell ref="B31:L31"/>
    <mergeCell ref="M31:N31"/>
    <mergeCell ref="O31:Q31"/>
    <mergeCell ref="R31:T31"/>
    <mergeCell ref="U31:W31"/>
    <mergeCell ref="X31:Z31"/>
    <mergeCell ref="AA31:AC31"/>
    <mergeCell ref="O28:Q28"/>
    <mergeCell ref="R28:T28"/>
    <mergeCell ref="U28:W28"/>
    <mergeCell ref="X28:Z28"/>
    <mergeCell ref="AW29:AZ29"/>
    <mergeCell ref="B30:L30"/>
    <mergeCell ref="M30:N30"/>
    <mergeCell ref="O30:Q30"/>
    <mergeCell ref="R30:T30"/>
    <mergeCell ref="U30:W30"/>
    <mergeCell ref="X30:Z30"/>
    <mergeCell ref="AA30:AC30"/>
    <mergeCell ref="AD30:AF30"/>
    <mergeCell ref="AG30:AI30"/>
    <mergeCell ref="X29:Z29"/>
    <mergeCell ref="AA29:AC29"/>
    <mergeCell ref="AD29:AF29"/>
    <mergeCell ref="AG29:AI29"/>
    <mergeCell ref="AJ29:AL29"/>
    <mergeCell ref="AM29:AO29"/>
    <mergeCell ref="B29:L29"/>
    <mergeCell ref="M29:N29"/>
    <mergeCell ref="O29:Q29"/>
    <mergeCell ref="R29:T29"/>
    <mergeCell ref="U29:W29"/>
    <mergeCell ref="AX30:AZ30"/>
    <mergeCell ref="AU27:AW27"/>
    <mergeCell ref="AG26:AI26"/>
    <mergeCell ref="AJ26:AL26"/>
    <mergeCell ref="AM26:AO26"/>
    <mergeCell ref="AT26:AW26"/>
    <mergeCell ref="AA28:AC28"/>
    <mergeCell ref="AD28:AF28"/>
    <mergeCell ref="AG28:AI28"/>
    <mergeCell ref="AJ28:AL28"/>
    <mergeCell ref="AM28:AO28"/>
    <mergeCell ref="B27:L27"/>
    <mergeCell ref="M27:N27"/>
    <mergeCell ref="O27:Q27"/>
    <mergeCell ref="R27:T27"/>
    <mergeCell ref="U27:W27"/>
    <mergeCell ref="X27:Z27"/>
    <mergeCell ref="AJ25:AL25"/>
    <mergeCell ref="AM25:AO25"/>
    <mergeCell ref="B26:L26"/>
    <mergeCell ref="M26:N26"/>
    <mergeCell ref="O26:Q26"/>
    <mergeCell ref="R26:T26"/>
    <mergeCell ref="U26:W26"/>
    <mergeCell ref="X26:Z26"/>
    <mergeCell ref="AA26:AC26"/>
    <mergeCell ref="AD26:AF26"/>
    <mergeCell ref="AA27:AC27"/>
    <mergeCell ref="AD27:AF27"/>
    <mergeCell ref="AG27:AI27"/>
    <mergeCell ref="AJ27:AL27"/>
    <mergeCell ref="AM27:AO27"/>
    <mergeCell ref="AV24:AY24"/>
    <mergeCell ref="B25:L25"/>
    <mergeCell ref="M25:N25"/>
    <mergeCell ref="O25:Q25"/>
    <mergeCell ref="R25:T25"/>
    <mergeCell ref="U25:W25"/>
    <mergeCell ref="X25:Z25"/>
    <mergeCell ref="AA25:AC25"/>
    <mergeCell ref="AD25:AF25"/>
    <mergeCell ref="AG25:AI25"/>
    <mergeCell ref="AD24:AF24"/>
    <mergeCell ref="AG24:AI24"/>
    <mergeCell ref="AJ24:AL24"/>
    <mergeCell ref="AM24:AO24"/>
    <mergeCell ref="AS24:AU24"/>
    <mergeCell ref="B24:L24"/>
    <mergeCell ref="M24:N24"/>
    <mergeCell ref="O24:Q24"/>
    <mergeCell ref="R24:T24"/>
    <mergeCell ref="U24:W24"/>
    <mergeCell ref="X24:Z24"/>
    <mergeCell ref="AA24:AC24"/>
    <mergeCell ref="AA23:AC23"/>
    <mergeCell ref="AD23:AF23"/>
    <mergeCell ref="AG23:AI23"/>
    <mergeCell ref="AJ23:AL23"/>
    <mergeCell ref="AM23:AO23"/>
    <mergeCell ref="AR23:AU23"/>
    <mergeCell ref="B23:L23"/>
    <mergeCell ref="M23:N23"/>
    <mergeCell ref="O23:Q23"/>
    <mergeCell ref="R23:T23"/>
    <mergeCell ref="U23:W23"/>
    <mergeCell ref="X23:Z23"/>
    <mergeCell ref="X22:Z22"/>
    <mergeCell ref="AA22:AC22"/>
    <mergeCell ref="AD22:AF22"/>
    <mergeCell ref="AG22:AI22"/>
    <mergeCell ref="AJ22:AL22"/>
    <mergeCell ref="AM22:AO22"/>
    <mergeCell ref="AJ20:AL20"/>
    <mergeCell ref="AM20:AO20"/>
    <mergeCell ref="B21:L21"/>
    <mergeCell ref="M21:N21"/>
    <mergeCell ref="O21:AO21"/>
    <mergeCell ref="B22:L22"/>
    <mergeCell ref="M22:N22"/>
    <mergeCell ref="O22:Q22"/>
    <mergeCell ref="R22:T22"/>
    <mergeCell ref="U22:W22"/>
    <mergeCell ref="B20:L20"/>
    <mergeCell ref="M20:N20"/>
    <mergeCell ref="R20:T20"/>
    <mergeCell ref="U20:W20"/>
    <mergeCell ref="X20:Z20"/>
    <mergeCell ref="AA20:AC20"/>
    <mergeCell ref="AD20:AF20"/>
    <mergeCell ref="AG20:AI20"/>
    <mergeCell ref="AM19:AO19"/>
    <mergeCell ref="B18:L18"/>
    <mergeCell ref="M18:N18"/>
    <mergeCell ref="X18:Z18"/>
    <mergeCell ref="AA18:AC18"/>
    <mergeCell ref="AD18:AF18"/>
    <mergeCell ref="AG18:AI18"/>
    <mergeCell ref="AJ18:AL18"/>
    <mergeCell ref="AM18:AO18"/>
    <mergeCell ref="O18:Q18"/>
    <mergeCell ref="R18:T18"/>
    <mergeCell ref="U18:W18"/>
    <mergeCell ref="B19:L19"/>
    <mergeCell ref="M19:N19"/>
    <mergeCell ref="X19:Z19"/>
    <mergeCell ref="AA19:AC19"/>
    <mergeCell ref="AD19:AF19"/>
    <mergeCell ref="AG19:AI19"/>
    <mergeCell ref="AJ19:AL19"/>
    <mergeCell ref="R19:T19"/>
    <mergeCell ref="U19:W19"/>
    <mergeCell ref="O19:Q20"/>
    <mergeCell ref="AM16:AO16"/>
    <mergeCell ref="B17:L17"/>
    <mergeCell ref="M17:N17"/>
    <mergeCell ref="O17:Q17"/>
    <mergeCell ref="R17:T17"/>
    <mergeCell ref="U17:W17"/>
    <mergeCell ref="X17:Z17"/>
    <mergeCell ref="AA17:AC17"/>
    <mergeCell ref="AD17:AF17"/>
    <mergeCell ref="AG17:AI17"/>
    <mergeCell ref="AJ17:AL17"/>
    <mergeCell ref="AM17:AO17"/>
    <mergeCell ref="B16:N16"/>
    <mergeCell ref="O16:Q16"/>
    <mergeCell ref="R16:T16"/>
    <mergeCell ref="U16:W16"/>
    <mergeCell ref="X16:Z16"/>
    <mergeCell ref="AA16:AC16"/>
    <mergeCell ref="AD16:AF16"/>
    <mergeCell ref="AG16:AI16"/>
    <mergeCell ref="AJ16:AL16"/>
    <mergeCell ref="B11:G12"/>
    <mergeCell ref="H11:AO12"/>
    <mergeCell ref="B13:G14"/>
    <mergeCell ref="H13:M14"/>
    <mergeCell ref="N13:S14"/>
    <mergeCell ref="T13:Y14"/>
    <mergeCell ref="Z13:AC14"/>
    <mergeCell ref="AD13:AO14"/>
    <mergeCell ref="B15:AO15"/>
    <mergeCell ref="B6:AO6"/>
    <mergeCell ref="B7:F8"/>
    <mergeCell ref="G7:AO8"/>
    <mergeCell ref="BW7:CF9"/>
    <mergeCell ref="B9:F10"/>
    <mergeCell ref="G9:AO10"/>
    <mergeCell ref="K2:AO3"/>
    <mergeCell ref="K4:AO5"/>
    <mergeCell ref="B2:J5"/>
  </mergeCells>
  <printOptions horizontalCentered="1" verticalCentered="1"/>
  <pageMargins left="0.39370078740157483" right="0.39370078740157483" top="0.59055118110236227" bottom="0.55118110236220474" header="0.31496062992125984" footer="0.31496062992125984"/>
  <pageSetup scale="90" orientation="portrait" horizontalDpi="4294967294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AW292"/>
  <sheetViews>
    <sheetView workbookViewId="0">
      <selection sqref="A1:A24"/>
    </sheetView>
  </sheetViews>
  <sheetFormatPr baseColWidth="10" defaultColWidth="11.42578125" defaultRowHeight="12.75" x14ac:dyDescent="0.2"/>
  <cols>
    <col min="1" max="1" width="11.42578125" style="35"/>
    <col min="2" max="2" width="14.42578125" style="35" customWidth="1"/>
    <col min="3" max="3" width="16.85546875" style="35" customWidth="1"/>
    <col min="4" max="5" width="11.42578125" style="35"/>
    <col min="6" max="6" width="14.7109375" style="35" customWidth="1"/>
    <col min="7" max="8" width="11.42578125" style="35"/>
    <col min="9" max="9" width="10.5703125" style="35" customWidth="1"/>
    <col min="10" max="10" width="8.5703125" style="35" customWidth="1"/>
    <col min="11" max="11" width="5.42578125" style="35" customWidth="1"/>
    <col min="12" max="12" width="8.85546875" style="35" customWidth="1"/>
    <col min="13" max="16384" width="11.42578125" style="35"/>
  </cols>
  <sheetData>
    <row r="1" spans="1:19" ht="12.75" customHeight="1" x14ac:dyDescent="0.2">
      <c r="A1" s="1372"/>
      <c r="B1" s="1372"/>
      <c r="C1" s="1372"/>
      <c r="D1" s="1372"/>
      <c r="E1" s="1372"/>
      <c r="F1" s="1372"/>
      <c r="G1" s="1372"/>
      <c r="H1" s="1372"/>
      <c r="I1" s="1372"/>
      <c r="J1" s="1372"/>
      <c r="K1" s="1372"/>
      <c r="L1" s="1372"/>
      <c r="M1" s="1372"/>
    </row>
    <row r="2" spans="1:19" ht="12.75" customHeight="1" thickBot="1" x14ac:dyDescent="0.25">
      <c r="A2" s="1372"/>
      <c r="B2" s="1372"/>
      <c r="C2" s="1372"/>
      <c r="D2" s="1372"/>
      <c r="E2" s="1372"/>
      <c r="F2" s="1372"/>
      <c r="G2" s="1372"/>
      <c r="H2" s="1372"/>
      <c r="I2" s="1372"/>
      <c r="J2" s="1372"/>
      <c r="K2" s="1372"/>
      <c r="L2" s="1372"/>
      <c r="M2" s="1372"/>
    </row>
    <row r="3" spans="1:19" ht="12.75" customHeight="1" thickBot="1" x14ac:dyDescent="0.25">
      <c r="A3" s="1372"/>
      <c r="B3" s="1372"/>
      <c r="C3" s="1372"/>
      <c r="D3" s="1372"/>
      <c r="E3" s="1372"/>
      <c r="F3" s="1372"/>
      <c r="G3" s="1372"/>
      <c r="H3" s="1372"/>
      <c r="I3" s="1372"/>
      <c r="J3" s="1372"/>
      <c r="K3" s="1372"/>
      <c r="L3" s="1372"/>
      <c r="M3" s="1372"/>
      <c r="O3" s="1314" t="s">
        <v>223</v>
      </c>
      <c r="P3" s="1315"/>
      <c r="Q3" s="1316"/>
      <c r="R3" s="359"/>
      <c r="S3" s="360"/>
    </row>
    <row r="4" spans="1:19" ht="12.75" customHeight="1" thickTop="1" x14ac:dyDescent="0.2">
      <c r="A4" s="1372"/>
      <c r="B4" s="1412" t="s">
        <v>105</v>
      </c>
      <c r="C4" s="1413"/>
      <c r="D4" s="1413"/>
      <c r="E4" s="1413"/>
      <c r="F4" s="1413"/>
      <c r="G4" s="1413"/>
      <c r="H4" s="1414"/>
      <c r="I4" s="303"/>
      <c r="J4" s="303"/>
      <c r="K4" s="303"/>
      <c r="L4" s="304"/>
      <c r="M4" s="1372"/>
      <c r="O4" s="1317"/>
      <c r="P4" s="1318"/>
      <c r="Q4" s="1319"/>
      <c r="R4" s="361"/>
      <c r="S4" s="362"/>
    </row>
    <row r="5" spans="1:19" ht="12.75" customHeight="1" thickBot="1" x14ac:dyDescent="0.25">
      <c r="A5" s="1372"/>
      <c r="B5" s="1415"/>
      <c r="C5" s="1416"/>
      <c r="D5" s="1416"/>
      <c r="E5" s="1416"/>
      <c r="F5" s="1416"/>
      <c r="G5" s="1416"/>
      <c r="H5" s="1417"/>
      <c r="I5" s="305"/>
      <c r="J5" s="305"/>
      <c r="K5" s="305"/>
      <c r="L5" s="306"/>
      <c r="M5" s="1372"/>
      <c r="O5" s="1320"/>
      <c r="P5" s="1321"/>
      <c r="Q5" s="1322"/>
      <c r="R5" s="363"/>
      <c r="S5" s="364"/>
    </row>
    <row r="6" spans="1:19" ht="12.75" customHeight="1" thickBot="1" x14ac:dyDescent="0.25">
      <c r="A6" s="1372"/>
      <c r="B6" s="1418"/>
      <c r="C6" s="1419"/>
      <c r="D6" s="1419"/>
      <c r="E6" s="1419"/>
      <c r="F6" s="1419"/>
      <c r="G6" s="1419"/>
      <c r="H6" s="1420"/>
      <c r="I6" s="307"/>
      <c r="J6" s="307"/>
      <c r="K6" s="307"/>
      <c r="L6" s="308"/>
      <c r="M6" s="1372"/>
      <c r="O6" s="1327" t="s">
        <v>222</v>
      </c>
      <c r="P6" s="1328"/>
      <c r="Q6" s="1303" t="s">
        <v>221</v>
      </c>
      <c r="R6" s="1305"/>
      <c r="S6" s="1306"/>
    </row>
    <row r="7" spans="1:19" ht="41.25" customHeight="1" thickTop="1" x14ac:dyDescent="0.2">
      <c r="A7" s="1372"/>
      <c r="B7" s="1391" t="s">
        <v>97</v>
      </c>
      <c r="C7" s="1392"/>
      <c r="D7" s="1393" t="s">
        <v>98</v>
      </c>
      <c r="E7" s="1393"/>
      <c r="F7" s="1393"/>
      <c r="G7" s="1405" t="s">
        <v>99</v>
      </c>
      <c r="H7" s="1407" t="s">
        <v>44</v>
      </c>
      <c r="I7" s="1305" t="s">
        <v>100</v>
      </c>
      <c r="J7" s="1409" t="s">
        <v>101</v>
      </c>
      <c r="K7" s="1409" t="s">
        <v>102</v>
      </c>
      <c r="L7" s="1306"/>
      <c r="M7" s="1372"/>
      <c r="O7" s="1329"/>
      <c r="P7" s="1330"/>
      <c r="Q7" s="1304"/>
      <c r="R7" s="1307"/>
      <c r="S7" s="1308"/>
    </row>
    <row r="8" spans="1:19" ht="42" customHeight="1" x14ac:dyDescent="0.2">
      <c r="A8" s="1372"/>
      <c r="B8" s="350" t="s">
        <v>103</v>
      </c>
      <c r="C8" s="47" t="s">
        <v>15</v>
      </c>
      <c r="D8" s="37" t="s">
        <v>12</v>
      </c>
      <c r="E8" s="37" t="s">
        <v>104</v>
      </c>
      <c r="F8" s="37" t="s">
        <v>13</v>
      </c>
      <c r="G8" s="1406"/>
      <c r="H8" s="1408"/>
      <c r="I8" s="1307"/>
      <c r="J8" s="1370"/>
      <c r="K8" s="1370"/>
      <c r="L8" s="1308"/>
      <c r="M8" s="1372"/>
      <c r="O8" s="1331">
        <v>1</v>
      </c>
      <c r="P8" s="1332"/>
      <c r="Q8" s="367">
        <v>0.02</v>
      </c>
      <c r="R8" s="1309" t="s">
        <v>205</v>
      </c>
      <c r="S8" s="1310"/>
    </row>
    <row r="9" spans="1:19" ht="12.75" customHeight="1" x14ac:dyDescent="0.2">
      <c r="A9" s="1372"/>
      <c r="B9" s="1380" t="str">
        <f>Clasificación!Z45</f>
        <v>A-4 (IG=1)</v>
      </c>
      <c r="C9" s="1378" t="str">
        <f>Clasificación!Z38</f>
        <v>(SM)</v>
      </c>
      <c r="D9" s="1382" t="e">
        <f>Clasificación!B31</f>
        <v>#DIV/0!</v>
      </c>
      <c r="E9" s="1382" t="e">
        <f>Clasificación!L31</f>
        <v>#DIV/0!</v>
      </c>
      <c r="F9" s="1382" t="e">
        <f>Clasificación!V31</f>
        <v>#DIV/0!</v>
      </c>
      <c r="G9" s="1357">
        <f>'Proctor '!X31</f>
        <v>1528.8</v>
      </c>
      <c r="H9" s="1402">
        <f>'Proctor '!X29</f>
        <v>0.22750000000000001</v>
      </c>
      <c r="I9" s="1332" t="s">
        <v>205</v>
      </c>
      <c r="J9" s="1376" t="s">
        <v>205</v>
      </c>
      <c r="K9" s="1311" t="s">
        <v>205</v>
      </c>
      <c r="L9" s="1310"/>
      <c r="M9" s="1372"/>
      <c r="O9" s="1333">
        <v>1</v>
      </c>
      <c r="P9" s="1334"/>
      <c r="Q9" s="1323">
        <v>0.03</v>
      </c>
      <c r="R9" s="1309"/>
      <c r="S9" s="1310"/>
    </row>
    <row r="10" spans="1:19" x14ac:dyDescent="0.2">
      <c r="A10" s="1372"/>
      <c r="B10" s="1380"/>
      <c r="C10" s="1379"/>
      <c r="D10" s="1382"/>
      <c r="E10" s="1382"/>
      <c r="F10" s="1382"/>
      <c r="G10" s="1311"/>
      <c r="H10" s="1402"/>
      <c r="I10" s="1309"/>
      <c r="J10" s="1376"/>
      <c r="K10" s="1311"/>
      <c r="L10" s="1310"/>
      <c r="M10" s="1372"/>
      <c r="O10" s="1335"/>
      <c r="P10" s="1336"/>
      <c r="Q10" s="1324"/>
      <c r="R10" s="1309"/>
      <c r="S10" s="1310"/>
    </row>
    <row r="11" spans="1:19" x14ac:dyDescent="0.2">
      <c r="A11" s="1372"/>
      <c r="B11" s="1380"/>
      <c r="C11" s="1379"/>
      <c r="D11" s="1382"/>
      <c r="E11" s="1382"/>
      <c r="F11" s="1382"/>
      <c r="G11" s="1311"/>
      <c r="H11" s="1402"/>
      <c r="I11" s="1309"/>
      <c r="J11" s="1376"/>
      <c r="K11" s="1311"/>
      <c r="L11" s="1310"/>
      <c r="M11" s="1372"/>
      <c r="O11" s="1337"/>
      <c r="P11" s="1338"/>
      <c r="Q11" s="1325"/>
      <c r="R11" s="1309"/>
      <c r="S11" s="1310"/>
    </row>
    <row r="12" spans="1:19" x14ac:dyDescent="0.2">
      <c r="A12" s="1372"/>
      <c r="B12" s="1380"/>
      <c r="C12" s="1379"/>
      <c r="D12" s="1382"/>
      <c r="E12" s="1382"/>
      <c r="F12" s="1382"/>
      <c r="G12" s="1311"/>
      <c r="H12" s="1402"/>
      <c r="I12" s="1309"/>
      <c r="J12" s="1376"/>
      <c r="K12" s="1311"/>
      <c r="L12" s="1310"/>
      <c r="M12" s="1372"/>
      <c r="O12" s="1333">
        <v>1</v>
      </c>
      <c r="P12" s="1334"/>
      <c r="Q12" s="1323">
        <v>0.04</v>
      </c>
      <c r="R12" s="1309"/>
      <c r="S12" s="1310"/>
    </row>
    <row r="13" spans="1:19" ht="12.75" customHeight="1" x14ac:dyDescent="0.2">
      <c r="A13" s="1372"/>
      <c r="B13" s="1380"/>
      <c r="C13" s="1394" t="str">
        <f>Clasificación!Z40</f>
        <v>Arena limosa, finos de media plasticidad, color café oscuro.</v>
      </c>
      <c r="D13" s="1382"/>
      <c r="E13" s="1382"/>
      <c r="F13" s="1382"/>
      <c r="G13" s="1311"/>
      <c r="H13" s="1402"/>
      <c r="I13" s="1309"/>
      <c r="J13" s="1376"/>
      <c r="K13" s="1311"/>
      <c r="L13" s="1310"/>
      <c r="M13" s="1372"/>
      <c r="O13" s="1335"/>
      <c r="P13" s="1336"/>
      <c r="Q13" s="1324"/>
      <c r="R13" s="1309"/>
      <c r="S13" s="1310"/>
    </row>
    <row r="14" spans="1:19" ht="13.5" thickBot="1" x14ac:dyDescent="0.25">
      <c r="A14" s="1372"/>
      <c r="B14" s="1380"/>
      <c r="C14" s="1394"/>
      <c r="D14" s="1382"/>
      <c r="E14" s="1382"/>
      <c r="F14" s="1382"/>
      <c r="G14" s="1311"/>
      <c r="H14" s="1402"/>
      <c r="I14" s="1309"/>
      <c r="J14" s="1376"/>
      <c r="K14" s="1311"/>
      <c r="L14" s="1310"/>
      <c r="M14" s="1372"/>
      <c r="O14" s="1339"/>
      <c r="P14" s="1340"/>
      <c r="Q14" s="1326"/>
      <c r="R14" s="1309"/>
      <c r="S14" s="1310"/>
    </row>
    <row r="15" spans="1:19" x14ac:dyDescent="0.2">
      <c r="A15" s="1372"/>
      <c r="B15" s="1380"/>
      <c r="C15" s="1394"/>
      <c r="D15" s="1382"/>
      <c r="E15" s="1382"/>
      <c r="F15" s="1382"/>
      <c r="G15" s="1311"/>
      <c r="H15" s="1402"/>
      <c r="I15" s="1309"/>
      <c r="J15" s="1376"/>
      <c r="K15" s="1311"/>
      <c r="L15" s="1310"/>
      <c r="M15" s="1372"/>
      <c r="O15" s="365"/>
      <c r="P15" s="365"/>
      <c r="Q15" s="366"/>
      <c r="R15" s="1311"/>
      <c r="S15" s="1310"/>
    </row>
    <row r="16" spans="1:19" x14ac:dyDescent="0.2">
      <c r="A16" s="1372"/>
      <c r="B16" s="1380"/>
      <c r="C16" s="1394"/>
      <c r="D16" s="1382"/>
      <c r="E16" s="1382"/>
      <c r="F16" s="1382"/>
      <c r="G16" s="1311"/>
      <c r="H16" s="1402"/>
      <c r="I16" s="1309"/>
      <c r="J16" s="1376"/>
      <c r="K16" s="1311"/>
      <c r="L16" s="1310"/>
      <c r="M16" s="1372"/>
      <c r="O16" s="355"/>
      <c r="P16" s="355"/>
      <c r="Q16" s="357"/>
      <c r="R16" s="1311"/>
      <c r="S16" s="1310"/>
    </row>
    <row r="17" spans="1:49" x14ac:dyDescent="0.2">
      <c r="A17" s="1372"/>
      <c r="B17" s="1380"/>
      <c r="C17" s="1394"/>
      <c r="D17" s="1382"/>
      <c r="E17" s="1382"/>
      <c r="F17" s="1382"/>
      <c r="G17" s="1311"/>
      <c r="H17" s="1402"/>
      <c r="I17" s="1309"/>
      <c r="J17" s="1376"/>
      <c r="K17" s="1311"/>
      <c r="L17" s="1310"/>
      <c r="M17" s="1372"/>
      <c r="O17" s="355"/>
      <c r="P17" s="355"/>
      <c r="Q17" s="357"/>
      <c r="R17" s="1311"/>
      <c r="S17" s="1310"/>
    </row>
    <row r="18" spans="1:49" x14ac:dyDescent="0.2">
      <c r="A18" s="1372"/>
      <c r="B18" s="1380"/>
      <c r="C18" s="1394"/>
      <c r="D18" s="1382"/>
      <c r="E18" s="1382"/>
      <c r="F18" s="1382"/>
      <c r="G18" s="1311"/>
      <c r="H18" s="1402"/>
      <c r="I18" s="1309"/>
      <c r="J18" s="1376"/>
      <c r="K18" s="1311"/>
      <c r="L18" s="1310"/>
      <c r="M18" s="1372"/>
      <c r="O18" s="355"/>
      <c r="P18" s="355"/>
      <c r="Q18" s="357"/>
      <c r="R18" s="1311"/>
      <c r="S18" s="1310"/>
    </row>
    <row r="19" spans="1:49" x14ac:dyDescent="0.2">
      <c r="A19" s="1372"/>
      <c r="B19" s="1380"/>
      <c r="C19" s="1394"/>
      <c r="D19" s="1382"/>
      <c r="E19" s="1382"/>
      <c r="F19" s="1382"/>
      <c r="G19" s="1311"/>
      <c r="H19" s="1402"/>
      <c r="I19" s="1309"/>
      <c r="J19" s="1376"/>
      <c r="K19" s="1311"/>
      <c r="L19" s="1310"/>
      <c r="M19" s="1372"/>
      <c r="O19" s="355"/>
      <c r="P19" s="355"/>
      <c r="Q19" s="357"/>
      <c r="R19" s="1311"/>
      <c r="S19" s="1310"/>
    </row>
    <row r="20" spans="1:49" ht="13.5" thickBot="1" x14ac:dyDescent="0.25">
      <c r="A20" s="1372"/>
      <c r="B20" s="1380"/>
      <c r="C20" s="1394"/>
      <c r="D20" s="1382"/>
      <c r="E20" s="1382"/>
      <c r="F20" s="1382"/>
      <c r="G20" s="1311"/>
      <c r="H20" s="1402"/>
      <c r="I20" s="1309"/>
      <c r="J20" s="1376"/>
      <c r="K20" s="1311"/>
      <c r="L20" s="1310"/>
      <c r="M20" s="1372"/>
      <c r="O20" s="356"/>
      <c r="P20" s="356"/>
      <c r="Q20" s="358"/>
      <c r="R20" s="1312"/>
      <c r="S20" s="1313"/>
    </row>
    <row r="21" spans="1:49" ht="13.5" thickBot="1" x14ac:dyDescent="0.25">
      <c r="A21" s="1372"/>
      <c r="B21" s="1381"/>
      <c r="C21" s="1395"/>
      <c r="D21" s="1383"/>
      <c r="E21" s="1383"/>
      <c r="F21" s="1383"/>
      <c r="G21" s="1384"/>
      <c r="H21" s="1403"/>
      <c r="I21" s="1404"/>
      <c r="J21" s="1377"/>
      <c r="K21" s="1312"/>
      <c r="L21" s="1313"/>
      <c r="M21" s="1372"/>
    </row>
    <row r="22" spans="1:49" ht="13.5" thickTop="1" x14ac:dyDescent="0.2">
      <c r="A22" s="1372"/>
      <c r="B22" s="1375"/>
      <c r="C22" s="1375"/>
      <c r="D22" s="1375"/>
      <c r="E22" s="1375"/>
      <c r="F22" s="1375"/>
      <c r="G22" s="1375"/>
      <c r="H22" s="1375"/>
      <c r="I22" s="1375"/>
      <c r="J22" s="1375"/>
      <c r="K22" s="1375"/>
      <c r="L22" s="1375"/>
      <c r="M22" s="1372"/>
    </row>
    <row r="23" spans="1:49" x14ac:dyDescent="0.2">
      <c r="A23" s="1372"/>
      <c r="B23" s="1375"/>
      <c r="C23" s="1375"/>
      <c r="D23" s="1375"/>
      <c r="E23" s="1375"/>
      <c r="F23" s="1375"/>
      <c r="G23" s="1375"/>
      <c r="H23" s="1375"/>
      <c r="I23" s="1375"/>
      <c r="J23" s="1375"/>
      <c r="K23" s="1375"/>
      <c r="L23" s="1375"/>
      <c r="M23" s="1372"/>
    </row>
    <row r="24" spans="1:49" ht="13.5" thickBot="1" x14ac:dyDescent="0.25">
      <c r="A24" s="1372"/>
      <c r="B24" s="1375"/>
      <c r="C24" s="1375"/>
      <c r="D24" s="1375"/>
      <c r="E24" s="1375"/>
      <c r="F24" s="1375"/>
      <c r="G24" s="1375"/>
      <c r="H24" s="1375"/>
      <c r="I24" s="1375"/>
      <c r="J24" s="1375"/>
      <c r="K24" s="1375"/>
      <c r="L24" s="1375"/>
      <c r="M24" s="1372"/>
    </row>
    <row r="25" spans="1:49" ht="12.75" customHeight="1" x14ac:dyDescent="0.2">
      <c r="C25" s="41"/>
      <c r="D25" s="1385" t="s">
        <v>111</v>
      </c>
      <c r="E25" s="1386"/>
      <c r="F25" s="1386"/>
      <c r="G25" s="1386"/>
      <c r="H25" s="1386"/>
      <c r="I25" s="1386"/>
      <c r="J25" s="1386"/>
      <c r="K25" s="1386"/>
      <c r="L25" s="1387"/>
      <c r="M25" s="1372"/>
    </row>
    <row r="26" spans="1:49" ht="12.75" customHeight="1" thickBot="1" x14ac:dyDescent="0.25">
      <c r="C26" s="41"/>
      <c r="D26" s="1388"/>
      <c r="E26" s="1389"/>
      <c r="F26" s="1389"/>
      <c r="G26" s="1389"/>
      <c r="H26" s="1389"/>
      <c r="I26" s="1389"/>
      <c r="J26" s="1389"/>
      <c r="K26" s="1389"/>
      <c r="L26" s="1390"/>
      <c r="M26" s="1372"/>
    </row>
    <row r="27" spans="1:49" ht="6.75" customHeight="1" thickBot="1" x14ac:dyDescent="0.25">
      <c r="D27" s="1373"/>
      <c r="E27" s="1372"/>
      <c r="F27" s="1372"/>
      <c r="G27" s="1372"/>
      <c r="H27" s="1372"/>
      <c r="I27" s="1372"/>
      <c r="J27" s="1372"/>
      <c r="K27" s="1372"/>
      <c r="L27" s="1374"/>
      <c r="M27" s="1372"/>
    </row>
    <row r="28" spans="1:49" ht="56.25" customHeight="1" thickBot="1" x14ac:dyDescent="0.25">
      <c r="B28" s="1369"/>
      <c r="C28" s="1369"/>
      <c r="D28" s="301" t="s">
        <v>99</v>
      </c>
      <c r="E28" s="302" t="s">
        <v>44</v>
      </c>
      <c r="F28" s="302" t="s">
        <v>107</v>
      </c>
      <c r="G28" s="302" t="s">
        <v>110</v>
      </c>
      <c r="H28" s="302" t="s">
        <v>106</v>
      </c>
      <c r="I28" s="1410" t="s">
        <v>108</v>
      </c>
      <c r="J28" s="1410"/>
      <c r="K28" s="1410"/>
      <c r="L28" s="1411"/>
      <c r="M28" s="1372"/>
      <c r="N28" s="351" t="e">
        <f>AVERAGE(H29:H40)</f>
        <v>#DIV/0!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/>
    </row>
    <row r="29" spans="1:49" ht="15.75" customHeight="1" x14ac:dyDescent="0.2">
      <c r="C29" s="1355">
        <v>1</v>
      </c>
      <c r="D29" s="1443">
        <f>G9</f>
        <v>1528.8</v>
      </c>
      <c r="E29" s="1446">
        <f>H9</f>
        <v>0.22750000000000001</v>
      </c>
      <c r="F29" s="1447" t="e">
        <f>'densidad cono y arena'!O30</f>
        <v>#DIV/0!</v>
      </c>
      <c r="G29" s="1448" t="e">
        <f>'densidad cono y arena'!O41</f>
        <v>#DIV/0!</v>
      </c>
      <c r="H29" s="1449" t="e">
        <f>F29/D29</f>
        <v>#DIV/0!</v>
      </c>
      <c r="I29" s="1437" t="str">
        <f>'densidad cono y arena'!H11</f>
        <v>MATERIAL DE SITU</v>
      </c>
      <c r="J29" s="1437"/>
      <c r="K29" s="1437"/>
      <c r="L29" s="1438"/>
      <c r="M29" s="289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3"/>
    </row>
    <row r="30" spans="1:49" ht="15.75" customHeight="1" x14ac:dyDescent="0.2">
      <c r="C30" s="1355"/>
      <c r="D30" s="1397"/>
      <c r="E30" s="1429"/>
      <c r="F30" s="1400"/>
      <c r="G30" s="1432"/>
      <c r="H30" s="1435"/>
      <c r="I30" s="1439"/>
      <c r="J30" s="1439"/>
      <c r="K30" s="1439"/>
      <c r="L30" s="1440"/>
      <c r="M30" s="290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</row>
    <row r="31" spans="1:49" ht="8.25" customHeight="1" x14ac:dyDescent="0.2">
      <c r="C31" s="1355"/>
      <c r="D31" s="1397"/>
      <c r="E31" s="1429"/>
      <c r="F31" s="1400"/>
      <c r="G31" s="1432"/>
      <c r="H31" s="1435"/>
      <c r="I31" s="1439"/>
      <c r="J31" s="1439"/>
      <c r="K31" s="1439"/>
      <c r="L31" s="1440"/>
    </row>
    <row r="32" spans="1:49" ht="8.25" customHeight="1" x14ac:dyDescent="0.2">
      <c r="C32" s="1355"/>
      <c r="D32" s="1397"/>
      <c r="E32" s="1429"/>
      <c r="F32" s="1400"/>
      <c r="G32" s="1432"/>
      <c r="H32" s="1435"/>
      <c r="I32" s="1439"/>
      <c r="J32" s="1439"/>
      <c r="K32" s="1439"/>
      <c r="L32" s="1440"/>
    </row>
    <row r="33" spans="3:12" ht="8.25" customHeight="1" x14ac:dyDescent="0.2">
      <c r="C33" s="1355"/>
      <c r="D33" s="1397"/>
      <c r="E33" s="1429"/>
      <c r="F33" s="1400"/>
      <c r="G33" s="1432"/>
      <c r="H33" s="1435"/>
      <c r="I33" s="1439"/>
      <c r="J33" s="1439"/>
      <c r="K33" s="1439"/>
      <c r="L33" s="1440"/>
    </row>
    <row r="34" spans="3:12" ht="8.25" customHeight="1" thickBot="1" x14ac:dyDescent="0.25">
      <c r="C34" s="1355"/>
      <c r="D34" s="1398"/>
      <c r="E34" s="1430"/>
      <c r="F34" s="1401"/>
      <c r="G34" s="1433"/>
      <c r="H34" s="1436"/>
      <c r="I34" s="1441"/>
      <c r="J34" s="1441"/>
      <c r="K34" s="1441"/>
      <c r="L34" s="1442"/>
    </row>
    <row r="35" spans="3:12" ht="8.25" customHeight="1" x14ac:dyDescent="0.2">
      <c r="C35" s="1355">
        <v>2</v>
      </c>
      <c r="D35" s="1396">
        <f>D29</f>
        <v>1528.8</v>
      </c>
      <c r="E35" s="1428">
        <f>E29</f>
        <v>0.22750000000000001</v>
      </c>
      <c r="F35" s="1399" t="e">
        <f>#REF!</f>
        <v>#REF!</v>
      </c>
      <c r="G35" s="1431" t="e">
        <f>#REF!</f>
        <v>#REF!</v>
      </c>
      <c r="H35" s="1434" t="e">
        <f t="shared" ref="H35:H95" si="0">F35/D35</f>
        <v>#REF!</v>
      </c>
      <c r="I35" s="1444" t="e">
        <f>#REF!</f>
        <v>#REF!</v>
      </c>
      <c r="J35" s="1444"/>
      <c r="K35" s="1444"/>
      <c r="L35" s="1445"/>
    </row>
    <row r="36" spans="3:12" ht="8.25" customHeight="1" x14ac:dyDescent="0.2">
      <c r="C36" s="1355"/>
      <c r="D36" s="1397"/>
      <c r="E36" s="1429"/>
      <c r="F36" s="1400"/>
      <c r="G36" s="1432"/>
      <c r="H36" s="1435"/>
      <c r="I36" s="1439"/>
      <c r="J36" s="1439"/>
      <c r="K36" s="1439"/>
      <c r="L36" s="1440"/>
    </row>
    <row r="37" spans="3:12" ht="8.25" customHeight="1" x14ac:dyDescent="0.2">
      <c r="C37" s="1355"/>
      <c r="D37" s="1397"/>
      <c r="E37" s="1429"/>
      <c r="F37" s="1400"/>
      <c r="G37" s="1432"/>
      <c r="H37" s="1435"/>
      <c r="I37" s="1439"/>
      <c r="J37" s="1439"/>
      <c r="K37" s="1439"/>
      <c r="L37" s="1440"/>
    </row>
    <row r="38" spans="3:12" ht="8.25" customHeight="1" x14ac:dyDescent="0.2">
      <c r="C38" s="1355"/>
      <c r="D38" s="1397"/>
      <c r="E38" s="1429"/>
      <c r="F38" s="1400"/>
      <c r="G38" s="1432"/>
      <c r="H38" s="1435"/>
      <c r="I38" s="1439"/>
      <c r="J38" s="1439"/>
      <c r="K38" s="1439"/>
      <c r="L38" s="1440"/>
    </row>
    <row r="39" spans="3:12" ht="8.25" customHeight="1" x14ac:dyDescent="0.2">
      <c r="C39" s="1355"/>
      <c r="D39" s="1397"/>
      <c r="E39" s="1429"/>
      <c r="F39" s="1400"/>
      <c r="G39" s="1432"/>
      <c r="H39" s="1435"/>
      <c r="I39" s="1439"/>
      <c r="J39" s="1439"/>
      <c r="K39" s="1439"/>
      <c r="L39" s="1440"/>
    </row>
    <row r="40" spans="3:12" ht="8.25" customHeight="1" thickBot="1" x14ac:dyDescent="0.25">
      <c r="C40" s="1355"/>
      <c r="D40" s="1398"/>
      <c r="E40" s="1430"/>
      <c r="F40" s="1401"/>
      <c r="G40" s="1433"/>
      <c r="H40" s="1436"/>
      <c r="I40" s="1441"/>
      <c r="J40" s="1441"/>
      <c r="K40" s="1441"/>
      <c r="L40" s="1442"/>
    </row>
    <row r="41" spans="3:12" ht="8.25" customHeight="1" x14ac:dyDescent="0.2">
      <c r="C41" s="1355">
        <v>3</v>
      </c>
      <c r="D41" s="1396">
        <f t="shared" ref="D41:E41" si="1">D29</f>
        <v>1528.8</v>
      </c>
      <c r="E41" s="1428">
        <f t="shared" si="1"/>
        <v>0.22750000000000001</v>
      </c>
      <c r="F41" s="1399" t="e">
        <f>#REF!</f>
        <v>#REF!</v>
      </c>
      <c r="G41" s="1431" t="e">
        <f>#REF!</f>
        <v>#REF!</v>
      </c>
      <c r="H41" s="1434" t="e">
        <f t="shared" si="0"/>
        <v>#REF!</v>
      </c>
      <c r="I41" s="1444" t="e">
        <f>#REF!</f>
        <v>#REF!</v>
      </c>
      <c r="J41" s="1444"/>
      <c r="K41" s="1444"/>
      <c r="L41" s="1445"/>
    </row>
    <row r="42" spans="3:12" ht="8.25" customHeight="1" x14ac:dyDescent="0.2">
      <c r="C42" s="1355"/>
      <c r="D42" s="1397"/>
      <c r="E42" s="1429"/>
      <c r="F42" s="1400"/>
      <c r="G42" s="1432"/>
      <c r="H42" s="1435"/>
      <c r="I42" s="1439"/>
      <c r="J42" s="1439"/>
      <c r="K42" s="1439"/>
      <c r="L42" s="1440"/>
    </row>
    <row r="43" spans="3:12" ht="8.25" customHeight="1" x14ac:dyDescent="0.2">
      <c r="C43" s="1355"/>
      <c r="D43" s="1397"/>
      <c r="E43" s="1429"/>
      <c r="F43" s="1400"/>
      <c r="G43" s="1432"/>
      <c r="H43" s="1435"/>
      <c r="I43" s="1439"/>
      <c r="J43" s="1439"/>
      <c r="K43" s="1439"/>
      <c r="L43" s="1440"/>
    </row>
    <row r="44" spans="3:12" ht="8.25" customHeight="1" x14ac:dyDescent="0.2">
      <c r="C44" s="1355"/>
      <c r="D44" s="1397"/>
      <c r="E44" s="1429"/>
      <c r="F44" s="1400"/>
      <c r="G44" s="1432"/>
      <c r="H44" s="1435"/>
      <c r="I44" s="1439"/>
      <c r="J44" s="1439"/>
      <c r="K44" s="1439"/>
      <c r="L44" s="1440"/>
    </row>
    <row r="45" spans="3:12" ht="8.25" customHeight="1" x14ac:dyDescent="0.2">
      <c r="C45" s="1355"/>
      <c r="D45" s="1397"/>
      <c r="E45" s="1429"/>
      <c r="F45" s="1400"/>
      <c r="G45" s="1432"/>
      <c r="H45" s="1435"/>
      <c r="I45" s="1439"/>
      <c r="J45" s="1439"/>
      <c r="K45" s="1439"/>
      <c r="L45" s="1440"/>
    </row>
    <row r="46" spans="3:12" ht="8.25" customHeight="1" thickBot="1" x14ac:dyDescent="0.25">
      <c r="C46" s="1355"/>
      <c r="D46" s="1398"/>
      <c r="E46" s="1430"/>
      <c r="F46" s="1401"/>
      <c r="G46" s="1433"/>
      <c r="H46" s="1436"/>
      <c r="I46" s="1441"/>
      <c r="J46" s="1441"/>
      <c r="K46" s="1441"/>
      <c r="L46" s="1442"/>
    </row>
    <row r="47" spans="3:12" ht="8.25" customHeight="1" x14ac:dyDescent="0.2">
      <c r="C47" s="1355">
        <v>4</v>
      </c>
      <c r="D47" s="1421">
        <f t="shared" ref="D47:E47" si="2">D35</f>
        <v>1528.8</v>
      </c>
      <c r="E47" s="1422">
        <f t="shared" si="2"/>
        <v>0.22750000000000001</v>
      </c>
      <c r="F47" s="1423" t="e">
        <f>#REF!</f>
        <v>#REF!</v>
      </c>
      <c r="G47" s="1424" t="e">
        <f>#REF!</f>
        <v>#REF!</v>
      </c>
      <c r="H47" s="1425" t="e">
        <f t="shared" si="0"/>
        <v>#REF!</v>
      </c>
      <c r="I47" s="1426" t="e">
        <f>#REF!</f>
        <v>#REF!</v>
      </c>
      <c r="J47" s="1426"/>
      <c r="K47" s="1426"/>
      <c r="L47" s="1427"/>
    </row>
    <row r="48" spans="3:12" ht="8.25" customHeight="1" x14ac:dyDescent="0.2">
      <c r="C48" s="1355"/>
      <c r="D48" s="1341"/>
      <c r="E48" s="1343"/>
      <c r="F48" s="1345"/>
      <c r="G48" s="1347"/>
      <c r="H48" s="1349"/>
      <c r="I48" s="1351"/>
      <c r="J48" s="1351"/>
      <c r="K48" s="1351"/>
      <c r="L48" s="1352"/>
    </row>
    <row r="49" spans="3:12" ht="8.25" customHeight="1" x14ac:dyDescent="0.2">
      <c r="C49" s="1355"/>
      <c r="D49" s="1341"/>
      <c r="E49" s="1343"/>
      <c r="F49" s="1345"/>
      <c r="G49" s="1347"/>
      <c r="H49" s="1349"/>
      <c r="I49" s="1351"/>
      <c r="J49" s="1351"/>
      <c r="K49" s="1351"/>
      <c r="L49" s="1352"/>
    </row>
    <row r="50" spans="3:12" ht="8.25" customHeight="1" x14ac:dyDescent="0.2">
      <c r="C50" s="1355"/>
      <c r="D50" s="1341"/>
      <c r="E50" s="1343"/>
      <c r="F50" s="1345"/>
      <c r="G50" s="1347"/>
      <c r="H50" s="1349"/>
      <c r="I50" s="1351"/>
      <c r="J50" s="1351"/>
      <c r="K50" s="1351"/>
      <c r="L50" s="1352"/>
    </row>
    <row r="51" spans="3:12" ht="8.25" customHeight="1" x14ac:dyDescent="0.2">
      <c r="C51" s="1355"/>
      <c r="D51" s="1341"/>
      <c r="E51" s="1343"/>
      <c r="F51" s="1345"/>
      <c r="G51" s="1347"/>
      <c r="H51" s="1349"/>
      <c r="I51" s="1351"/>
      <c r="J51" s="1351"/>
      <c r="K51" s="1351"/>
      <c r="L51" s="1352"/>
    </row>
    <row r="52" spans="3:12" ht="8.25" customHeight="1" x14ac:dyDescent="0.2">
      <c r="C52" s="1355"/>
      <c r="D52" s="1341"/>
      <c r="E52" s="1343"/>
      <c r="F52" s="1345"/>
      <c r="G52" s="1347"/>
      <c r="H52" s="1349"/>
      <c r="I52" s="1351"/>
      <c r="J52" s="1351"/>
      <c r="K52" s="1351"/>
      <c r="L52" s="1352"/>
    </row>
    <row r="53" spans="3:12" ht="8.25" customHeight="1" x14ac:dyDescent="0.2">
      <c r="C53" s="1355">
        <v>5</v>
      </c>
      <c r="D53" s="1341">
        <f t="shared" ref="D53:E53" si="3">D41</f>
        <v>1528.8</v>
      </c>
      <c r="E53" s="1343">
        <f t="shared" si="3"/>
        <v>0.22750000000000001</v>
      </c>
      <c r="F53" s="1345" t="e">
        <f>#REF!</f>
        <v>#REF!</v>
      </c>
      <c r="G53" s="1347" t="e">
        <f>#REF!</f>
        <v>#REF!</v>
      </c>
      <c r="H53" s="1349" t="e">
        <f t="shared" si="0"/>
        <v>#REF!</v>
      </c>
      <c r="I53" s="1351" t="e">
        <f>#REF!</f>
        <v>#REF!</v>
      </c>
      <c r="J53" s="1351"/>
      <c r="K53" s="1351"/>
      <c r="L53" s="1352"/>
    </row>
    <row r="54" spans="3:12" ht="8.25" customHeight="1" x14ac:dyDescent="0.2">
      <c r="C54" s="1355"/>
      <c r="D54" s="1341"/>
      <c r="E54" s="1343"/>
      <c r="F54" s="1345"/>
      <c r="G54" s="1347"/>
      <c r="H54" s="1349"/>
      <c r="I54" s="1351"/>
      <c r="J54" s="1351"/>
      <c r="K54" s="1351"/>
      <c r="L54" s="1352"/>
    </row>
    <row r="55" spans="3:12" ht="8.25" customHeight="1" x14ac:dyDescent="0.2">
      <c r="C55" s="1355"/>
      <c r="D55" s="1341"/>
      <c r="E55" s="1343"/>
      <c r="F55" s="1345"/>
      <c r="G55" s="1347"/>
      <c r="H55" s="1349"/>
      <c r="I55" s="1351"/>
      <c r="J55" s="1351"/>
      <c r="K55" s="1351"/>
      <c r="L55" s="1352"/>
    </row>
    <row r="56" spans="3:12" ht="8.25" customHeight="1" x14ac:dyDescent="0.2">
      <c r="C56" s="1355"/>
      <c r="D56" s="1341"/>
      <c r="E56" s="1343"/>
      <c r="F56" s="1345"/>
      <c r="G56" s="1347"/>
      <c r="H56" s="1349"/>
      <c r="I56" s="1351"/>
      <c r="J56" s="1351"/>
      <c r="K56" s="1351"/>
      <c r="L56" s="1352"/>
    </row>
    <row r="57" spans="3:12" ht="8.25" customHeight="1" x14ac:dyDescent="0.2">
      <c r="C57" s="1355"/>
      <c r="D57" s="1341"/>
      <c r="E57" s="1343"/>
      <c r="F57" s="1345"/>
      <c r="G57" s="1347"/>
      <c r="H57" s="1349"/>
      <c r="I57" s="1351"/>
      <c r="J57" s="1351"/>
      <c r="K57" s="1351"/>
      <c r="L57" s="1352"/>
    </row>
    <row r="58" spans="3:12" ht="8.25" customHeight="1" x14ac:dyDescent="0.2">
      <c r="C58" s="1355"/>
      <c r="D58" s="1341"/>
      <c r="E58" s="1343"/>
      <c r="F58" s="1345"/>
      <c r="G58" s="1347"/>
      <c r="H58" s="1349"/>
      <c r="I58" s="1351"/>
      <c r="J58" s="1351"/>
      <c r="K58" s="1351"/>
      <c r="L58" s="1352"/>
    </row>
    <row r="59" spans="3:12" ht="8.25" customHeight="1" x14ac:dyDescent="0.2">
      <c r="C59" s="1355">
        <v>6</v>
      </c>
      <c r="D59" s="1450">
        <f t="shared" ref="D59:E59" si="4">D47</f>
        <v>1528.8</v>
      </c>
      <c r="E59" s="1452">
        <f t="shared" si="4"/>
        <v>0.22750000000000001</v>
      </c>
      <c r="F59" s="1454" t="e">
        <f>#REF!</f>
        <v>#REF!</v>
      </c>
      <c r="G59" s="1456" t="e">
        <f>#REF!</f>
        <v>#REF!</v>
      </c>
      <c r="H59" s="1458" t="e">
        <f t="shared" si="0"/>
        <v>#REF!</v>
      </c>
      <c r="I59" s="1460" t="e">
        <f>#REF!</f>
        <v>#REF!</v>
      </c>
      <c r="J59" s="1460"/>
      <c r="K59" s="1460"/>
      <c r="L59" s="1461"/>
    </row>
    <row r="60" spans="3:12" ht="8.25" customHeight="1" x14ac:dyDescent="0.2">
      <c r="C60" s="1355"/>
      <c r="D60" s="1450"/>
      <c r="E60" s="1452"/>
      <c r="F60" s="1454"/>
      <c r="G60" s="1456"/>
      <c r="H60" s="1458"/>
      <c r="I60" s="1460"/>
      <c r="J60" s="1460"/>
      <c r="K60" s="1460"/>
      <c r="L60" s="1461"/>
    </row>
    <row r="61" spans="3:12" ht="8.25" customHeight="1" x14ac:dyDescent="0.2">
      <c r="C61" s="1355"/>
      <c r="D61" s="1450"/>
      <c r="E61" s="1452"/>
      <c r="F61" s="1454"/>
      <c r="G61" s="1456"/>
      <c r="H61" s="1458"/>
      <c r="I61" s="1460"/>
      <c r="J61" s="1460"/>
      <c r="K61" s="1460"/>
      <c r="L61" s="1461"/>
    </row>
    <row r="62" spans="3:12" ht="8.25" customHeight="1" x14ac:dyDescent="0.2">
      <c r="C62" s="1355"/>
      <c r="D62" s="1450"/>
      <c r="E62" s="1452"/>
      <c r="F62" s="1454"/>
      <c r="G62" s="1456"/>
      <c r="H62" s="1458"/>
      <c r="I62" s="1460"/>
      <c r="J62" s="1460"/>
      <c r="K62" s="1460"/>
      <c r="L62" s="1461"/>
    </row>
    <row r="63" spans="3:12" ht="8.25" customHeight="1" x14ac:dyDescent="0.2">
      <c r="C63" s="1355"/>
      <c r="D63" s="1450"/>
      <c r="E63" s="1452"/>
      <c r="F63" s="1454"/>
      <c r="G63" s="1456"/>
      <c r="H63" s="1458"/>
      <c r="I63" s="1460"/>
      <c r="J63" s="1460"/>
      <c r="K63" s="1460"/>
      <c r="L63" s="1461"/>
    </row>
    <row r="64" spans="3:12" ht="8.25" customHeight="1" thickBot="1" x14ac:dyDescent="0.25">
      <c r="C64" s="1355"/>
      <c r="D64" s="1451"/>
      <c r="E64" s="1453"/>
      <c r="F64" s="1455"/>
      <c r="G64" s="1457"/>
      <c r="H64" s="1459"/>
      <c r="I64" s="1462"/>
      <c r="J64" s="1462"/>
      <c r="K64" s="1462"/>
      <c r="L64" s="1463"/>
    </row>
    <row r="65" spans="3:12" ht="8.25" customHeight="1" x14ac:dyDescent="0.2">
      <c r="C65" s="1355">
        <v>7</v>
      </c>
      <c r="D65" s="1421">
        <f t="shared" ref="D65:E65" si="5">D53</f>
        <v>1528.8</v>
      </c>
      <c r="E65" s="1422">
        <f t="shared" si="5"/>
        <v>0.22750000000000001</v>
      </c>
      <c r="F65" s="1423" t="e">
        <f>#REF!</f>
        <v>#REF!</v>
      </c>
      <c r="G65" s="1424" t="e">
        <f>#REF!</f>
        <v>#REF!</v>
      </c>
      <c r="H65" s="1425" t="e">
        <f t="shared" si="0"/>
        <v>#REF!</v>
      </c>
      <c r="I65" s="1426" t="e">
        <f>#REF!</f>
        <v>#REF!</v>
      </c>
      <c r="J65" s="1426"/>
      <c r="K65" s="1426"/>
      <c r="L65" s="1427"/>
    </row>
    <row r="66" spans="3:12" ht="8.25" customHeight="1" x14ac:dyDescent="0.2">
      <c r="C66" s="1355"/>
      <c r="D66" s="1341"/>
      <c r="E66" s="1343"/>
      <c r="F66" s="1345"/>
      <c r="G66" s="1347"/>
      <c r="H66" s="1349"/>
      <c r="I66" s="1351"/>
      <c r="J66" s="1351"/>
      <c r="K66" s="1351"/>
      <c r="L66" s="1352"/>
    </row>
    <row r="67" spans="3:12" ht="8.25" customHeight="1" x14ac:dyDescent="0.2">
      <c r="C67" s="1355"/>
      <c r="D67" s="1341"/>
      <c r="E67" s="1343"/>
      <c r="F67" s="1345"/>
      <c r="G67" s="1347"/>
      <c r="H67" s="1349"/>
      <c r="I67" s="1351"/>
      <c r="J67" s="1351"/>
      <c r="K67" s="1351"/>
      <c r="L67" s="1352"/>
    </row>
    <row r="68" spans="3:12" ht="8.25" customHeight="1" x14ac:dyDescent="0.2">
      <c r="C68" s="1355"/>
      <c r="D68" s="1341"/>
      <c r="E68" s="1343"/>
      <c r="F68" s="1345"/>
      <c r="G68" s="1347"/>
      <c r="H68" s="1349"/>
      <c r="I68" s="1351"/>
      <c r="J68" s="1351"/>
      <c r="K68" s="1351"/>
      <c r="L68" s="1352"/>
    </row>
    <row r="69" spans="3:12" ht="8.25" customHeight="1" x14ac:dyDescent="0.2">
      <c r="C69" s="1355"/>
      <c r="D69" s="1341"/>
      <c r="E69" s="1343"/>
      <c r="F69" s="1345"/>
      <c r="G69" s="1347"/>
      <c r="H69" s="1349"/>
      <c r="I69" s="1351"/>
      <c r="J69" s="1351"/>
      <c r="K69" s="1351"/>
      <c r="L69" s="1352"/>
    </row>
    <row r="70" spans="3:12" ht="8.25" customHeight="1" x14ac:dyDescent="0.2">
      <c r="C70" s="1355"/>
      <c r="D70" s="1341"/>
      <c r="E70" s="1343"/>
      <c r="F70" s="1345"/>
      <c r="G70" s="1347"/>
      <c r="H70" s="1349"/>
      <c r="I70" s="1351"/>
      <c r="J70" s="1351"/>
      <c r="K70" s="1351"/>
      <c r="L70" s="1352"/>
    </row>
    <row r="71" spans="3:12" ht="8.25" customHeight="1" x14ac:dyDescent="0.2">
      <c r="C71" s="1355">
        <v>8</v>
      </c>
      <c r="D71" s="1341">
        <f t="shared" ref="D71:E71" si="6">D59</f>
        <v>1528.8</v>
      </c>
      <c r="E71" s="1343">
        <f t="shared" si="6"/>
        <v>0.22750000000000001</v>
      </c>
      <c r="F71" s="1345" t="e">
        <f>#REF!</f>
        <v>#REF!</v>
      </c>
      <c r="G71" s="1347" t="e">
        <f>#REF!</f>
        <v>#REF!</v>
      </c>
      <c r="H71" s="1349" t="e">
        <f t="shared" si="0"/>
        <v>#REF!</v>
      </c>
      <c r="I71" s="1351" t="e">
        <f>#REF!</f>
        <v>#REF!</v>
      </c>
      <c r="J71" s="1351"/>
      <c r="K71" s="1351"/>
      <c r="L71" s="1352"/>
    </row>
    <row r="72" spans="3:12" ht="8.25" customHeight="1" x14ac:dyDescent="0.2">
      <c r="C72" s="1355"/>
      <c r="D72" s="1341"/>
      <c r="E72" s="1343"/>
      <c r="F72" s="1345"/>
      <c r="G72" s="1347"/>
      <c r="H72" s="1349"/>
      <c r="I72" s="1351"/>
      <c r="J72" s="1351"/>
      <c r="K72" s="1351"/>
      <c r="L72" s="1352"/>
    </row>
    <row r="73" spans="3:12" ht="8.25" customHeight="1" x14ac:dyDescent="0.2">
      <c r="C73" s="1355"/>
      <c r="D73" s="1341"/>
      <c r="E73" s="1343"/>
      <c r="F73" s="1345"/>
      <c r="G73" s="1347"/>
      <c r="H73" s="1349"/>
      <c r="I73" s="1351"/>
      <c r="J73" s="1351"/>
      <c r="K73" s="1351"/>
      <c r="L73" s="1352"/>
    </row>
    <row r="74" spans="3:12" ht="8.25" customHeight="1" x14ac:dyDescent="0.2">
      <c r="C74" s="1355"/>
      <c r="D74" s="1341"/>
      <c r="E74" s="1343"/>
      <c r="F74" s="1345"/>
      <c r="G74" s="1347"/>
      <c r="H74" s="1349"/>
      <c r="I74" s="1351"/>
      <c r="J74" s="1351"/>
      <c r="K74" s="1351"/>
      <c r="L74" s="1352"/>
    </row>
    <row r="75" spans="3:12" ht="8.25" customHeight="1" x14ac:dyDescent="0.2">
      <c r="C75" s="1355"/>
      <c r="D75" s="1341"/>
      <c r="E75" s="1343"/>
      <c r="F75" s="1345"/>
      <c r="G75" s="1347"/>
      <c r="H75" s="1349"/>
      <c r="I75" s="1351"/>
      <c r="J75" s="1351"/>
      <c r="K75" s="1351"/>
      <c r="L75" s="1352"/>
    </row>
    <row r="76" spans="3:12" ht="8.25" customHeight="1" thickBot="1" x14ac:dyDescent="0.25">
      <c r="C76" s="1355"/>
      <c r="D76" s="1342"/>
      <c r="E76" s="1344"/>
      <c r="F76" s="1346"/>
      <c r="G76" s="1348"/>
      <c r="H76" s="1350"/>
      <c r="I76" s="1353"/>
      <c r="J76" s="1353"/>
      <c r="K76" s="1353"/>
      <c r="L76" s="1354"/>
    </row>
    <row r="77" spans="3:12" ht="4.5" customHeight="1" x14ac:dyDescent="0.2">
      <c r="C77" s="1355">
        <v>9</v>
      </c>
      <c r="D77" s="1421">
        <f t="shared" ref="D77:E77" si="7">D65</f>
        <v>1528.8</v>
      </c>
      <c r="E77" s="1422">
        <f t="shared" si="7"/>
        <v>0.22750000000000001</v>
      </c>
      <c r="F77" s="1423" t="e">
        <f>#REF!</f>
        <v>#REF!</v>
      </c>
      <c r="G77" s="1424" t="e">
        <f>#REF!</f>
        <v>#REF!</v>
      </c>
      <c r="H77" s="1425" t="e">
        <f t="shared" si="0"/>
        <v>#REF!</v>
      </c>
      <c r="I77" s="1426" t="e">
        <f>#REF!</f>
        <v>#REF!</v>
      </c>
      <c r="J77" s="1426"/>
      <c r="K77" s="1426"/>
      <c r="L77" s="1427"/>
    </row>
    <row r="78" spans="3:12" ht="4.5" customHeight="1" x14ac:dyDescent="0.2">
      <c r="C78" s="1355"/>
      <c r="D78" s="1341"/>
      <c r="E78" s="1343"/>
      <c r="F78" s="1345"/>
      <c r="G78" s="1347"/>
      <c r="H78" s="1349"/>
      <c r="I78" s="1351"/>
      <c r="J78" s="1351"/>
      <c r="K78" s="1351"/>
      <c r="L78" s="1352"/>
    </row>
    <row r="79" spans="3:12" ht="4.5" customHeight="1" x14ac:dyDescent="0.2">
      <c r="C79" s="1355"/>
      <c r="D79" s="1341"/>
      <c r="E79" s="1343"/>
      <c r="F79" s="1345"/>
      <c r="G79" s="1347"/>
      <c r="H79" s="1349"/>
      <c r="I79" s="1351"/>
      <c r="J79" s="1351"/>
      <c r="K79" s="1351"/>
      <c r="L79" s="1352"/>
    </row>
    <row r="80" spans="3:12" ht="4.5" customHeight="1" x14ac:dyDescent="0.2">
      <c r="C80" s="1355"/>
      <c r="D80" s="1341"/>
      <c r="E80" s="1343"/>
      <c r="F80" s="1345"/>
      <c r="G80" s="1347"/>
      <c r="H80" s="1349"/>
      <c r="I80" s="1351"/>
      <c r="J80" s="1351"/>
      <c r="K80" s="1351"/>
      <c r="L80" s="1352"/>
    </row>
    <row r="81" spans="3:12" ht="4.5" customHeight="1" x14ac:dyDescent="0.2">
      <c r="C81" s="1355"/>
      <c r="D81" s="1341"/>
      <c r="E81" s="1343"/>
      <c r="F81" s="1345"/>
      <c r="G81" s="1347"/>
      <c r="H81" s="1349"/>
      <c r="I81" s="1351"/>
      <c r="J81" s="1351"/>
      <c r="K81" s="1351"/>
      <c r="L81" s="1352"/>
    </row>
    <row r="82" spans="3:12" ht="4.5" customHeight="1" x14ac:dyDescent="0.2">
      <c r="C82" s="1355"/>
      <c r="D82" s="1341"/>
      <c r="E82" s="1343"/>
      <c r="F82" s="1345"/>
      <c r="G82" s="1347"/>
      <c r="H82" s="1349"/>
      <c r="I82" s="1351"/>
      <c r="J82" s="1351"/>
      <c r="K82" s="1351"/>
      <c r="L82" s="1352"/>
    </row>
    <row r="83" spans="3:12" ht="4.5" customHeight="1" x14ac:dyDescent="0.2">
      <c r="C83" s="1355">
        <v>10</v>
      </c>
      <c r="D83" s="1341">
        <f t="shared" ref="D83:E83" si="8">D71</f>
        <v>1528.8</v>
      </c>
      <c r="E83" s="1343">
        <f t="shared" si="8"/>
        <v>0.22750000000000001</v>
      </c>
      <c r="F83" s="1345" t="e">
        <f>#REF!</f>
        <v>#REF!</v>
      </c>
      <c r="G83" s="1347" t="e">
        <f>#REF!</f>
        <v>#REF!</v>
      </c>
      <c r="H83" s="1349" t="e">
        <f t="shared" si="0"/>
        <v>#REF!</v>
      </c>
      <c r="I83" s="1351" t="e">
        <f>#REF!</f>
        <v>#REF!</v>
      </c>
      <c r="J83" s="1351"/>
      <c r="K83" s="1351"/>
      <c r="L83" s="1352"/>
    </row>
    <row r="84" spans="3:12" ht="4.5" customHeight="1" x14ac:dyDescent="0.2">
      <c r="C84" s="1355"/>
      <c r="D84" s="1341"/>
      <c r="E84" s="1343"/>
      <c r="F84" s="1345"/>
      <c r="G84" s="1347"/>
      <c r="H84" s="1349"/>
      <c r="I84" s="1351"/>
      <c r="J84" s="1351"/>
      <c r="K84" s="1351"/>
      <c r="L84" s="1352"/>
    </row>
    <row r="85" spans="3:12" ht="4.5" customHeight="1" x14ac:dyDescent="0.2">
      <c r="C85" s="1355"/>
      <c r="D85" s="1341"/>
      <c r="E85" s="1343"/>
      <c r="F85" s="1345"/>
      <c r="G85" s="1347"/>
      <c r="H85" s="1349"/>
      <c r="I85" s="1351"/>
      <c r="J85" s="1351"/>
      <c r="K85" s="1351"/>
      <c r="L85" s="1352"/>
    </row>
    <row r="86" spans="3:12" ht="4.5" customHeight="1" x14ac:dyDescent="0.2">
      <c r="C86" s="1355"/>
      <c r="D86" s="1341"/>
      <c r="E86" s="1343"/>
      <c r="F86" s="1345"/>
      <c r="G86" s="1347"/>
      <c r="H86" s="1349"/>
      <c r="I86" s="1351"/>
      <c r="J86" s="1351"/>
      <c r="K86" s="1351"/>
      <c r="L86" s="1352"/>
    </row>
    <row r="87" spans="3:12" ht="4.5" customHeight="1" x14ac:dyDescent="0.2">
      <c r="C87" s="1355"/>
      <c r="D87" s="1341"/>
      <c r="E87" s="1343"/>
      <c r="F87" s="1345"/>
      <c r="G87" s="1347"/>
      <c r="H87" s="1349"/>
      <c r="I87" s="1351"/>
      <c r="J87" s="1351"/>
      <c r="K87" s="1351"/>
      <c r="L87" s="1352"/>
    </row>
    <row r="88" spans="3:12" ht="4.5" customHeight="1" x14ac:dyDescent="0.2">
      <c r="C88" s="1355"/>
      <c r="D88" s="1341"/>
      <c r="E88" s="1343"/>
      <c r="F88" s="1345"/>
      <c r="G88" s="1347"/>
      <c r="H88" s="1349"/>
      <c r="I88" s="1351"/>
      <c r="J88" s="1351"/>
      <c r="K88" s="1351"/>
      <c r="L88" s="1352"/>
    </row>
    <row r="89" spans="3:12" ht="4.5" customHeight="1" x14ac:dyDescent="0.2">
      <c r="C89" s="1355">
        <v>11</v>
      </c>
      <c r="D89" s="1341">
        <f t="shared" ref="D89:E89" si="9">D77</f>
        <v>1528.8</v>
      </c>
      <c r="E89" s="1343">
        <f t="shared" si="9"/>
        <v>0.22750000000000001</v>
      </c>
      <c r="F89" s="1345" t="e">
        <f>#REF!</f>
        <v>#REF!</v>
      </c>
      <c r="G89" s="1347" t="e">
        <f>#REF!</f>
        <v>#REF!</v>
      </c>
      <c r="H89" s="1349" t="e">
        <f t="shared" si="0"/>
        <v>#REF!</v>
      </c>
      <c r="I89" s="1351" t="e">
        <f>#REF!</f>
        <v>#REF!</v>
      </c>
      <c r="J89" s="1351"/>
      <c r="K89" s="1351"/>
      <c r="L89" s="1352"/>
    </row>
    <row r="90" spans="3:12" ht="4.5" customHeight="1" x14ac:dyDescent="0.2">
      <c r="C90" s="1355"/>
      <c r="D90" s="1341"/>
      <c r="E90" s="1343"/>
      <c r="F90" s="1345"/>
      <c r="G90" s="1347"/>
      <c r="H90" s="1349"/>
      <c r="I90" s="1351"/>
      <c r="J90" s="1351"/>
      <c r="K90" s="1351"/>
      <c r="L90" s="1352"/>
    </row>
    <row r="91" spans="3:12" ht="4.5" customHeight="1" x14ac:dyDescent="0.2">
      <c r="C91" s="1355"/>
      <c r="D91" s="1341"/>
      <c r="E91" s="1343"/>
      <c r="F91" s="1345"/>
      <c r="G91" s="1347"/>
      <c r="H91" s="1349"/>
      <c r="I91" s="1351"/>
      <c r="J91" s="1351"/>
      <c r="K91" s="1351"/>
      <c r="L91" s="1352"/>
    </row>
    <row r="92" spans="3:12" ht="4.5" customHeight="1" x14ac:dyDescent="0.2">
      <c r="C92" s="1355"/>
      <c r="D92" s="1341"/>
      <c r="E92" s="1343"/>
      <c r="F92" s="1345"/>
      <c r="G92" s="1347"/>
      <c r="H92" s="1349"/>
      <c r="I92" s="1351"/>
      <c r="J92" s="1351"/>
      <c r="K92" s="1351"/>
      <c r="L92" s="1352"/>
    </row>
    <row r="93" spans="3:12" ht="4.5" customHeight="1" x14ac:dyDescent="0.2">
      <c r="C93" s="1355"/>
      <c r="D93" s="1341"/>
      <c r="E93" s="1343"/>
      <c r="F93" s="1345"/>
      <c r="G93" s="1347"/>
      <c r="H93" s="1349"/>
      <c r="I93" s="1351"/>
      <c r="J93" s="1351"/>
      <c r="K93" s="1351"/>
      <c r="L93" s="1352"/>
    </row>
    <row r="94" spans="3:12" ht="4.5" customHeight="1" x14ac:dyDescent="0.2">
      <c r="C94" s="1355"/>
      <c r="D94" s="1341"/>
      <c r="E94" s="1343"/>
      <c r="F94" s="1345"/>
      <c r="G94" s="1347"/>
      <c r="H94" s="1349"/>
      <c r="I94" s="1351"/>
      <c r="J94" s="1351"/>
      <c r="K94" s="1351"/>
      <c r="L94" s="1352"/>
    </row>
    <row r="95" spans="3:12" ht="4.5" customHeight="1" x14ac:dyDescent="0.2">
      <c r="C95" s="1355">
        <v>12</v>
      </c>
      <c r="D95" s="1341">
        <f t="shared" ref="D95:E95" si="10">D83</f>
        <v>1528.8</v>
      </c>
      <c r="E95" s="1343">
        <f t="shared" si="10"/>
        <v>0.22750000000000001</v>
      </c>
      <c r="F95" s="1345" t="e">
        <f>#REF!</f>
        <v>#REF!</v>
      </c>
      <c r="G95" s="1347" t="e">
        <f>#REF!</f>
        <v>#REF!</v>
      </c>
      <c r="H95" s="1349" t="e">
        <f t="shared" si="0"/>
        <v>#REF!</v>
      </c>
      <c r="I95" s="1351" t="e">
        <f>#REF!</f>
        <v>#REF!</v>
      </c>
      <c r="J95" s="1351"/>
      <c r="K95" s="1351"/>
      <c r="L95" s="1352"/>
    </row>
    <row r="96" spans="3:12" ht="4.5" customHeight="1" x14ac:dyDescent="0.2">
      <c r="C96" s="1355"/>
      <c r="D96" s="1341"/>
      <c r="E96" s="1343"/>
      <c r="F96" s="1345"/>
      <c r="G96" s="1347"/>
      <c r="H96" s="1349"/>
      <c r="I96" s="1351"/>
      <c r="J96" s="1351"/>
      <c r="K96" s="1351"/>
      <c r="L96" s="1352"/>
    </row>
    <row r="97" spans="3:12" ht="4.5" customHeight="1" x14ac:dyDescent="0.2">
      <c r="C97" s="1355"/>
      <c r="D97" s="1341"/>
      <c r="E97" s="1343"/>
      <c r="F97" s="1345"/>
      <c r="G97" s="1347"/>
      <c r="H97" s="1349"/>
      <c r="I97" s="1351"/>
      <c r="J97" s="1351"/>
      <c r="K97" s="1351"/>
      <c r="L97" s="1352"/>
    </row>
    <row r="98" spans="3:12" ht="4.5" customHeight="1" x14ac:dyDescent="0.2">
      <c r="C98" s="1355"/>
      <c r="D98" s="1341"/>
      <c r="E98" s="1343"/>
      <c r="F98" s="1345"/>
      <c r="G98" s="1347"/>
      <c r="H98" s="1349"/>
      <c r="I98" s="1351"/>
      <c r="J98" s="1351"/>
      <c r="K98" s="1351"/>
      <c r="L98" s="1352"/>
    </row>
    <row r="99" spans="3:12" ht="4.5" customHeight="1" x14ac:dyDescent="0.2">
      <c r="C99" s="1355"/>
      <c r="D99" s="1341"/>
      <c r="E99" s="1343"/>
      <c r="F99" s="1345"/>
      <c r="G99" s="1347"/>
      <c r="H99" s="1349"/>
      <c r="I99" s="1351"/>
      <c r="J99" s="1351"/>
      <c r="K99" s="1351"/>
      <c r="L99" s="1352"/>
    </row>
    <row r="100" spans="3:12" ht="4.5" customHeight="1" x14ac:dyDescent="0.2">
      <c r="C100" s="1355"/>
      <c r="D100" s="1341"/>
      <c r="E100" s="1343"/>
      <c r="F100" s="1345"/>
      <c r="G100" s="1347"/>
      <c r="H100" s="1349"/>
      <c r="I100" s="1351"/>
      <c r="J100" s="1351"/>
      <c r="K100" s="1351"/>
      <c r="L100" s="1352"/>
    </row>
    <row r="101" spans="3:12" ht="4.5" customHeight="1" x14ac:dyDescent="0.2">
      <c r="C101" s="1355">
        <v>13</v>
      </c>
      <c r="D101" s="1341">
        <f t="shared" ref="D101:E101" si="11">D89</f>
        <v>1528.8</v>
      </c>
      <c r="E101" s="1343">
        <f t="shared" si="11"/>
        <v>0.22750000000000001</v>
      </c>
      <c r="F101" s="1345" t="e">
        <f>#REF!</f>
        <v>#REF!</v>
      </c>
      <c r="G101" s="1347" t="e">
        <f>#REF!</f>
        <v>#REF!</v>
      </c>
      <c r="H101" s="1349" t="e">
        <f t="shared" ref="H101:H161" si="12">F101/D101</f>
        <v>#REF!</v>
      </c>
      <c r="I101" s="1351" t="e">
        <f>#REF!</f>
        <v>#REF!</v>
      </c>
      <c r="J101" s="1351"/>
      <c r="K101" s="1351"/>
      <c r="L101" s="1352"/>
    </row>
    <row r="102" spans="3:12" ht="4.5" customHeight="1" x14ac:dyDescent="0.2">
      <c r="C102" s="1355"/>
      <c r="D102" s="1341"/>
      <c r="E102" s="1343"/>
      <c r="F102" s="1345"/>
      <c r="G102" s="1347"/>
      <c r="H102" s="1349"/>
      <c r="I102" s="1351"/>
      <c r="J102" s="1351"/>
      <c r="K102" s="1351"/>
      <c r="L102" s="1352"/>
    </row>
    <row r="103" spans="3:12" ht="4.5" customHeight="1" x14ac:dyDescent="0.2">
      <c r="C103" s="1355"/>
      <c r="D103" s="1341"/>
      <c r="E103" s="1343"/>
      <c r="F103" s="1345"/>
      <c r="G103" s="1347"/>
      <c r="H103" s="1349"/>
      <c r="I103" s="1351"/>
      <c r="J103" s="1351"/>
      <c r="K103" s="1351"/>
      <c r="L103" s="1352"/>
    </row>
    <row r="104" spans="3:12" ht="4.5" customHeight="1" x14ac:dyDescent="0.2">
      <c r="C104" s="1355"/>
      <c r="D104" s="1341"/>
      <c r="E104" s="1343"/>
      <c r="F104" s="1345"/>
      <c r="G104" s="1347"/>
      <c r="H104" s="1349"/>
      <c r="I104" s="1351"/>
      <c r="J104" s="1351"/>
      <c r="K104" s="1351"/>
      <c r="L104" s="1352"/>
    </row>
    <row r="105" spans="3:12" ht="4.5" customHeight="1" x14ac:dyDescent="0.2">
      <c r="C105" s="1355"/>
      <c r="D105" s="1341"/>
      <c r="E105" s="1343"/>
      <c r="F105" s="1345"/>
      <c r="G105" s="1347"/>
      <c r="H105" s="1349"/>
      <c r="I105" s="1351"/>
      <c r="J105" s="1351"/>
      <c r="K105" s="1351"/>
      <c r="L105" s="1352"/>
    </row>
    <row r="106" spans="3:12" ht="4.5" customHeight="1" x14ac:dyDescent="0.2">
      <c r="C106" s="1355"/>
      <c r="D106" s="1341"/>
      <c r="E106" s="1343"/>
      <c r="F106" s="1345"/>
      <c r="G106" s="1347"/>
      <c r="H106" s="1349"/>
      <c r="I106" s="1351"/>
      <c r="J106" s="1351"/>
      <c r="K106" s="1351"/>
      <c r="L106" s="1352"/>
    </row>
    <row r="107" spans="3:12" ht="4.5" customHeight="1" x14ac:dyDescent="0.2">
      <c r="C107" s="1355">
        <v>14</v>
      </c>
      <c r="D107" s="1341">
        <f t="shared" ref="D107:E107" si="13">D95</f>
        <v>1528.8</v>
      </c>
      <c r="E107" s="1343">
        <f t="shared" si="13"/>
        <v>0.22750000000000001</v>
      </c>
      <c r="F107" s="1345" t="e">
        <f>#REF!</f>
        <v>#REF!</v>
      </c>
      <c r="G107" s="1347" t="e">
        <f>#REF!</f>
        <v>#REF!</v>
      </c>
      <c r="H107" s="1349" t="e">
        <f>F107/D107</f>
        <v>#REF!</v>
      </c>
      <c r="I107" s="1351" t="e">
        <f>#REF!</f>
        <v>#REF!</v>
      </c>
      <c r="J107" s="1351"/>
      <c r="K107" s="1351"/>
      <c r="L107" s="1352"/>
    </row>
    <row r="108" spans="3:12" ht="4.5" customHeight="1" x14ac:dyDescent="0.2">
      <c r="C108" s="1355"/>
      <c r="D108" s="1341"/>
      <c r="E108" s="1343"/>
      <c r="F108" s="1345"/>
      <c r="G108" s="1347"/>
      <c r="H108" s="1349"/>
      <c r="I108" s="1351"/>
      <c r="J108" s="1351"/>
      <c r="K108" s="1351"/>
      <c r="L108" s="1352"/>
    </row>
    <row r="109" spans="3:12" ht="4.5" customHeight="1" x14ac:dyDescent="0.2">
      <c r="C109" s="1355"/>
      <c r="D109" s="1341"/>
      <c r="E109" s="1343"/>
      <c r="F109" s="1345"/>
      <c r="G109" s="1347"/>
      <c r="H109" s="1349"/>
      <c r="I109" s="1351"/>
      <c r="J109" s="1351"/>
      <c r="K109" s="1351"/>
      <c r="L109" s="1352"/>
    </row>
    <row r="110" spans="3:12" ht="4.5" customHeight="1" x14ac:dyDescent="0.2">
      <c r="C110" s="1355"/>
      <c r="D110" s="1341"/>
      <c r="E110" s="1343"/>
      <c r="F110" s="1345"/>
      <c r="G110" s="1347"/>
      <c r="H110" s="1349"/>
      <c r="I110" s="1351"/>
      <c r="J110" s="1351"/>
      <c r="K110" s="1351"/>
      <c r="L110" s="1352"/>
    </row>
    <row r="111" spans="3:12" ht="4.5" customHeight="1" x14ac:dyDescent="0.2">
      <c r="C111" s="1355"/>
      <c r="D111" s="1341"/>
      <c r="E111" s="1343"/>
      <c r="F111" s="1345"/>
      <c r="G111" s="1347"/>
      <c r="H111" s="1349"/>
      <c r="I111" s="1351"/>
      <c r="J111" s="1351"/>
      <c r="K111" s="1351"/>
      <c r="L111" s="1352"/>
    </row>
    <row r="112" spans="3:12" ht="4.5" customHeight="1" x14ac:dyDescent="0.2">
      <c r="C112" s="1355"/>
      <c r="D112" s="1341"/>
      <c r="E112" s="1343"/>
      <c r="F112" s="1345"/>
      <c r="G112" s="1347"/>
      <c r="H112" s="1349"/>
      <c r="I112" s="1351"/>
      <c r="J112" s="1351"/>
      <c r="K112" s="1351"/>
      <c r="L112" s="1352"/>
    </row>
    <row r="113" spans="3:12" ht="4.5" customHeight="1" x14ac:dyDescent="0.2">
      <c r="C113" s="1355">
        <v>15</v>
      </c>
      <c r="D113" s="1341">
        <f t="shared" ref="D113:E113" si="14">D101</f>
        <v>1528.8</v>
      </c>
      <c r="E113" s="1343">
        <f t="shared" si="14"/>
        <v>0.22750000000000001</v>
      </c>
      <c r="F113" s="1345" t="e">
        <f>#REF!</f>
        <v>#REF!</v>
      </c>
      <c r="G113" s="1347" t="e">
        <f>#REF!</f>
        <v>#REF!</v>
      </c>
      <c r="H113" s="1349" t="e">
        <f t="shared" si="12"/>
        <v>#REF!</v>
      </c>
      <c r="I113" s="1351" t="e">
        <f>#REF!</f>
        <v>#REF!</v>
      </c>
      <c r="J113" s="1351"/>
      <c r="K113" s="1351"/>
      <c r="L113" s="1352"/>
    </row>
    <row r="114" spans="3:12" ht="4.5" customHeight="1" x14ac:dyDescent="0.2">
      <c r="C114" s="1355"/>
      <c r="D114" s="1341"/>
      <c r="E114" s="1343"/>
      <c r="F114" s="1345"/>
      <c r="G114" s="1347"/>
      <c r="H114" s="1349"/>
      <c r="I114" s="1351"/>
      <c r="J114" s="1351"/>
      <c r="K114" s="1351"/>
      <c r="L114" s="1352"/>
    </row>
    <row r="115" spans="3:12" ht="4.5" customHeight="1" x14ac:dyDescent="0.2">
      <c r="C115" s="1355"/>
      <c r="D115" s="1341"/>
      <c r="E115" s="1343"/>
      <c r="F115" s="1345"/>
      <c r="G115" s="1347"/>
      <c r="H115" s="1349"/>
      <c r="I115" s="1351"/>
      <c r="J115" s="1351"/>
      <c r="K115" s="1351"/>
      <c r="L115" s="1352"/>
    </row>
    <row r="116" spans="3:12" ht="4.5" customHeight="1" x14ac:dyDescent="0.2">
      <c r="C116" s="1355"/>
      <c r="D116" s="1341"/>
      <c r="E116" s="1343"/>
      <c r="F116" s="1345"/>
      <c r="G116" s="1347"/>
      <c r="H116" s="1349"/>
      <c r="I116" s="1351"/>
      <c r="J116" s="1351"/>
      <c r="K116" s="1351"/>
      <c r="L116" s="1352"/>
    </row>
    <row r="117" spans="3:12" ht="4.5" customHeight="1" x14ac:dyDescent="0.2">
      <c r="C117" s="1355"/>
      <c r="D117" s="1341"/>
      <c r="E117" s="1343"/>
      <c r="F117" s="1345"/>
      <c r="G117" s="1347"/>
      <c r="H117" s="1349"/>
      <c r="I117" s="1351"/>
      <c r="J117" s="1351"/>
      <c r="K117" s="1351"/>
      <c r="L117" s="1352"/>
    </row>
    <row r="118" spans="3:12" ht="4.5" customHeight="1" x14ac:dyDescent="0.2">
      <c r="C118" s="1355"/>
      <c r="D118" s="1341"/>
      <c r="E118" s="1343"/>
      <c r="F118" s="1345"/>
      <c r="G118" s="1347"/>
      <c r="H118" s="1349"/>
      <c r="I118" s="1351"/>
      <c r="J118" s="1351"/>
      <c r="K118" s="1351"/>
      <c r="L118" s="1352"/>
    </row>
    <row r="119" spans="3:12" ht="4.5" customHeight="1" x14ac:dyDescent="0.2">
      <c r="C119" s="1355">
        <v>16</v>
      </c>
      <c r="D119" s="1341">
        <f t="shared" ref="D119:E119" si="15">D107</f>
        <v>1528.8</v>
      </c>
      <c r="E119" s="1343">
        <f t="shared" si="15"/>
        <v>0.22750000000000001</v>
      </c>
      <c r="F119" s="1345" t="e">
        <f>#REF!</f>
        <v>#REF!</v>
      </c>
      <c r="G119" s="1347" t="e">
        <f>#REF!</f>
        <v>#REF!</v>
      </c>
      <c r="H119" s="1349" t="e">
        <f t="shared" si="12"/>
        <v>#REF!</v>
      </c>
      <c r="I119" s="1351" t="e">
        <f>#REF!</f>
        <v>#REF!</v>
      </c>
      <c r="J119" s="1351"/>
      <c r="K119" s="1351"/>
      <c r="L119" s="1352"/>
    </row>
    <row r="120" spans="3:12" ht="4.5" customHeight="1" x14ac:dyDescent="0.2">
      <c r="C120" s="1355"/>
      <c r="D120" s="1341"/>
      <c r="E120" s="1343"/>
      <c r="F120" s="1345"/>
      <c r="G120" s="1347"/>
      <c r="H120" s="1349"/>
      <c r="I120" s="1351"/>
      <c r="J120" s="1351"/>
      <c r="K120" s="1351"/>
      <c r="L120" s="1352"/>
    </row>
    <row r="121" spans="3:12" ht="4.5" customHeight="1" x14ac:dyDescent="0.2">
      <c r="C121" s="1355"/>
      <c r="D121" s="1341"/>
      <c r="E121" s="1343"/>
      <c r="F121" s="1345"/>
      <c r="G121" s="1347"/>
      <c r="H121" s="1349"/>
      <c r="I121" s="1351"/>
      <c r="J121" s="1351"/>
      <c r="K121" s="1351"/>
      <c r="L121" s="1352"/>
    </row>
    <row r="122" spans="3:12" ht="4.5" customHeight="1" x14ac:dyDescent="0.2">
      <c r="C122" s="1355"/>
      <c r="D122" s="1341"/>
      <c r="E122" s="1343"/>
      <c r="F122" s="1345"/>
      <c r="G122" s="1347"/>
      <c r="H122" s="1349"/>
      <c r="I122" s="1351"/>
      <c r="J122" s="1351"/>
      <c r="K122" s="1351"/>
      <c r="L122" s="1352"/>
    </row>
    <row r="123" spans="3:12" ht="4.5" customHeight="1" x14ac:dyDescent="0.2">
      <c r="C123" s="1355"/>
      <c r="D123" s="1341"/>
      <c r="E123" s="1343"/>
      <c r="F123" s="1345"/>
      <c r="G123" s="1347"/>
      <c r="H123" s="1349"/>
      <c r="I123" s="1351"/>
      <c r="J123" s="1351"/>
      <c r="K123" s="1351"/>
      <c r="L123" s="1352"/>
    </row>
    <row r="124" spans="3:12" ht="4.5" customHeight="1" x14ac:dyDescent="0.2">
      <c r="C124" s="1355"/>
      <c r="D124" s="1341"/>
      <c r="E124" s="1343"/>
      <c r="F124" s="1345"/>
      <c r="G124" s="1347"/>
      <c r="H124" s="1349"/>
      <c r="I124" s="1351"/>
      <c r="J124" s="1351"/>
      <c r="K124" s="1351"/>
      <c r="L124" s="1352"/>
    </row>
    <row r="125" spans="3:12" ht="4.5" customHeight="1" x14ac:dyDescent="0.2">
      <c r="C125" s="1355">
        <v>17</v>
      </c>
      <c r="D125" s="1341">
        <f t="shared" ref="D125:E125" si="16">D113</f>
        <v>1528.8</v>
      </c>
      <c r="E125" s="1343">
        <f t="shared" si="16"/>
        <v>0.22750000000000001</v>
      </c>
      <c r="F125" s="1345" t="e">
        <f>#REF!</f>
        <v>#REF!</v>
      </c>
      <c r="G125" s="1347" t="e">
        <f>#REF!</f>
        <v>#REF!</v>
      </c>
      <c r="H125" s="1349" t="e">
        <f t="shared" si="12"/>
        <v>#REF!</v>
      </c>
      <c r="I125" s="1351" t="e">
        <f>#REF!</f>
        <v>#REF!</v>
      </c>
      <c r="J125" s="1351"/>
      <c r="K125" s="1351"/>
      <c r="L125" s="1352"/>
    </row>
    <row r="126" spans="3:12" ht="4.5" customHeight="1" x14ac:dyDescent="0.2">
      <c r="C126" s="1355"/>
      <c r="D126" s="1341"/>
      <c r="E126" s="1343"/>
      <c r="F126" s="1345"/>
      <c r="G126" s="1347"/>
      <c r="H126" s="1349"/>
      <c r="I126" s="1351"/>
      <c r="J126" s="1351"/>
      <c r="K126" s="1351"/>
      <c r="L126" s="1352"/>
    </row>
    <row r="127" spans="3:12" ht="4.5" customHeight="1" x14ac:dyDescent="0.2">
      <c r="C127" s="1355"/>
      <c r="D127" s="1341"/>
      <c r="E127" s="1343"/>
      <c r="F127" s="1345"/>
      <c r="G127" s="1347"/>
      <c r="H127" s="1349"/>
      <c r="I127" s="1351"/>
      <c r="J127" s="1351"/>
      <c r="K127" s="1351"/>
      <c r="L127" s="1352"/>
    </row>
    <row r="128" spans="3:12" ht="4.5" customHeight="1" x14ac:dyDescent="0.2">
      <c r="C128" s="1355"/>
      <c r="D128" s="1341"/>
      <c r="E128" s="1343"/>
      <c r="F128" s="1345"/>
      <c r="G128" s="1347"/>
      <c r="H128" s="1349"/>
      <c r="I128" s="1351"/>
      <c r="J128" s="1351"/>
      <c r="K128" s="1351"/>
      <c r="L128" s="1352"/>
    </row>
    <row r="129" spans="3:12" ht="4.5" customHeight="1" x14ac:dyDescent="0.2">
      <c r="C129" s="1355"/>
      <c r="D129" s="1341"/>
      <c r="E129" s="1343"/>
      <c r="F129" s="1345"/>
      <c r="G129" s="1347"/>
      <c r="H129" s="1349"/>
      <c r="I129" s="1351"/>
      <c r="J129" s="1351"/>
      <c r="K129" s="1351"/>
      <c r="L129" s="1352"/>
    </row>
    <row r="130" spans="3:12" ht="4.5" customHeight="1" x14ac:dyDescent="0.2">
      <c r="C130" s="1355"/>
      <c r="D130" s="1341"/>
      <c r="E130" s="1343"/>
      <c r="F130" s="1345"/>
      <c r="G130" s="1347"/>
      <c r="H130" s="1349"/>
      <c r="I130" s="1351"/>
      <c r="J130" s="1351"/>
      <c r="K130" s="1351"/>
      <c r="L130" s="1352"/>
    </row>
    <row r="131" spans="3:12" ht="4.5" customHeight="1" x14ac:dyDescent="0.2">
      <c r="C131" s="1355">
        <v>18</v>
      </c>
      <c r="D131" s="1341">
        <f t="shared" ref="D131:E131" si="17">D119</f>
        <v>1528.8</v>
      </c>
      <c r="E131" s="1343">
        <f t="shared" si="17"/>
        <v>0.22750000000000001</v>
      </c>
      <c r="F131" s="1345" t="e">
        <f>#REF!</f>
        <v>#REF!</v>
      </c>
      <c r="G131" s="1347" t="e">
        <f>#REF!</f>
        <v>#REF!</v>
      </c>
      <c r="H131" s="1349" t="e">
        <f t="shared" si="12"/>
        <v>#REF!</v>
      </c>
      <c r="I131" s="1351" t="e">
        <f>#REF!</f>
        <v>#REF!</v>
      </c>
      <c r="J131" s="1351"/>
      <c r="K131" s="1351"/>
      <c r="L131" s="1352"/>
    </row>
    <row r="132" spans="3:12" ht="4.5" customHeight="1" x14ac:dyDescent="0.2">
      <c r="C132" s="1355"/>
      <c r="D132" s="1341"/>
      <c r="E132" s="1343"/>
      <c r="F132" s="1345"/>
      <c r="G132" s="1347"/>
      <c r="H132" s="1349"/>
      <c r="I132" s="1351"/>
      <c r="J132" s="1351"/>
      <c r="K132" s="1351"/>
      <c r="L132" s="1352"/>
    </row>
    <row r="133" spans="3:12" ht="4.5" customHeight="1" x14ac:dyDescent="0.2">
      <c r="C133" s="1355"/>
      <c r="D133" s="1341"/>
      <c r="E133" s="1343"/>
      <c r="F133" s="1345"/>
      <c r="G133" s="1347"/>
      <c r="H133" s="1349"/>
      <c r="I133" s="1351"/>
      <c r="J133" s="1351"/>
      <c r="K133" s="1351"/>
      <c r="L133" s="1352"/>
    </row>
    <row r="134" spans="3:12" ht="4.5" customHeight="1" x14ac:dyDescent="0.2">
      <c r="C134" s="1355"/>
      <c r="D134" s="1341"/>
      <c r="E134" s="1343"/>
      <c r="F134" s="1345"/>
      <c r="G134" s="1347"/>
      <c r="H134" s="1349"/>
      <c r="I134" s="1351"/>
      <c r="J134" s="1351"/>
      <c r="K134" s="1351"/>
      <c r="L134" s="1352"/>
    </row>
    <row r="135" spans="3:12" ht="4.5" customHeight="1" x14ac:dyDescent="0.2">
      <c r="C135" s="1355"/>
      <c r="D135" s="1341"/>
      <c r="E135" s="1343"/>
      <c r="F135" s="1345"/>
      <c r="G135" s="1347"/>
      <c r="H135" s="1349"/>
      <c r="I135" s="1351"/>
      <c r="J135" s="1351"/>
      <c r="K135" s="1351"/>
      <c r="L135" s="1352"/>
    </row>
    <row r="136" spans="3:12" ht="4.5" customHeight="1" x14ac:dyDescent="0.2">
      <c r="C136" s="1355"/>
      <c r="D136" s="1341"/>
      <c r="E136" s="1343"/>
      <c r="F136" s="1345"/>
      <c r="G136" s="1347"/>
      <c r="H136" s="1349"/>
      <c r="I136" s="1351"/>
      <c r="J136" s="1351"/>
      <c r="K136" s="1351"/>
      <c r="L136" s="1352"/>
    </row>
    <row r="137" spans="3:12" ht="4.5" customHeight="1" x14ac:dyDescent="0.2">
      <c r="C137" s="1355">
        <v>19</v>
      </c>
      <c r="D137" s="1341">
        <f t="shared" ref="D137:E137" si="18">D125</f>
        <v>1528.8</v>
      </c>
      <c r="E137" s="1343">
        <f t="shared" si="18"/>
        <v>0.22750000000000001</v>
      </c>
      <c r="F137" s="1345" t="e">
        <f>#REF!</f>
        <v>#REF!</v>
      </c>
      <c r="G137" s="1347" t="e">
        <f>#REF!</f>
        <v>#REF!</v>
      </c>
      <c r="H137" s="1349" t="e">
        <f t="shared" si="12"/>
        <v>#REF!</v>
      </c>
      <c r="I137" s="1351" t="e">
        <f>#REF!</f>
        <v>#REF!</v>
      </c>
      <c r="J137" s="1351"/>
      <c r="K137" s="1351"/>
      <c r="L137" s="1352"/>
    </row>
    <row r="138" spans="3:12" ht="4.5" customHeight="1" x14ac:dyDescent="0.2">
      <c r="C138" s="1355"/>
      <c r="D138" s="1341"/>
      <c r="E138" s="1343"/>
      <c r="F138" s="1345"/>
      <c r="G138" s="1347"/>
      <c r="H138" s="1349"/>
      <c r="I138" s="1351"/>
      <c r="J138" s="1351"/>
      <c r="K138" s="1351"/>
      <c r="L138" s="1352"/>
    </row>
    <row r="139" spans="3:12" ht="4.5" customHeight="1" x14ac:dyDescent="0.2">
      <c r="C139" s="1355"/>
      <c r="D139" s="1341"/>
      <c r="E139" s="1343"/>
      <c r="F139" s="1345"/>
      <c r="G139" s="1347"/>
      <c r="H139" s="1349"/>
      <c r="I139" s="1351"/>
      <c r="J139" s="1351"/>
      <c r="K139" s="1351"/>
      <c r="L139" s="1352"/>
    </row>
    <row r="140" spans="3:12" ht="4.5" customHeight="1" x14ac:dyDescent="0.2">
      <c r="C140" s="1355"/>
      <c r="D140" s="1341"/>
      <c r="E140" s="1343"/>
      <c r="F140" s="1345"/>
      <c r="G140" s="1347"/>
      <c r="H140" s="1349"/>
      <c r="I140" s="1351"/>
      <c r="J140" s="1351"/>
      <c r="K140" s="1351"/>
      <c r="L140" s="1352"/>
    </row>
    <row r="141" spans="3:12" ht="4.5" customHeight="1" x14ac:dyDescent="0.2">
      <c r="C141" s="1355"/>
      <c r="D141" s="1341"/>
      <c r="E141" s="1343"/>
      <c r="F141" s="1345"/>
      <c r="G141" s="1347"/>
      <c r="H141" s="1349"/>
      <c r="I141" s="1351"/>
      <c r="J141" s="1351"/>
      <c r="K141" s="1351"/>
      <c r="L141" s="1352"/>
    </row>
    <row r="142" spans="3:12" ht="4.5" customHeight="1" x14ac:dyDescent="0.2">
      <c r="C142" s="1355"/>
      <c r="D142" s="1341"/>
      <c r="E142" s="1343"/>
      <c r="F142" s="1345"/>
      <c r="G142" s="1347"/>
      <c r="H142" s="1349"/>
      <c r="I142" s="1351"/>
      <c r="J142" s="1351"/>
      <c r="K142" s="1351"/>
      <c r="L142" s="1352"/>
    </row>
    <row r="143" spans="3:12" ht="4.5" customHeight="1" x14ac:dyDescent="0.2">
      <c r="C143" s="1355">
        <v>20</v>
      </c>
      <c r="D143" s="1341">
        <f t="shared" ref="D143:E143" si="19">D131</f>
        <v>1528.8</v>
      </c>
      <c r="E143" s="1343">
        <f t="shared" si="19"/>
        <v>0.22750000000000001</v>
      </c>
      <c r="F143" s="1345" t="e">
        <f>#REF!</f>
        <v>#REF!</v>
      </c>
      <c r="G143" s="1347" t="e">
        <f>#REF!</f>
        <v>#REF!</v>
      </c>
      <c r="H143" s="1349" t="e">
        <f t="shared" si="12"/>
        <v>#REF!</v>
      </c>
      <c r="I143" s="1351" t="e">
        <f>#REF!</f>
        <v>#REF!</v>
      </c>
      <c r="J143" s="1351"/>
      <c r="K143" s="1351"/>
      <c r="L143" s="1352"/>
    </row>
    <row r="144" spans="3:12" ht="4.5" customHeight="1" x14ac:dyDescent="0.2">
      <c r="C144" s="1355"/>
      <c r="D144" s="1341"/>
      <c r="E144" s="1343"/>
      <c r="F144" s="1345"/>
      <c r="G144" s="1347"/>
      <c r="H144" s="1349"/>
      <c r="I144" s="1351"/>
      <c r="J144" s="1351"/>
      <c r="K144" s="1351"/>
      <c r="L144" s="1352"/>
    </row>
    <row r="145" spans="3:12" ht="4.5" customHeight="1" x14ac:dyDescent="0.2">
      <c r="C145" s="1355"/>
      <c r="D145" s="1341"/>
      <c r="E145" s="1343"/>
      <c r="F145" s="1345"/>
      <c r="G145" s="1347"/>
      <c r="H145" s="1349"/>
      <c r="I145" s="1351"/>
      <c r="J145" s="1351"/>
      <c r="K145" s="1351"/>
      <c r="L145" s="1352"/>
    </row>
    <row r="146" spans="3:12" ht="4.5" customHeight="1" x14ac:dyDescent="0.2">
      <c r="C146" s="1355"/>
      <c r="D146" s="1341"/>
      <c r="E146" s="1343"/>
      <c r="F146" s="1345"/>
      <c r="G146" s="1347"/>
      <c r="H146" s="1349"/>
      <c r="I146" s="1351"/>
      <c r="J146" s="1351"/>
      <c r="K146" s="1351"/>
      <c r="L146" s="1352"/>
    </row>
    <row r="147" spans="3:12" ht="4.5" customHeight="1" x14ac:dyDescent="0.2">
      <c r="C147" s="1355"/>
      <c r="D147" s="1341"/>
      <c r="E147" s="1343"/>
      <c r="F147" s="1345"/>
      <c r="G147" s="1347"/>
      <c r="H147" s="1349"/>
      <c r="I147" s="1351"/>
      <c r="J147" s="1351"/>
      <c r="K147" s="1351"/>
      <c r="L147" s="1352"/>
    </row>
    <row r="148" spans="3:12" ht="4.5" customHeight="1" x14ac:dyDescent="0.2">
      <c r="C148" s="1355"/>
      <c r="D148" s="1341"/>
      <c r="E148" s="1343"/>
      <c r="F148" s="1345"/>
      <c r="G148" s="1347"/>
      <c r="H148" s="1349"/>
      <c r="I148" s="1351"/>
      <c r="J148" s="1351"/>
      <c r="K148" s="1351"/>
      <c r="L148" s="1352"/>
    </row>
    <row r="149" spans="3:12" ht="4.5" customHeight="1" x14ac:dyDescent="0.2">
      <c r="C149" s="1355">
        <v>21</v>
      </c>
      <c r="D149" s="1341">
        <f t="shared" ref="D149:E149" si="20">D137</f>
        <v>1528.8</v>
      </c>
      <c r="E149" s="1343">
        <f t="shared" si="20"/>
        <v>0.22750000000000001</v>
      </c>
      <c r="F149" s="1345" t="e">
        <f>#REF!</f>
        <v>#REF!</v>
      </c>
      <c r="G149" s="1347" t="e">
        <f>#REF!</f>
        <v>#REF!</v>
      </c>
      <c r="H149" s="1349" t="e">
        <f t="shared" si="12"/>
        <v>#REF!</v>
      </c>
      <c r="I149" s="1351" t="e">
        <f>#REF!</f>
        <v>#REF!</v>
      </c>
      <c r="J149" s="1351"/>
      <c r="K149" s="1351"/>
      <c r="L149" s="1352"/>
    </row>
    <row r="150" spans="3:12" ht="4.5" customHeight="1" x14ac:dyDescent="0.2">
      <c r="C150" s="1355"/>
      <c r="D150" s="1341"/>
      <c r="E150" s="1343"/>
      <c r="F150" s="1345"/>
      <c r="G150" s="1347"/>
      <c r="H150" s="1349"/>
      <c r="I150" s="1351"/>
      <c r="J150" s="1351"/>
      <c r="K150" s="1351"/>
      <c r="L150" s="1352"/>
    </row>
    <row r="151" spans="3:12" ht="4.5" customHeight="1" x14ac:dyDescent="0.2">
      <c r="C151" s="1355"/>
      <c r="D151" s="1341"/>
      <c r="E151" s="1343"/>
      <c r="F151" s="1345"/>
      <c r="G151" s="1347"/>
      <c r="H151" s="1349"/>
      <c r="I151" s="1351"/>
      <c r="J151" s="1351"/>
      <c r="K151" s="1351"/>
      <c r="L151" s="1352"/>
    </row>
    <row r="152" spans="3:12" ht="4.5" customHeight="1" x14ac:dyDescent="0.2">
      <c r="C152" s="1355"/>
      <c r="D152" s="1341"/>
      <c r="E152" s="1343"/>
      <c r="F152" s="1345"/>
      <c r="G152" s="1347"/>
      <c r="H152" s="1349"/>
      <c r="I152" s="1351"/>
      <c r="J152" s="1351"/>
      <c r="K152" s="1351"/>
      <c r="L152" s="1352"/>
    </row>
    <row r="153" spans="3:12" ht="4.5" customHeight="1" x14ac:dyDescent="0.2">
      <c r="C153" s="1355"/>
      <c r="D153" s="1341"/>
      <c r="E153" s="1343"/>
      <c r="F153" s="1345"/>
      <c r="G153" s="1347"/>
      <c r="H153" s="1349"/>
      <c r="I153" s="1351"/>
      <c r="J153" s="1351"/>
      <c r="K153" s="1351"/>
      <c r="L153" s="1352"/>
    </row>
    <row r="154" spans="3:12" ht="4.5" customHeight="1" x14ac:dyDescent="0.2">
      <c r="C154" s="1355"/>
      <c r="D154" s="1341"/>
      <c r="E154" s="1343"/>
      <c r="F154" s="1345"/>
      <c r="G154" s="1347"/>
      <c r="H154" s="1349"/>
      <c r="I154" s="1351"/>
      <c r="J154" s="1351"/>
      <c r="K154" s="1351"/>
      <c r="L154" s="1352"/>
    </row>
    <row r="155" spans="3:12" ht="4.5" customHeight="1" x14ac:dyDescent="0.2">
      <c r="C155" s="1355">
        <v>22</v>
      </c>
      <c r="D155" s="1341">
        <f t="shared" ref="D155:E155" si="21">D143</f>
        <v>1528.8</v>
      </c>
      <c r="E155" s="1343">
        <f t="shared" si="21"/>
        <v>0.22750000000000001</v>
      </c>
      <c r="F155" s="1345" t="e">
        <f>#REF!</f>
        <v>#REF!</v>
      </c>
      <c r="G155" s="1347" t="e">
        <f>#REF!</f>
        <v>#REF!</v>
      </c>
      <c r="H155" s="1349" t="e">
        <f t="shared" si="12"/>
        <v>#REF!</v>
      </c>
      <c r="I155" s="1351" t="e">
        <f>#REF!</f>
        <v>#REF!</v>
      </c>
      <c r="J155" s="1351"/>
      <c r="K155" s="1351"/>
      <c r="L155" s="1352"/>
    </row>
    <row r="156" spans="3:12" ht="4.5" customHeight="1" x14ac:dyDescent="0.2">
      <c r="C156" s="1355"/>
      <c r="D156" s="1341"/>
      <c r="E156" s="1343"/>
      <c r="F156" s="1345"/>
      <c r="G156" s="1347"/>
      <c r="H156" s="1349"/>
      <c r="I156" s="1351"/>
      <c r="J156" s="1351"/>
      <c r="K156" s="1351"/>
      <c r="L156" s="1352"/>
    </row>
    <row r="157" spans="3:12" ht="4.5" customHeight="1" x14ac:dyDescent="0.2">
      <c r="C157" s="1355"/>
      <c r="D157" s="1341"/>
      <c r="E157" s="1343"/>
      <c r="F157" s="1345"/>
      <c r="G157" s="1347"/>
      <c r="H157" s="1349"/>
      <c r="I157" s="1351"/>
      <c r="J157" s="1351"/>
      <c r="K157" s="1351"/>
      <c r="L157" s="1352"/>
    </row>
    <row r="158" spans="3:12" ht="4.5" customHeight="1" x14ac:dyDescent="0.2">
      <c r="C158" s="1355"/>
      <c r="D158" s="1341"/>
      <c r="E158" s="1343"/>
      <c r="F158" s="1345"/>
      <c r="G158" s="1347"/>
      <c r="H158" s="1349"/>
      <c r="I158" s="1351"/>
      <c r="J158" s="1351"/>
      <c r="K158" s="1351"/>
      <c r="L158" s="1352"/>
    </row>
    <row r="159" spans="3:12" ht="4.5" customHeight="1" x14ac:dyDescent="0.2">
      <c r="C159" s="1355"/>
      <c r="D159" s="1341"/>
      <c r="E159" s="1343"/>
      <c r="F159" s="1345"/>
      <c r="G159" s="1347"/>
      <c r="H159" s="1349"/>
      <c r="I159" s="1351"/>
      <c r="J159" s="1351"/>
      <c r="K159" s="1351"/>
      <c r="L159" s="1352"/>
    </row>
    <row r="160" spans="3:12" ht="4.5" customHeight="1" x14ac:dyDescent="0.2">
      <c r="C160" s="1355"/>
      <c r="D160" s="1341"/>
      <c r="E160" s="1343"/>
      <c r="F160" s="1345"/>
      <c r="G160" s="1347"/>
      <c r="H160" s="1349"/>
      <c r="I160" s="1351"/>
      <c r="J160" s="1351"/>
      <c r="K160" s="1351"/>
      <c r="L160" s="1352"/>
    </row>
    <row r="161" spans="3:12" ht="4.5" customHeight="1" x14ac:dyDescent="0.2">
      <c r="C161" s="1355">
        <v>23</v>
      </c>
      <c r="D161" s="1341">
        <f t="shared" ref="D161:E161" si="22">D149</f>
        <v>1528.8</v>
      </c>
      <c r="E161" s="1343">
        <f t="shared" si="22"/>
        <v>0.22750000000000001</v>
      </c>
      <c r="F161" s="1345" t="e">
        <f>#REF!</f>
        <v>#REF!</v>
      </c>
      <c r="G161" s="1347" t="e">
        <f>#REF!</f>
        <v>#REF!</v>
      </c>
      <c r="H161" s="1349" t="e">
        <f t="shared" si="12"/>
        <v>#REF!</v>
      </c>
      <c r="I161" s="1351" t="e">
        <f>#REF!</f>
        <v>#REF!</v>
      </c>
      <c r="J161" s="1351"/>
      <c r="K161" s="1351"/>
      <c r="L161" s="1352"/>
    </row>
    <row r="162" spans="3:12" ht="4.5" customHeight="1" x14ac:dyDescent="0.2">
      <c r="C162" s="1355"/>
      <c r="D162" s="1341"/>
      <c r="E162" s="1343"/>
      <c r="F162" s="1345"/>
      <c r="G162" s="1347"/>
      <c r="H162" s="1349"/>
      <c r="I162" s="1351"/>
      <c r="J162" s="1351"/>
      <c r="K162" s="1351"/>
      <c r="L162" s="1352"/>
    </row>
    <row r="163" spans="3:12" ht="4.5" customHeight="1" x14ac:dyDescent="0.2">
      <c r="C163" s="1355"/>
      <c r="D163" s="1341"/>
      <c r="E163" s="1343"/>
      <c r="F163" s="1345"/>
      <c r="G163" s="1347"/>
      <c r="H163" s="1349"/>
      <c r="I163" s="1351"/>
      <c r="J163" s="1351"/>
      <c r="K163" s="1351"/>
      <c r="L163" s="1352"/>
    </row>
    <row r="164" spans="3:12" ht="4.5" customHeight="1" x14ac:dyDescent="0.2">
      <c r="C164" s="1355"/>
      <c r="D164" s="1341"/>
      <c r="E164" s="1343"/>
      <c r="F164" s="1345"/>
      <c r="G164" s="1347"/>
      <c r="H164" s="1349"/>
      <c r="I164" s="1351"/>
      <c r="J164" s="1351"/>
      <c r="K164" s="1351"/>
      <c r="L164" s="1352"/>
    </row>
    <row r="165" spans="3:12" ht="4.5" customHeight="1" x14ac:dyDescent="0.2">
      <c r="C165" s="1355"/>
      <c r="D165" s="1341"/>
      <c r="E165" s="1343"/>
      <c r="F165" s="1345"/>
      <c r="G165" s="1347"/>
      <c r="H165" s="1349"/>
      <c r="I165" s="1351"/>
      <c r="J165" s="1351"/>
      <c r="K165" s="1351"/>
      <c r="L165" s="1352"/>
    </row>
    <row r="166" spans="3:12" ht="4.5" customHeight="1" x14ac:dyDescent="0.2">
      <c r="C166" s="1355"/>
      <c r="D166" s="1341"/>
      <c r="E166" s="1343"/>
      <c r="F166" s="1345"/>
      <c r="G166" s="1347"/>
      <c r="H166" s="1349"/>
      <c r="I166" s="1351"/>
      <c r="J166" s="1351"/>
      <c r="K166" s="1351"/>
      <c r="L166" s="1352"/>
    </row>
    <row r="167" spans="3:12" ht="4.5" customHeight="1" x14ac:dyDescent="0.2">
      <c r="C167" s="1355">
        <v>24</v>
      </c>
      <c r="D167" s="1341">
        <f t="shared" ref="D167:E167" si="23">D155</f>
        <v>1528.8</v>
      </c>
      <c r="E167" s="1343">
        <f t="shared" si="23"/>
        <v>0.22750000000000001</v>
      </c>
      <c r="F167" s="1345" t="e">
        <f>#REF!</f>
        <v>#REF!</v>
      </c>
      <c r="G167" s="1347" t="e">
        <f>#REF!</f>
        <v>#REF!</v>
      </c>
      <c r="H167" s="1349" t="e">
        <f t="shared" ref="H167" si="24">F167/D167</f>
        <v>#REF!</v>
      </c>
      <c r="I167" s="1351" t="e">
        <f>#REF!</f>
        <v>#REF!</v>
      </c>
      <c r="J167" s="1351"/>
      <c r="K167" s="1351"/>
      <c r="L167" s="1352"/>
    </row>
    <row r="168" spans="3:12" ht="4.5" customHeight="1" x14ac:dyDescent="0.2">
      <c r="C168" s="1355"/>
      <c r="D168" s="1341"/>
      <c r="E168" s="1343"/>
      <c r="F168" s="1345"/>
      <c r="G168" s="1347"/>
      <c r="H168" s="1349"/>
      <c r="I168" s="1351"/>
      <c r="J168" s="1351"/>
      <c r="K168" s="1351"/>
      <c r="L168" s="1352"/>
    </row>
    <row r="169" spans="3:12" ht="4.5" customHeight="1" x14ac:dyDescent="0.2">
      <c r="C169" s="1355"/>
      <c r="D169" s="1341"/>
      <c r="E169" s="1343"/>
      <c r="F169" s="1345"/>
      <c r="G169" s="1347"/>
      <c r="H169" s="1349"/>
      <c r="I169" s="1351"/>
      <c r="J169" s="1351"/>
      <c r="K169" s="1351"/>
      <c r="L169" s="1352"/>
    </row>
    <row r="170" spans="3:12" ht="4.5" customHeight="1" x14ac:dyDescent="0.2">
      <c r="C170" s="1355"/>
      <c r="D170" s="1341"/>
      <c r="E170" s="1343"/>
      <c r="F170" s="1345"/>
      <c r="G170" s="1347"/>
      <c r="H170" s="1349"/>
      <c r="I170" s="1351"/>
      <c r="J170" s="1351"/>
      <c r="K170" s="1351"/>
      <c r="L170" s="1352"/>
    </row>
    <row r="171" spans="3:12" ht="4.5" customHeight="1" x14ac:dyDescent="0.2">
      <c r="C171" s="1355"/>
      <c r="D171" s="1341"/>
      <c r="E171" s="1343"/>
      <c r="F171" s="1345"/>
      <c r="G171" s="1347"/>
      <c r="H171" s="1349"/>
      <c r="I171" s="1351"/>
      <c r="J171" s="1351"/>
      <c r="K171" s="1351"/>
      <c r="L171" s="1352"/>
    </row>
    <row r="172" spans="3:12" ht="4.5" customHeight="1" x14ac:dyDescent="0.2">
      <c r="C172" s="1355"/>
      <c r="D172" s="1341"/>
      <c r="E172" s="1343"/>
      <c r="F172" s="1345"/>
      <c r="G172" s="1347"/>
      <c r="H172" s="1349"/>
      <c r="I172" s="1351"/>
      <c r="J172" s="1351"/>
      <c r="K172" s="1351"/>
      <c r="L172" s="1352"/>
    </row>
    <row r="173" spans="3:12" ht="4.5" customHeight="1" x14ac:dyDescent="0.2">
      <c r="C173" s="1355">
        <v>25</v>
      </c>
      <c r="D173" s="1341">
        <f t="shared" ref="D173:E173" si="25">D161</f>
        <v>1528.8</v>
      </c>
      <c r="E173" s="1343">
        <f t="shared" si="25"/>
        <v>0.22750000000000001</v>
      </c>
      <c r="F173" s="1345" t="e">
        <f>#REF!</f>
        <v>#REF!</v>
      </c>
      <c r="G173" s="1347" t="e">
        <f>#REF!</f>
        <v>#REF!</v>
      </c>
      <c r="H173" s="1349" t="e">
        <f t="shared" ref="H173" si="26">F173/D173</f>
        <v>#REF!</v>
      </c>
      <c r="I173" s="1351" t="e">
        <f>#REF!</f>
        <v>#REF!</v>
      </c>
      <c r="J173" s="1351"/>
      <c r="K173" s="1351"/>
      <c r="L173" s="1352"/>
    </row>
    <row r="174" spans="3:12" ht="4.5" customHeight="1" x14ac:dyDescent="0.2">
      <c r="C174" s="1355"/>
      <c r="D174" s="1341"/>
      <c r="E174" s="1343"/>
      <c r="F174" s="1345"/>
      <c r="G174" s="1347"/>
      <c r="H174" s="1349"/>
      <c r="I174" s="1351"/>
      <c r="J174" s="1351"/>
      <c r="K174" s="1351"/>
      <c r="L174" s="1352"/>
    </row>
    <row r="175" spans="3:12" ht="4.5" customHeight="1" x14ac:dyDescent="0.2">
      <c r="C175" s="1355"/>
      <c r="D175" s="1341"/>
      <c r="E175" s="1343"/>
      <c r="F175" s="1345"/>
      <c r="G175" s="1347"/>
      <c r="H175" s="1349"/>
      <c r="I175" s="1351"/>
      <c r="J175" s="1351"/>
      <c r="K175" s="1351"/>
      <c r="L175" s="1352"/>
    </row>
    <row r="176" spans="3:12" ht="4.5" customHeight="1" x14ac:dyDescent="0.2">
      <c r="C176" s="1355"/>
      <c r="D176" s="1341"/>
      <c r="E176" s="1343"/>
      <c r="F176" s="1345"/>
      <c r="G176" s="1347"/>
      <c r="H176" s="1349"/>
      <c r="I176" s="1351"/>
      <c r="J176" s="1351"/>
      <c r="K176" s="1351"/>
      <c r="L176" s="1352"/>
    </row>
    <row r="177" spans="3:12" ht="4.5" customHeight="1" x14ac:dyDescent="0.2">
      <c r="C177" s="1355"/>
      <c r="D177" s="1341"/>
      <c r="E177" s="1343"/>
      <c r="F177" s="1345"/>
      <c r="G177" s="1347"/>
      <c r="H177" s="1349"/>
      <c r="I177" s="1351"/>
      <c r="J177" s="1351"/>
      <c r="K177" s="1351"/>
      <c r="L177" s="1352"/>
    </row>
    <row r="178" spans="3:12" ht="4.5" customHeight="1" x14ac:dyDescent="0.2">
      <c r="C178" s="1355"/>
      <c r="D178" s="1341"/>
      <c r="E178" s="1343"/>
      <c r="F178" s="1345"/>
      <c r="G178" s="1347"/>
      <c r="H178" s="1349"/>
      <c r="I178" s="1351"/>
      <c r="J178" s="1351"/>
      <c r="K178" s="1351"/>
      <c r="L178" s="1352"/>
    </row>
    <row r="179" spans="3:12" ht="4.5" customHeight="1" x14ac:dyDescent="0.2">
      <c r="C179" s="1355">
        <v>26</v>
      </c>
      <c r="D179" s="1341">
        <f t="shared" ref="D179:E179" si="27">D167</f>
        <v>1528.8</v>
      </c>
      <c r="E179" s="1343">
        <f t="shared" si="27"/>
        <v>0.22750000000000001</v>
      </c>
      <c r="F179" s="1345" t="e">
        <f>#REF!</f>
        <v>#REF!</v>
      </c>
      <c r="G179" s="1347" t="e">
        <f>#REF!</f>
        <v>#REF!</v>
      </c>
      <c r="H179" s="1349" t="e">
        <f t="shared" ref="H179" si="28">F179/D179</f>
        <v>#REF!</v>
      </c>
      <c r="I179" s="1351" t="e">
        <f>#REF!</f>
        <v>#REF!</v>
      </c>
      <c r="J179" s="1351"/>
      <c r="K179" s="1351"/>
      <c r="L179" s="1352"/>
    </row>
    <row r="180" spans="3:12" ht="4.5" customHeight="1" x14ac:dyDescent="0.2">
      <c r="C180" s="1355"/>
      <c r="D180" s="1341"/>
      <c r="E180" s="1343"/>
      <c r="F180" s="1345"/>
      <c r="G180" s="1347"/>
      <c r="H180" s="1349"/>
      <c r="I180" s="1351"/>
      <c r="J180" s="1351"/>
      <c r="K180" s="1351"/>
      <c r="L180" s="1352"/>
    </row>
    <row r="181" spans="3:12" ht="4.5" customHeight="1" x14ac:dyDescent="0.2">
      <c r="C181" s="1355"/>
      <c r="D181" s="1341"/>
      <c r="E181" s="1343"/>
      <c r="F181" s="1345"/>
      <c r="G181" s="1347"/>
      <c r="H181" s="1349"/>
      <c r="I181" s="1351"/>
      <c r="J181" s="1351"/>
      <c r="K181" s="1351"/>
      <c r="L181" s="1352"/>
    </row>
    <row r="182" spans="3:12" ht="4.5" customHeight="1" x14ac:dyDescent="0.2">
      <c r="C182" s="1355"/>
      <c r="D182" s="1341"/>
      <c r="E182" s="1343"/>
      <c r="F182" s="1345"/>
      <c r="G182" s="1347"/>
      <c r="H182" s="1349"/>
      <c r="I182" s="1351"/>
      <c r="J182" s="1351"/>
      <c r="K182" s="1351"/>
      <c r="L182" s="1352"/>
    </row>
    <row r="183" spans="3:12" ht="4.5" customHeight="1" x14ac:dyDescent="0.2">
      <c r="C183" s="1355"/>
      <c r="D183" s="1341"/>
      <c r="E183" s="1343"/>
      <c r="F183" s="1345"/>
      <c r="G183" s="1347"/>
      <c r="H183" s="1349"/>
      <c r="I183" s="1351"/>
      <c r="J183" s="1351"/>
      <c r="K183" s="1351"/>
      <c r="L183" s="1352"/>
    </row>
    <row r="184" spans="3:12" ht="4.5" customHeight="1" x14ac:dyDescent="0.2">
      <c r="C184" s="1355"/>
      <c r="D184" s="1341"/>
      <c r="E184" s="1343"/>
      <c r="F184" s="1345"/>
      <c r="G184" s="1347"/>
      <c r="H184" s="1349"/>
      <c r="I184" s="1351"/>
      <c r="J184" s="1351"/>
      <c r="K184" s="1351"/>
      <c r="L184" s="1352"/>
    </row>
    <row r="185" spans="3:12" ht="4.5" customHeight="1" x14ac:dyDescent="0.2">
      <c r="C185" s="1355">
        <v>27</v>
      </c>
      <c r="D185" s="1341">
        <f t="shared" ref="D185:E185" si="29">D173</f>
        <v>1528.8</v>
      </c>
      <c r="E185" s="1343">
        <f t="shared" si="29"/>
        <v>0.22750000000000001</v>
      </c>
      <c r="F185" s="1345" t="e">
        <f>#REF!</f>
        <v>#REF!</v>
      </c>
      <c r="G185" s="1347" t="e">
        <f>#REF!</f>
        <v>#REF!</v>
      </c>
      <c r="H185" s="1349" t="e">
        <f t="shared" ref="H185" si="30">F185/D185</f>
        <v>#REF!</v>
      </c>
      <c r="I185" s="1351" t="e">
        <f>#REF!</f>
        <v>#REF!</v>
      </c>
      <c r="J185" s="1351"/>
      <c r="K185" s="1351"/>
      <c r="L185" s="1352"/>
    </row>
    <row r="186" spans="3:12" ht="4.5" customHeight="1" x14ac:dyDescent="0.2">
      <c r="C186" s="1355"/>
      <c r="D186" s="1341"/>
      <c r="E186" s="1343"/>
      <c r="F186" s="1345"/>
      <c r="G186" s="1347"/>
      <c r="H186" s="1349"/>
      <c r="I186" s="1351"/>
      <c r="J186" s="1351"/>
      <c r="K186" s="1351"/>
      <c r="L186" s="1352"/>
    </row>
    <row r="187" spans="3:12" ht="4.5" customHeight="1" x14ac:dyDescent="0.2">
      <c r="C187" s="1355"/>
      <c r="D187" s="1341"/>
      <c r="E187" s="1343"/>
      <c r="F187" s="1345"/>
      <c r="G187" s="1347"/>
      <c r="H187" s="1349"/>
      <c r="I187" s="1351"/>
      <c r="J187" s="1351"/>
      <c r="K187" s="1351"/>
      <c r="L187" s="1352"/>
    </row>
    <row r="188" spans="3:12" ht="4.5" customHeight="1" x14ac:dyDescent="0.2">
      <c r="C188" s="1355"/>
      <c r="D188" s="1341"/>
      <c r="E188" s="1343"/>
      <c r="F188" s="1345"/>
      <c r="G188" s="1347"/>
      <c r="H188" s="1349"/>
      <c r="I188" s="1351"/>
      <c r="J188" s="1351"/>
      <c r="K188" s="1351"/>
      <c r="L188" s="1352"/>
    </row>
    <row r="189" spans="3:12" ht="4.5" customHeight="1" x14ac:dyDescent="0.2">
      <c r="C189" s="1355"/>
      <c r="D189" s="1341"/>
      <c r="E189" s="1343"/>
      <c r="F189" s="1345"/>
      <c r="G189" s="1347"/>
      <c r="H189" s="1349"/>
      <c r="I189" s="1351"/>
      <c r="J189" s="1351"/>
      <c r="K189" s="1351"/>
      <c r="L189" s="1352"/>
    </row>
    <row r="190" spans="3:12" ht="4.5" customHeight="1" x14ac:dyDescent="0.2">
      <c r="C190" s="1355"/>
      <c r="D190" s="1341"/>
      <c r="E190" s="1343"/>
      <c r="F190" s="1345"/>
      <c r="G190" s="1347"/>
      <c r="H190" s="1349"/>
      <c r="I190" s="1351"/>
      <c r="J190" s="1351"/>
      <c r="K190" s="1351"/>
      <c r="L190" s="1352"/>
    </row>
    <row r="191" spans="3:12" ht="4.5" customHeight="1" x14ac:dyDescent="0.2">
      <c r="C191" s="1355">
        <v>28</v>
      </c>
      <c r="D191" s="1341">
        <f t="shared" ref="D191:E191" si="31">D179</f>
        <v>1528.8</v>
      </c>
      <c r="E191" s="1343">
        <f t="shared" si="31"/>
        <v>0.22750000000000001</v>
      </c>
      <c r="F191" s="1345" t="e">
        <f>#REF!</f>
        <v>#REF!</v>
      </c>
      <c r="G191" s="1347" t="e">
        <f>#REF!</f>
        <v>#REF!</v>
      </c>
      <c r="H191" s="1349" t="e">
        <f t="shared" ref="H191" si="32">F191/D191</f>
        <v>#REF!</v>
      </c>
      <c r="I191" s="1351" t="e">
        <f>#REF!</f>
        <v>#REF!</v>
      </c>
      <c r="J191" s="1351"/>
      <c r="K191" s="1351"/>
      <c r="L191" s="1352"/>
    </row>
    <row r="192" spans="3:12" ht="4.5" customHeight="1" x14ac:dyDescent="0.2">
      <c r="C192" s="1355"/>
      <c r="D192" s="1341"/>
      <c r="E192" s="1343"/>
      <c r="F192" s="1345"/>
      <c r="G192" s="1347"/>
      <c r="H192" s="1349"/>
      <c r="I192" s="1351"/>
      <c r="J192" s="1351"/>
      <c r="K192" s="1351"/>
      <c r="L192" s="1352"/>
    </row>
    <row r="193" spans="2:49" ht="4.5" customHeight="1" x14ac:dyDescent="0.2">
      <c r="C193" s="1355"/>
      <c r="D193" s="1341"/>
      <c r="E193" s="1343"/>
      <c r="F193" s="1345"/>
      <c r="G193" s="1347"/>
      <c r="H193" s="1349"/>
      <c r="I193" s="1351"/>
      <c r="J193" s="1351"/>
      <c r="K193" s="1351"/>
      <c r="L193" s="1352"/>
    </row>
    <row r="194" spans="2:49" ht="4.5" customHeight="1" x14ac:dyDescent="0.2">
      <c r="C194" s="1355"/>
      <c r="D194" s="1341"/>
      <c r="E194" s="1343"/>
      <c r="F194" s="1345"/>
      <c r="G194" s="1347"/>
      <c r="H194" s="1349"/>
      <c r="I194" s="1351"/>
      <c r="J194" s="1351"/>
      <c r="K194" s="1351"/>
      <c r="L194" s="1352"/>
    </row>
    <row r="195" spans="2:49" ht="4.5" customHeight="1" x14ac:dyDescent="0.2">
      <c r="C195" s="1355"/>
      <c r="D195" s="1341"/>
      <c r="E195" s="1343"/>
      <c r="F195" s="1345"/>
      <c r="G195" s="1347"/>
      <c r="H195" s="1349"/>
      <c r="I195" s="1351"/>
      <c r="J195" s="1351"/>
      <c r="K195" s="1351"/>
      <c r="L195" s="1352"/>
    </row>
    <row r="196" spans="2:49" ht="4.5" customHeight="1" x14ac:dyDescent="0.2">
      <c r="C196" s="1355"/>
      <c r="D196" s="1341"/>
      <c r="E196" s="1343"/>
      <c r="F196" s="1345"/>
      <c r="G196" s="1347"/>
      <c r="H196" s="1349"/>
      <c r="I196" s="1351"/>
      <c r="J196" s="1351"/>
      <c r="K196" s="1351"/>
      <c r="L196" s="1352"/>
    </row>
    <row r="197" spans="2:49" ht="5.25" customHeight="1" x14ac:dyDescent="0.2">
      <c r="C197" s="1355">
        <v>29</v>
      </c>
      <c r="D197" s="1341">
        <f t="shared" ref="D197:E197" si="33">D185</f>
        <v>1528.8</v>
      </c>
      <c r="E197" s="1343">
        <f t="shared" si="33"/>
        <v>0.22750000000000001</v>
      </c>
      <c r="F197" s="1345" t="e">
        <f>#REF!</f>
        <v>#REF!</v>
      </c>
      <c r="G197" s="1347" t="e">
        <f>#REF!</f>
        <v>#REF!</v>
      </c>
      <c r="H197" s="1349" t="e">
        <f t="shared" ref="H197" si="34">F197/D197</f>
        <v>#REF!</v>
      </c>
      <c r="I197" s="1351" t="e">
        <f>#REF!</f>
        <v>#REF!</v>
      </c>
      <c r="J197" s="1351"/>
      <c r="K197" s="1351"/>
      <c r="L197" s="1352"/>
    </row>
    <row r="198" spans="2:49" ht="5.25" customHeight="1" x14ac:dyDescent="0.2">
      <c r="C198" s="1355"/>
      <c r="D198" s="1341"/>
      <c r="E198" s="1343"/>
      <c r="F198" s="1345"/>
      <c r="G198" s="1347"/>
      <c r="H198" s="1349"/>
      <c r="I198" s="1351"/>
      <c r="J198" s="1351"/>
      <c r="K198" s="1351"/>
      <c r="L198" s="1352"/>
    </row>
    <row r="199" spans="2:49" ht="5.25" customHeight="1" x14ac:dyDescent="0.2">
      <c r="C199" s="1355"/>
      <c r="D199" s="1341"/>
      <c r="E199" s="1343"/>
      <c r="F199" s="1345"/>
      <c r="G199" s="1347"/>
      <c r="H199" s="1349"/>
      <c r="I199" s="1351"/>
      <c r="J199" s="1351"/>
      <c r="K199" s="1351"/>
      <c r="L199" s="1352"/>
    </row>
    <row r="200" spans="2:49" ht="5.25" customHeight="1" x14ac:dyDescent="0.2">
      <c r="C200" s="1355"/>
      <c r="D200" s="1341"/>
      <c r="E200" s="1343"/>
      <c r="F200" s="1345"/>
      <c r="G200" s="1347"/>
      <c r="H200" s="1349"/>
      <c r="I200" s="1351"/>
      <c r="J200" s="1351"/>
      <c r="K200" s="1351"/>
      <c r="L200" s="1352"/>
    </row>
    <row r="201" spans="2:49" ht="5.25" customHeight="1" x14ac:dyDescent="0.2">
      <c r="C201" s="1355"/>
      <c r="D201" s="1341"/>
      <c r="E201" s="1343"/>
      <c r="F201" s="1345"/>
      <c r="G201" s="1347"/>
      <c r="H201" s="1349"/>
      <c r="I201" s="1351"/>
      <c r="J201" s="1351"/>
      <c r="K201" s="1351"/>
      <c r="L201" s="1352"/>
    </row>
    <row r="202" spans="2:49" ht="5.25" customHeight="1" thickBot="1" x14ac:dyDescent="0.25">
      <c r="C202" s="1355"/>
      <c r="D202" s="1342"/>
      <c r="E202" s="1344"/>
      <c r="F202" s="1346"/>
      <c r="G202" s="1348"/>
      <c r="H202" s="1350"/>
      <c r="I202" s="1353"/>
      <c r="J202" s="1353"/>
      <c r="K202" s="1353"/>
      <c r="L202" s="1354"/>
    </row>
    <row r="203" spans="2:49" ht="5.25" customHeight="1" x14ac:dyDescent="0.2"/>
    <row r="204" spans="2:49" ht="5.25" customHeight="1" x14ac:dyDescent="0.2"/>
    <row r="205" spans="2:49" ht="26.25" customHeight="1" x14ac:dyDescent="0.2">
      <c r="C205" s="41"/>
      <c r="D205" s="1362" t="s">
        <v>207</v>
      </c>
      <c r="E205" s="1363"/>
      <c r="F205" s="1363"/>
      <c r="G205" s="1363"/>
      <c r="H205" s="1363"/>
      <c r="I205" s="1363"/>
      <c r="J205" s="1363"/>
      <c r="K205" s="1363"/>
      <c r="L205" s="1364"/>
    </row>
    <row r="206" spans="2:49" ht="12.75" customHeight="1" x14ac:dyDescent="0.2">
      <c r="C206" s="41"/>
      <c r="D206" s="1365"/>
      <c r="E206" s="1366"/>
      <c r="F206" s="1366"/>
      <c r="G206" s="1366"/>
      <c r="H206" s="1366"/>
      <c r="I206" s="1366"/>
      <c r="J206" s="1366"/>
      <c r="K206" s="1366"/>
      <c r="L206" s="1367"/>
    </row>
    <row r="207" spans="2:49" x14ac:dyDescent="0.2">
      <c r="D207" s="1368"/>
      <c r="E207" s="1368"/>
      <c r="F207" s="1368"/>
      <c r="G207" s="1368"/>
      <c r="H207" s="1368"/>
      <c r="I207" s="1368"/>
      <c r="J207" s="1368"/>
      <c r="K207" s="1368"/>
      <c r="L207" s="1368"/>
    </row>
    <row r="208" spans="2:49" ht="56.25" customHeight="1" x14ac:dyDescent="0.2">
      <c r="B208" s="1369"/>
      <c r="C208" s="1369"/>
      <c r="D208" s="198" t="s">
        <v>206</v>
      </c>
      <c r="E208" s="198" t="s">
        <v>44</v>
      </c>
      <c r="F208" s="198" t="s">
        <v>107</v>
      </c>
      <c r="G208" s="198" t="s">
        <v>110</v>
      </c>
      <c r="H208" s="198" t="s">
        <v>106</v>
      </c>
      <c r="I208" s="1370" t="s">
        <v>108</v>
      </c>
      <c r="J208" s="1370"/>
      <c r="K208" s="1370"/>
      <c r="L208" s="1370"/>
      <c r="N208" s="46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3"/>
    </row>
    <row r="209" spans="2:49" ht="12.75" customHeight="1" x14ac:dyDescent="0.2">
      <c r="B209" s="1369"/>
      <c r="C209" s="1355"/>
      <c r="D209" s="1357">
        <v>1570</v>
      </c>
      <c r="E209" s="1358">
        <v>0.13400000000000001</v>
      </c>
      <c r="F209" s="1359" t="e">
        <f>#REF!</f>
        <v>#REF!</v>
      </c>
      <c r="G209" s="1360" t="e">
        <f>#REF!</f>
        <v>#REF!</v>
      </c>
      <c r="H209" s="1361">
        <v>0.92100000000000004</v>
      </c>
      <c r="I209" s="1356" t="e">
        <f>#REF!</f>
        <v>#REF!</v>
      </c>
      <c r="J209" s="1356"/>
      <c r="K209" s="1356"/>
      <c r="L209" s="1356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5"/>
    </row>
    <row r="210" spans="2:49" ht="12.75" customHeight="1" x14ac:dyDescent="0.2">
      <c r="B210" s="1369"/>
      <c r="C210" s="1355"/>
      <c r="D210" s="1357"/>
      <c r="E210" s="1358"/>
      <c r="F210" s="1359"/>
      <c r="G210" s="1360"/>
      <c r="H210" s="1361"/>
      <c r="I210" s="1356"/>
      <c r="J210" s="1356"/>
      <c r="K210" s="1356"/>
      <c r="L210" s="1356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40"/>
    </row>
    <row r="211" spans="2:49" x14ac:dyDescent="0.2">
      <c r="B211" s="1369"/>
      <c r="C211" s="1355"/>
      <c r="D211" s="1357"/>
      <c r="E211" s="1358"/>
      <c r="F211" s="1359"/>
      <c r="G211" s="1360"/>
      <c r="H211" s="1361"/>
      <c r="I211" s="1356"/>
      <c r="J211" s="1356"/>
      <c r="K211" s="1356"/>
      <c r="L211" s="1356"/>
    </row>
    <row r="212" spans="2:49" x14ac:dyDescent="0.2">
      <c r="B212" s="1369"/>
      <c r="C212" s="1355"/>
      <c r="D212" s="1357"/>
      <c r="E212" s="1358"/>
      <c r="F212" s="1359"/>
      <c r="G212" s="1360"/>
      <c r="H212" s="1361"/>
      <c r="I212" s="1356"/>
      <c r="J212" s="1356"/>
      <c r="K212" s="1356"/>
      <c r="L212" s="1356"/>
    </row>
    <row r="213" spans="2:49" ht="12.75" customHeight="1" x14ac:dyDescent="0.2">
      <c r="B213" s="1369"/>
      <c r="C213" s="1371"/>
      <c r="D213" s="1357"/>
      <c r="E213" s="1358"/>
      <c r="F213" s="1359"/>
      <c r="G213" s="1360"/>
      <c r="H213" s="1361"/>
      <c r="I213" s="1356"/>
      <c r="J213" s="1356"/>
      <c r="K213" s="1356"/>
      <c r="L213" s="1356"/>
    </row>
    <row r="214" spans="2:49" x14ac:dyDescent="0.2">
      <c r="B214" s="1369"/>
      <c r="C214" s="1371"/>
      <c r="D214" s="1357"/>
      <c r="E214" s="1358"/>
      <c r="F214" s="1359"/>
      <c r="G214" s="1360"/>
      <c r="H214" s="1361"/>
      <c r="I214" s="1356"/>
      <c r="J214" s="1356"/>
      <c r="K214" s="1356"/>
      <c r="L214" s="1356"/>
    </row>
    <row r="215" spans="2:49" ht="12.75" customHeight="1" x14ac:dyDescent="0.2">
      <c r="B215" s="1369"/>
      <c r="C215" s="1371"/>
      <c r="D215" s="1357">
        <f>D209</f>
        <v>1570</v>
      </c>
      <c r="E215" s="1358">
        <f>E209</f>
        <v>0.13400000000000001</v>
      </c>
      <c r="F215" s="1359">
        <v>1509</v>
      </c>
      <c r="G215" s="1360">
        <v>0.17799999999999999</v>
      </c>
      <c r="H215" s="1361">
        <v>1.921</v>
      </c>
      <c r="I215" s="1356" t="e">
        <f>I209</f>
        <v>#REF!</v>
      </c>
      <c r="J215" s="1356"/>
      <c r="K215" s="1356"/>
      <c r="L215" s="1356"/>
    </row>
    <row r="216" spans="2:49" ht="12.75" customHeight="1" x14ac:dyDescent="0.2">
      <c r="B216" s="1369"/>
      <c r="C216" s="1371"/>
      <c r="D216" s="1357"/>
      <c r="E216" s="1358"/>
      <c r="F216" s="1359"/>
      <c r="G216" s="1360"/>
      <c r="H216" s="1361"/>
      <c r="I216" s="1356"/>
      <c r="J216" s="1356"/>
      <c r="K216" s="1356"/>
      <c r="L216" s="1356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40"/>
    </row>
    <row r="217" spans="2:49" ht="12.75" customHeight="1" x14ac:dyDescent="0.2">
      <c r="B217" s="1369"/>
      <c r="C217" s="1371"/>
      <c r="D217" s="1357"/>
      <c r="E217" s="1358"/>
      <c r="F217" s="1359"/>
      <c r="G217" s="1360"/>
      <c r="H217" s="1361"/>
      <c r="I217" s="1356"/>
      <c r="J217" s="1356"/>
      <c r="K217" s="1356"/>
      <c r="L217" s="1356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40"/>
    </row>
    <row r="218" spans="2:49" x14ac:dyDescent="0.2">
      <c r="B218" s="1369"/>
      <c r="C218" s="1371"/>
      <c r="D218" s="1357"/>
      <c r="E218" s="1358"/>
      <c r="F218" s="1359"/>
      <c r="G218" s="1360"/>
      <c r="H218" s="1361"/>
      <c r="I218" s="1356"/>
      <c r="J218" s="1356"/>
      <c r="K218" s="1356"/>
      <c r="L218" s="1356"/>
    </row>
    <row r="219" spans="2:49" x14ac:dyDescent="0.2">
      <c r="B219" s="1369"/>
      <c r="C219" s="1371"/>
      <c r="D219" s="1357"/>
      <c r="E219" s="1358"/>
      <c r="F219" s="1359"/>
      <c r="G219" s="1360"/>
      <c r="H219" s="1361"/>
      <c r="I219" s="1356"/>
      <c r="J219" s="1356"/>
      <c r="K219" s="1356"/>
      <c r="L219" s="1356"/>
    </row>
    <row r="220" spans="2:49" x14ac:dyDescent="0.2">
      <c r="B220" s="1369"/>
      <c r="C220" s="1371"/>
      <c r="D220" s="1357"/>
      <c r="E220" s="1358"/>
      <c r="F220" s="1359"/>
      <c r="G220" s="1360"/>
      <c r="H220" s="1361"/>
      <c r="I220" s="1356"/>
      <c r="J220" s="1356"/>
      <c r="K220" s="1356"/>
      <c r="L220" s="1356"/>
    </row>
    <row r="221" spans="2:49" ht="12.75" customHeight="1" x14ac:dyDescent="0.2">
      <c r="B221" s="48"/>
      <c r="C221" s="36"/>
      <c r="D221" s="1357">
        <f>D209</f>
        <v>1570</v>
      </c>
      <c r="E221" s="1358">
        <f>E209</f>
        <v>0.13400000000000001</v>
      </c>
      <c r="F221" s="1359">
        <v>1423</v>
      </c>
      <c r="G221" s="1360">
        <v>0.19500000000000001</v>
      </c>
      <c r="H221" s="1361">
        <v>2.9209999999999998</v>
      </c>
      <c r="I221" s="1356" t="e">
        <f>I215</f>
        <v>#REF!</v>
      </c>
      <c r="J221" s="1356"/>
      <c r="K221" s="1356"/>
      <c r="L221" s="1356"/>
    </row>
    <row r="222" spans="2:49" x14ac:dyDescent="0.2">
      <c r="D222" s="1357"/>
      <c r="E222" s="1358"/>
      <c r="F222" s="1359"/>
      <c r="G222" s="1360"/>
      <c r="H222" s="1361"/>
      <c r="I222" s="1356"/>
      <c r="J222" s="1356"/>
      <c r="K222" s="1356"/>
      <c r="L222" s="1356"/>
    </row>
    <row r="223" spans="2:49" x14ac:dyDescent="0.2">
      <c r="D223" s="1357"/>
      <c r="E223" s="1358"/>
      <c r="F223" s="1359"/>
      <c r="G223" s="1360"/>
      <c r="H223" s="1361"/>
      <c r="I223" s="1356"/>
      <c r="J223" s="1356"/>
      <c r="K223" s="1356"/>
      <c r="L223" s="1356"/>
    </row>
    <row r="224" spans="2:49" x14ac:dyDescent="0.2">
      <c r="D224" s="1357"/>
      <c r="E224" s="1358"/>
      <c r="F224" s="1359"/>
      <c r="G224" s="1360"/>
      <c r="H224" s="1361"/>
      <c r="I224" s="1356"/>
      <c r="J224" s="1356"/>
      <c r="K224" s="1356"/>
      <c r="L224" s="1356"/>
    </row>
    <row r="225" spans="4:48" x14ac:dyDescent="0.2">
      <c r="D225" s="1357"/>
      <c r="E225" s="1358"/>
      <c r="F225" s="1359"/>
      <c r="G225" s="1360"/>
      <c r="H225" s="1361"/>
      <c r="I225" s="1356"/>
      <c r="J225" s="1356"/>
      <c r="K225" s="1356"/>
      <c r="L225" s="1356"/>
    </row>
    <row r="226" spans="4:48" x14ac:dyDescent="0.2">
      <c r="D226" s="1357"/>
      <c r="E226" s="1358"/>
      <c r="F226" s="1359"/>
      <c r="G226" s="1360"/>
      <c r="H226" s="1361"/>
      <c r="I226" s="1356"/>
      <c r="J226" s="1356"/>
      <c r="K226" s="1356"/>
      <c r="L226" s="1356"/>
    </row>
    <row r="227" spans="4:48" ht="12.75" customHeight="1" x14ac:dyDescent="0.2">
      <c r="D227" s="1357">
        <f>D215</f>
        <v>1570</v>
      </c>
      <c r="E227" s="1358">
        <f>E215</f>
        <v>0.13400000000000001</v>
      </c>
      <c r="F227" s="1359">
        <v>1505</v>
      </c>
      <c r="G227" s="1360">
        <v>0.16200000000000001</v>
      </c>
      <c r="H227" s="1361">
        <v>3.9209999999999998</v>
      </c>
      <c r="I227" s="1356" t="e">
        <f>I221</f>
        <v>#REF!</v>
      </c>
      <c r="J227" s="1356"/>
      <c r="K227" s="1356"/>
      <c r="L227" s="1356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3"/>
    </row>
    <row r="228" spans="4:48" ht="12.75" customHeight="1" x14ac:dyDescent="0.2">
      <c r="D228" s="1357"/>
      <c r="E228" s="1358"/>
      <c r="F228" s="1359"/>
      <c r="G228" s="1360"/>
      <c r="H228" s="1361"/>
      <c r="I228" s="1356"/>
      <c r="J228" s="1356"/>
      <c r="K228" s="1356"/>
      <c r="L228" s="1356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5"/>
    </row>
    <row r="229" spans="4:48" x14ac:dyDescent="0.2">
      <c r="D229" s="1357"/>
      <c r="E229" s="1358"/>
      <c r="F229" s="1359"/>
      <c r="G229" s="1360"/>
      <c r="H229" s="1361"/>
      <c r="I229" s="1356"/>
      <c r="J229" s="1356"/>
      <c r="K229" s="1356"/>
      <c r="L229" s="1356"/>
    </row>
    <row r="230" spans="4:48" x14ac:dyDescent="0.2">
      <c r="D230" s="1357"/>
      <c r="E230" s="1358"/>
      <c r="F230" s="1359"/>
      <c r="G230" s="1360"/>
      <c r="H230" s="1361"/>
      <c r="I230" s="1356"/>
      <c r="J230" s="1356"/>
      <c r="K230" s="1356"/>
      <c r="L230" s="1356"/>
    </row>
    <row r="231" spans="4:48" x14ac:dyDescent="0.2">
      <c r="D231" s="1357"/>
      <c r="E231" s="1358"/>
      <c r="F231" s="1359"/>
      <c r="G231" s="1360"/>
      <c r="H231" s="1361"/>
      <c r="I231" s="1356"/>
      <c r="J231" s="1356"/>
      <c r="K231" s="1356"/>
      <c r="L231" s="1356"/>
    </row>
    <row r="232" spans="4:48" x14ac:dyDescent="0.2">
      <c r="D232" s="1357"/>
      <c r="E232" s="1358"/>
      <c r="F232" s="1359"/>
      <c r="G232" s="1360"/>
      <c r="H232" s="1361"/>
      <c r="I232" s="1356"/>
      <c r="J232" s="1356"/>
      <c r="K232" s="1356"/>
      <c r="L232" s="1356"/>
    </row>
    <row r="233" spans="4:48" ht="12.75" customHeight="1" x14ac:dyDescent="0.2">
      <c r="D233" s="1357">
        <f>D221</f>
        <v>1570</v>
      </c>
      <c r="E233" s="1358">
        <f>E221</f>
        <v>0.13400000000000001</v>
      </c>
      <c r="F233" s="1359">
        <v>1500</v>
      </c>
      <c r="G233" s="1360">
        <v>0.222</v>
      </c>
      <c r="H233" s="1361">
        <v>4.9210000000000003</v>
      </c>
      <c r="I233" s="1356" t="e">
        <f>I227</f>
        <v>#REF!</v>
      </c>
      <c r="J233" s="1356"/>
      <c r="K233" s="1356"/>
      <c r="L233" s="1356"/>
    </row>
    <row r="234" spans="4:48" x14ac:dyDescent="0.2">
      <c r="D234" s="1357"/>
      <c r="E234" s="1358"/>
      <c r="F234" s="1359"/>
      <c r="G234" s="1360"/>
      <c r="H234" s="1361"/>
      <c r="I234" s="1356"/>
      <c r="J234" s="1356"/>
      <c r="K234" s="1356"/>
      <c r="L234" s="1356"/>
    </row>
    <row r="235" spans="4:48" x14ac:dyDescent="0.2">
      <c r="D235" s="1357"/>
      <c r="E235" s="1358"/>
      <c r="F235" s="1359"/>
      <c r="G235" s="1360"/>
      <c r="H235" s="1361"/>
      <c r="I235" s="1356"/>
      <c r="J235" s="1356"/>
      <c r="K235" s="1356"/>
      <c r="L235" s="1356"/>
    </row>
    <row r="236" spans="4:48" x14ac:dyDescent="0.2">
      <c r="D236" s="1357"/>
      <c r="E236" s="1358"/>
      <c r="F236" s="1359"/>
      <c r="G236" s="1360"/>
      <c r="H236" s="1361"/>
      <c r="I236" s="1356"/>
      <c r="J236" s="1356"/>
      <c r="K236" s="1356"/>
      <c r="L236" s="1356"/>
    </row>
    <row r="237" spans="4:48" x14ac:dyDescent="0.2">
      <c r="D237" s="1357"/>
      <c r="E237" s="1358"/>
      <c r="F237" s="1359"/>
      <c r="G237" s="1360"/>
      <c r="H237" s="1361"/>
      <c r="I237" s="1356"/>
      <c r="J237" s="1356"/>
      <c r="K237" s="1356"/>
      <c r="L237" s="1356"/>
    </row>
    <row r="238" spans="4:48" x14ac:dyDescent="0.2">
      <c r="D238" s="1357"/>
      <c r="E238" s="1358"/>
      <c r="F238" s="1359"/>
      <c r="G238" s="1360"/>
      <c r="H238" s="1361"/>
      <c r="I238" s="1356"/>
      <c r="J238" s="1356"/>
      <c r="K238" s="1356"/>
      <c r="L238" s="1356"/>
    </row>
    <row r="239" spans="4:48" ht="12.75" customHeight="1" x14ac:dyDescent="0.2">
      <c r="D239" s="1357">
        <f t="shared" ref="D239" si="35">D227</f>
        <v>1570</v>
      </c>
      <c r="E239" s="1358">
        <f t="shared" ref="E239" si="36">E227</f>
        <v>0.13400000000000001</v>
      </c>
      <c r="F239" s="1359">
        <v>1421</v>
      </c>
      <c r="G239" s="1360">
        <v>0.20599999999999999</v>
      </c>
      <c r="H239" s="1361">
        <v>5.9210000000000003</v>
      </c>
      <c r="I239" s="1356" t="e">
        <f t="shared" ref="I239" si="37">I233</f>
        <v>#REF!</v>
      </c>
      <c r="J239" s="1356"/>
      <c r="K239" s="1356"/>
      <c r="L239" s="1356"/>
    </row>
    <row r="240" spans="4:48" x14ac:dyDescent="0.2">
      <c r="D240" s="1357"/>
      <c r="E240" s="1358"/>
      <c r="F240" s="1359"/>
      <c r="G240" s="1360"/>
      <c r="H240" s="1361"/>
      <c r="I240" s="1356"/>
      <c r="J240" s="1356"/>
      <c r="K240" s="1356"/>
      <c r="L240" s="1356"/>
    </row>
    <row r="241" spans="4:12" x14ac:dyDescent="0.2">
      <c r="D241" s="1357"/>
      <c r="E241" s="1358"/>
      <c r="F241" s="1359"/>
      <c r="G241" s="1360"/>
      <c r="H241" s="1361"/>
      <c r="I241" s="1356"/>
      <c r="J241" s="1356"/>
      <c r="K241" s="1356"/>
      <c r="L241" s="1356"/>
    </row>
    <row r="242" spans="4:12" x14ac:dyDescent="0.2">
      <c r="D242" s="1357"/>
      <c r="E242" s="1358"/>
      <c r="F242" s="1359"/>
      <c r="G242" s="1360"/>
      <c r="H242" s="1361"/>
      <c r="I242" s="1356"/>
      <c r="J242" s="1356"/>
      <c r="K242" s="1356"/>
      <c r="L242" s="1356"/>
    </row>
    <row r="243" spans="4:12" x14ac:dyDescent="0.2">
      <c r="D243" s="1357"/>
      <c r="E243" s="1358"/>
      <c r="F243" s="1359"/>
      <c r="G243" s="1360"/>
      <c r="H243" s="1361"/>
      <c r="I243" s="1356"/>
      <c r="J243" s="1356"/>
      <c r="K243" s="1356"/>
      <c r="L243" s="1356"/>
    </row>
    <row r="244" spans="4:12" x14ac:dyDescent="0.2">
      <c r="D244" s="1357"/>
      <c r="E244" s="1358"/>
      <c r="F244" s="1359"/>
      <c r="G244" s="1360"/>
      <c r="H244" s="1361"/>
      <c r="I244" s="1356"/>
      <c r="J244" s="1356"/>
      <c r="K244" s="1356"/>
      <c r="L244" s="1356"/>
    </row>
    <row r="245" spans="4:12" ht="12.75" customHeight="1" x14ac:dyDescent="0.2">
      <c r="D245" s="1357">
        <f t="shared" ref="D245" si="38">D233</f>
        <v>1570</v>
      </c>
      <c r="E245" s="1358">
        <f t="shared" ref="E245" si="39">E233</f>
        <v>0.13400000000000001</v>
      </c>
      <c r="F245" s="1359">
        <v>1419</v>
      </c>
      <c r="G245" s="1360">
        <v>0.17</v>
      </c>
      <c r="H245" s="1361">
        <v>6.9210000000000003</v>
      </c>
      <c r="I245" s="1356" t="e">
        <f t="shared" ref="I245" si="40">I239</f>
        <v>#REF!</v>
      </c>
      <c r="J245" s="1356"/>
      <c r="K245" s="1356"/>
      <c r="L245" s="1356"/>
    </row>
    <row r="246" spans="4:12" x14ac:dyDescent="0.2">
      <c r="D246" s="1357"/>
      <c r="E246" s="1358"/>
      <c r="F246" s="1359"/>
      <c r="G246" s="1360"/>
      <c r="H246" s="1361"/>
      <c r="I246" s="1356"/>
      <c r="J246" s="1356"/>
      <c r="K246" s="1356"/>
      <c r="L246" s="1356"/>
    </row>
    <row r="247" spans="4:12" x14ac:dyDescent="0.2">
      <c r="D247" s="1357"/>
      <c r="E247" s="1358"/>
      <c r="F247" s="1359"/>
      <c r="G247" s="1360"/>
      <c r="H247" s="1361"/>
      <c r="I247" s="1356"/>
      <c r="J247" s="1356"/>
      <c r="K247" s="1356"/>
      <c r="L247" s="1356"/>
    </row>
    <row r="248" spans="4:12" x14ac:dyDescent="0.2">
      <c r="D248" s="1357"/>
      <c r="E248" s="1358"/>
      <c r="F248" s="1359"/>
      <c r="G248" s="1360"/>
      <c r="H248" s="1361"/>
      <c r="I248" s="1356"/>
      <c r="J248" s="1356"/>
      <c r="K248" s="1356"/>
      <c r="L248" s="1356"/>
    </row>
    <row r="249" spans="4:12" x14ac:dyDescent="0.2">
      <c r="D249" s="1357"/>
      <c r="E249" s="1358"/>
      <c r="F249" s="1359"/>
      <c r="G249" s="1360"/>
      <c r="H249" s="1361"/>
      <c r="I249" s="1356"/>
      <c r="J249" s="1356"/>
      <c r="K249" s="1356"/>
      <c r="L249" s="1356"/>
    </row>
    <row r="250" spans="4:12" x14ac:dyDescent="0.2">
      <c r="D250" s="1357"/>
      <c r="E250" s="1358"/>
      <c r="F250" s="1359"/>
      <c r="G250" s="1360"/>
      <c r="H250" s="1361"/>
      <c r="I250" s="1356"/>
      <c r="J250" s="1356"/>
      <c r="K250" s="1356"/>
      <c r="L250" s="1356"/>
    </row>
    <row r="251" spans="4:12" x14ac:dyDescent="0.2">
      <c r="D251" s="1357">
        <f t="shared" ref="D251" si="41">D239</f>
        <v>1570</v>
      </c>
      <c r="E251" s="1358">
        <f t="shared" ref="E251" si="42">E239</f>
        <v>0.13400000000000001</v>
      </c>
      <c r="F251" s="1359">
        <v>1441</v>
      </c>
      <c r="G251" s="1360">
        <v>0.19500000000000001</v>
      </c>
      <c r="H251" s="1361">
        <v>7.9210000000000003</v>
      </c>
      <c r="I251" s="1356" t="e">
        <f t="shared" ref="I251" si="43">I245</f>
        <v>#REF!</v>
      </c>
      <c r="J251" s="1356"/>
      <c r="K251" s="1356"/>
      <c r="L251" s="1356"/>
    </row>
    <row r="252" spans="4:12" x14ac:dyDescent="0.2">
      <c r="D252" s="1357"/>
      <c r="E252" s="1358"/>
      <c r="F252" s="1359"/>
      <c r="G252" s="1360"/>
      <c r="H252" s="1361"/>
      <c r="I252" s="1356"/>
      <c r="J252" s="1356"/>
      <c r="K252" s="1356"/>
      <c r="L252" s="1356"/>
    </row>
    <row r="253" spans="4:12" x14ac:dyDescent="0.2">
      <c r="D253" s="1357"/>
      <c r="E253" s="1358"/>
      <c r="F253" s="1359"/>
      <c r="G253" s="1360"/>
      <c r="H253" s="1361"/>
      <c r="I253" s="1356"/>
      <c r="J253" s="1356"/>
      <c r="K253" s="1356"/>
      <c r="L253" s="1356"/>
    </row>
    <row r="254" spans="4:12" x14ac:dyDescent="0.2">
      <c r="D254" s="1357"/>
      <c r="E254" s="1358"/>
      <c r="F254" s="1359"/>
      <c r="G254" s="1360"/>
      <c r="H254" s="1361"/>
      <c r="I254" s="1356"/>
      <c r="J254" s="1356"/>
      <c r="K254" s="1356"/>
      <c r="L254" s="1356"/>
    </row>
    <row r="255" spans="4:12" x14ac:dyDescent="0.2">
      <c r="D255" s="1357"/>
      <c r="E255" s="1358"/>
      <c r="F255" s="1359"/>
      <c r="G255" s="1360"/>
      <c r="H255" s="1361"/>
      <c r="I255" s="1356"/>
      <c r="J255" s="1356"/>
      <c r="K255" s="1356"/>
      <c r="L255" s="1356"/>
    </row>
    <row r="256" spans="4:12" x14ac:dyDescent="0.2">
      <c r="D256" s="1357"/>
      <c r="E256" s="1358"/>
      <c r="F256" s="1359"/>
      <c r="G256" s="1360"/>
      <c r="H256" s="1361"/>
      <c r="I256" s="1356"/>
      <c r="J256" s="1356"/>
      <c r="K256" s="1356"/>
      <c r="L256" s="1356"/>
    </row>
    <row r="257" spans="4:12" x14ac:dyDescent="0.2">
      <c r="D257" s="1357">
        <f t="shared" ref="D257" si="44">D245</f>
        <v>1570</v>
      </c>
      <c r="E257" s="1358">
        <f t="shared" ref="E257" si="45">E245</f>
        <v>0.13400000000000001</v>
      </c>
      <c r="F257" s="1359">
        <v>1461</v>
      </c>
      <c r="G257" s="1360">
        <v>0.19800000000000001</v>
      </c>
      <c r="H257" s="1361">
        <v>8.9209999999999994</v>
      </c>
      <c r="I257" s="1356" t="e">
        <f t="shared" ref="I257" si="46">I251</f>
        <v>#REF!</v>
      </c>
      <c r="J257" s="1356"/>
      <c r="K257" s="1356"/>
      <c r="L257" s="1356"/>
    </row>
    <row r="258" spans="4:12" x14ac:dyDescent="0.2">
      <c r="D258" s="1357"/>
      <c r="E258" s="1358"/>
      <c r="F258" s="1359"/>
      <c r="G258" s="1360"/>
      <c r="H258" s="1361"/>
      <c r="I258" s="1356"/>
      <c r="J258" s="1356"/>
      <c r="K258" s="1356"/>
      <c r="L258" s="1356"/>
    </row>
    <row r="259" spans="4:12" x14ac:dyDescent="0.2">
      <c r="D259" s="1357"/>
      <c r="E259" s="1358"/>
      <c r="F259" s="1359"/>
      <c r="G259" s="1360"/>
      <c r="H259" s="1361"/>
      <c r="I259" s="1356"/>
      <c r="J259" s="1356"/>
      <c r="K259" s="1356"/>
      <c r="L259" s="1356"/>
    </row>
    <row r="260" spans="4:12" x14ac:dyDescent="0.2">
      <c r="D260" s="1357"/>
      <c r="E260" s="1358"/>
      <c r="F260" s="1359"/>
      <c r="G260" s="1360"/>
      <c r="H260" s="1361"/>
      <c r="I260" s="1356"/>
      <c r="J260" s="1356"/>
      <c r="K260" s="1356"/>
      <c r="L260" s="1356"/>
    </row>
    <row r="261" spans="4:12" x14ac:dyDescent="0.2">
      <c r="D261" s="1357"/>
      <c r="E261" s="1358"/>
      <c r="F261" s="1359"/>
      <c r="G261" s="1360"/>
      <c r="H261" s="1361"/>
      <c r="I261" s="1356"/>
      <c r="J261" s="1356"/>
      <c r="K261" s="1356"/>
      <c r="L261" s="1356"/>
    </row>
    <row r="262" spans="4:12" x14ac:dyDescent="0.2">
      <c r="D262" s="1357"/>
      <c r="E262" s="1358"/>
      <c r="F262" s="1359"/>
      <c r="G262" s="1360"/>
      <c r="H262" s="1361"/>
      <c r="I262" s="1356"/>
      <c r="J262" s="1356"/>
      <c r="K262" s="1356"/>
      <c r="L262" s="1356"/>
    </row>
    <row r="263" spans="4:12" x14ac:dyDescent="0.2">
      <c r="D263" s="1357">
        <f t="shared" ref="D263" si="47">D251</f>
        <v>1570</v>
      </c>
      <c r="E263" s="1358">
        <f t="shared" ref="E263" si="48">E251</f>
        <v>0.13400000000000001</v>
      </c>
      <c r="F263" s="1359">
        <v>1541</v>
      </c>
      <c r="G263" s="1360">
        <v>0.159</v>
      </c>
      <c r="H263" s="1361">
        <v>9.9209999999999994</v>
      </c>
      <c r="I263" s="1356" t="e">
        <f t="shared" ref="I263" si="49">I257</f>
        <v>#REF!</v>
      </c>
      <c r="J263" s="1356"/>
      <c r="K263" s="1356"/>
      <c r="L263" s="1356"/>
    </row>
    <row r="264" spans="4:12" x14ac:dyDescent="0.2">
      <c r="D264" s="1357"/>
      <c r="E264" s="1358"/>
      <c r="F264" s="1359"/>
      <c r="G264" s="1360"/>
      <c r="H264" s="1361"/>
      <c r="I264" s="1356"/>
      <c r="J264" s="1356"/>
      <c r="K264" s="1356"/>
      <c r="L264" s="1356"/>
    </row>
    <row r="265" spans="4:12" x14ac:dyDescent="0.2">
      <c r="D265" s="1357"/>
      <c r="E265" s="1358"/>
      <c r="F265" s="1359"/>
      <c r="G265" s="1360"/>
      <c r="H265" s="1361"/>
      <c r="I265" s="1356"/>
      <c r="J265" s="1356"/>
      <c r="K265" s="1356"/>
      <c r="L265" s="1356"/>
    </row>
    <row r="266" spans="4:12" x14ac:dyDescent="0.2">
      <c r="D266" s="1357"/>
      <c r="E266" s="1358"/>
      <c r="F266" s="1359"/>
      <c r="G266" s="1360"/>
      <c r="H266" s="1361"/>
      <c r="I266" s="1356"/>
      <c r="J266" s="1356"/>
      <c r="K266" s="1356"/>
      <c r="L266" s="1356"/>
    </row>
    <row r="267" spans="4:12" x14ac:dyDescent="0.2">
      <c r="D267" s="1357"/>
      <c r="E267" s="1358"/>
      <c r="F267" s="1359"/>
      <c r="G267" s="1360"/>
      <c r="H267" s="1361"/>
      <c r="I267" s="1356"/>
      <c r="J267" s="1356"/>
      <c r="K267" s="1356"/>
      <c r="L267" s="1356"/>
    </row>
    <row r="268" spans="4:12" x14ac:dyDescent="0.2">
      <c r="D268" s="1357"/>
      <c r="E268" s="1358"/>
      <c r="F268" s="1359"/>
      <c r="G268" s="1360"/>
      <c r="H268" s="1361"/>
      <c r="I268" s="1356"/>
      <c r="J268" s="1356"/>
      <c r="K268" s="1356"/>
      <c r="L268" s="1356"/>
    </row>
    <row r="269" spans="4:12" x14ac:dyDescent="0.2">
      <c r="D269" s="1357">
        <v>1570</v>
      </c>
      <c r="E269" s="1358">
        <v>0.13400000000000001</v>
      </c>
      <c r="F269" s="1359">
        <v>1430</v>
      </c>
      <c r="G269" s="1360">
        <v>0.25600000000000001</v>
      </c>
      <c r="H269" s="1361">
        <v>10.920999999999999</v>
      </c>
      <c r="I269" s="1356" t="e">
        <f t="shared" ref="I269" si="50">I263</f>
        <v>#REF!</v>
      </c>
      <c r="J269" s="1356"/>
      <c r="K269" s="1356"/>
      <c r="L269" s="1356"/>
    </row>
    <row r="270" spans="4:12" x14ac:dyDescent="0.2">
      <c r="D270" s="1357"/>
      <c r="E270" s="1358"/>
      <c r="F270" s="1359"/>
      <c r="G270" s="1360"/>
      <c r="H270" s="1361"/>
      <c r="I270" s="1356"/>
      <c r="J270" s="1356"/>
      <c r="K270" s="1356"/>
      <c r="L270" s="1356"/>
    </row>
    <row r="271" spans="4:12" x14ac:dyDescent="0.2">
      <c r="D271" s="1357"/>
      <c r="E271" s="1358"/>
      <c r="F271" s="1359"/>
      <c r="G271" s="1360"/>
      <c r="H271" s="1361"/>
      <c r="I271" s="1356"/>
      <c r="J271" s="1356"/>
      <c r="K271" s="1356"/>
      <c r="L271" s="1356"/>
    </row>
    <row r="272" spans="4:12" x14ac:dyDescent="0.2">
      <c r="D272" s="1357"/>
      <c r="E272" s="1358"/>
      <c r="F272" s="1359"/>
      <c r="G272" s="1360"/>
      <c r="H272" s="1361"/>
      <c r="I272" s="1356"/>
      <c r="J272" s="1356"/>
      <c r="K272" s="1356"/>
      <c r="L272" s="1356"/>
    </row>
    <row r="273" spans="4:12" x14ac:dyDescent="0.2">
      <c r="D273" s="1357"/>
      <c r="E273" s="1358"/>
      <c r="F273" s="1359"/>
      <c r="G273" s="1360"/>
      <c r="H273" s="1361"/>
      <c r="I273" s="1356"/>
      <c r="J273" s="1356"/>
      <c r="K273" s="1356"/>
      <c r="L273" s="1356"/>
    </row>
    <row r="274" spans="4:12" x14ac:dyDescent="0.2">
      <c r="D274" s="1357"/>
      <c r="E274" s="1358"/>
      <c r="F274" s="1359"/>
      <c r="G274" s="1360"/>
      <c r="H274" s="1361"/>
      <c r="I274" s="1356"/>
      <c r="J274" s="1356"/>
      <c r="K274" s="1356"/>
      <c r="L274" s="1356"/>
    </row>
    <row r="275" spans="4:12" x14ac:dyDescent="0.2">
      <c r="D275" s="1357"/>
      <c r="E275" s="1358"/>
      <c r="F275" s="1359"/>
      <c r="G275" s="1360"/>
      <c r="H275" s="1361">
        <v>11.920999999999999</v>
      </c>
      <c r="I275" s="1356"/>
      <c r="J275" s="1356"/>
      <c r="K275" s="1356"/>
      <c r="L275" s="1356"/>
    </row>
    <row r="276" spans="4:12" x14ac:dyDescent="0.2">
      <c r="D276" s="1357"/>
      <c r="E276" s="1358"/>
      <c r="F276" s="1359"/>
      <c r="G276" s="1360"/>
      <c r="H276" s="1361"/>
      <c r="I276" s="1356"/>
      <c r="J276" s="1356"/>
      <c r="K276" s="1356"/>
      <c r="L276" s="1356"/>
    </row>
    <row r="277" spans="4:12" x14ac:dyDescent="0.2">
      <c r="D277" s="1357"/>
      <c r="E277" s="1358"/>
      <c r="F277" s="1359"/>
      <c r="G277" s="1360"/>
      <c r="H277" s="1361"/>
      <c r="I277" s="1356"/>
      <c r="J277" s="1356"/>
      <c r="K277" s="1356"/>
      <c r="L277" s="1356"/>
    </row>
    <row r="278" spans="4:12" x14ac:dyDescent="0.2">
      <c r="D278" s="1357"/>
      <c r="E278" s="1358"/>
      <c r="F278" s="1359"/>
      <c r="G278" s="1360"/>
      <c r="H278" s="1361"/>
      <c r="I278" s="1356"/>
      <c r="J278" s="1356"/>
      <c r="K278" s="1356"/>
      <c r="L278" s="1356"/>
    </row>
    <row r="279" spans="4:12" x14ac:dyDescent="0.2">
      <c r="D279" s="1357"/>
      <c r="E279" s="1358"/>
      <c r="F279" s="1359"/>
      <c r="G279" s="1360"/>
      <c r="H279" s="1361"/>
      <c r="I279" s="1356"/>
      <c r="J279" s="1356"/>
      <c r="K279" s="1356"/>
      <c r="L279" s="1356"/>
    </row>
    <row r="280" spans="4:12" x14ac:dyDescent="0.2">
      <c r="D280" s="1357"/>
      <c r="E280" s="1358"/>
      <c r="F280" s="1359"/>
      <c r="G280" s="1360"/>
      <c r="H280" s="1361"/>
      <c r="I280" s="1356"/>
      <c r="J280" s="1356"/>
      <c r="K280" s="1356"/>
      <c r="L280" s="1356"/>
    </row>
    <row r="281" spans="4:12" x14ac:dyDescent="0.2">
      <c r="D281" s="1357"/>
      <c r="E281" s="1358"/>
      <c r="F281" s="1359"/>
      <c r="G281" s="1360"/>
      <c r="H281" s="1361">
        <v>12.920999999999999</v>
      </c>
      <c r="I281" s="1356"/>
      <c r="J281" s="1356"/>
      <c r="K281" s="1356"/>
      <c r="L281" s="1356"/>
    </row>
    <row r="282" spans="4:12" x14ac:dyDescent="0.2">
      <c r="D282" s="1357"/>
      <c r="E282" s="1358"/>
      <c r="F282" s="1359"/>
      <c r="G282" s="1360"/>
      <c r="H282" s="1361"/>
      <c r="I282" s="1356"/>
      <c r="J282" s="1356"/>
      <c r="K282" s="1356"/>
      <c r="L282" s="1356"/>
    </row>
    <row r="283" spans="4:12" x14ac:dyDescent="0.2">
      <c r="D283" s="1357"/>
      <c r="E283" s="1358"/>
      <c r="F283" s="1359"/>
      <c r="G283" s="1360"/>
      <c r="H283" s="1361"/>
      <c r="I283" s="1356"/>
      <c r="J283" s="1356"/>
      <c r="K283" s="1356"/>
      <c r="L283" s="1356"/>
    </row>
    <row r="284" spans="4:12" x14ac:dyDescent="0.2">
      <c r="D284" s="1357"/>
      <c r="E284" s="1358"/>
      <c r="F284" s="1359"/>
      <c r="G284" s="1360"/>
      <c r="H284" s="1361"/>
      <c r="I284" s="1356"/>
      <c r="J284" s="1356"/>
      <c r="K284" s="1356"/>
      <c r="L284" s="1356"/>
    </row>
    <row r="285" spans="4:12" x14ac:dyDescent="0.2">
      <c r="D285" s="1357"/>
      <c r="E285" s="1358"/>
      <c r="F285" s="1359"/>
      <c r="G285" s="1360"/>
      <c r="H285" s="1361"/>
      <c r="I285" s="1356"/>
      <c r="J285" s="1356"/>
      <c r="K285" s="1356"/>
      <c r="L285" s="1356"/>
    </row>
    <row r="286" spans="4:12" x14ac:dyDescent="0.2">
      <c r="D286" s="1357"/>
      <c r="E286" s="1358"/>
      <c r="F286" s="1359"/>
      <c r="G286" s="1360"/>
      <c r="H286" s="1361"/>
      <c r="I286" s="1356"/>
      <c r="J286" s="1356"/>
      <c r="K286" s="1356"/>
      <c r="L286" s="1356"/>
    </row>
    <row r="287" spans="4:12" x14ac:dyDescent="0.2">
      <c r="D287" s="1357"/>
      <c r="E287" s="1358"/>
      <c r="F287" s="1359"/>
      <c r="G287" s="1360"/>
      <c r="H287" s="1361"/>
      <c r="I287" s="1356"/>
      <c r="J287" s="1356"/>
      <c r="K287" s="1356"/>
      <c r="L287" s="1356"/>
    </row>
    <row r="288" spans="4:12" x14ac:dyDescent="0.2">
      <c r="D288" s="1357"/>
      <c r="E288" s="1358"/>
      <c r="F288" s="1359"/>
      <c r="G288" s="1360"/>
      <c r="H288" s="1361"/>
      <c r="I288" s="1356"/>
      <c r="J288" s="1356"/>
      <c r="K288" s="1356"/>
      <c r="L288" s="1356"/>
    </row>
    <row r="289" spans="4:12" x14ac:dyDescent="0.2">
      <c r="D289" s="1357"/>
      <c r="E289" s="1358"/>
      <c r="F289" s="1359"/>
      <c r="G289" s="1360"/>
      <c r="H289" s="1361"/>
      <c r="I289" s="1356"/>
      <c r="J289" s="1356"/>
      <c r="K289" s="1356"/>
      <c r="L289" s="1356"/>
    </row>
    <row r="290" spans="4:12" x14ac:dyDescent="0.2">
      <c r="D290" s="1357"/>
      <c r="E290" s="1358"/>
      <c r="F290" s="1359"/>
      <c r="G290" s="1360"/>
      <c r="H290" s="1361"/>
      <c r="I290" s="1356"/>
      <c r="J290" s="1356"/>
      <c r="K290" s="1356"/>
      <c r="L290" s="1356"/>
    </row>
    <row r="291" spans="4:12" x14ac:dyDescent="0.2">
      <c r="D291" s="1357"/>
      <c r="E291" s="1358"/>
      <c r="F291" s="1359"/>
      <c r="G291" s="1360"/>
      <c r="H291" s="1361"/>
      <c r="I291" s="1356"/>
      <c r="J291" s="1356"/>
      <c r="K291" s="1356"/>
      <c r="L291" s="1356"/>
    </row>
    <row r="292" spans="4:12" x14ac:dyDescent="0.2">
      <c r="D292" s="1357"/>
      <c r="E292" s="1358"/>
      <c r="F292" s="1359"/>
      <c r="G292" s="1360"/>
      <c r="H292" s="1361"/>
      <c r="I292" s="1356"/>
      <c r="J292" s="1356"/>
      <c r="K292" s="1356"/>
      <c r="L292" s="1356"/>
    </row>
  </sheetData>
  <mergeCells count="332">
    <mergeCell ref="D191:D196"/>
    <mergeCell ref="E191:E196"/>
    <mergeCell ref="F191:F196"/>
    <mergeCell ref="G191:G196"/>
    <mergeCell ref="H191:H196"/>
    <mergeCell ref="I191:L196"/>
    <mergeCell ref="C191:C196"/>
    <mergeCell ref="D185:D190"/>
    <mergeCell ref="E185:E190"/>
    <mergeCell ref="F185:F190"/>
    <mergeCell ref="G185:G190"/>
    <mergeCell ref="H185:H190"/>
    <mergeCell ref="I185:L190"/>
    <mergeCell ref="C173:C178"/>
    <mergeCell ref="C179:C184"/>
    <mergeCell ref="C185:C190"/>
    <mergeCell ref="D173:D178"/>
    <mergeCell ref="E173:E178"/>
    <mergeCell ref="F173:F178"/>
    <mergeCell ref="G173:G178"/>
    <mergeCell ref="H173:H178"/>
    <mergeCell ref="I173:L178"/>
    <mergeCell ref="D179:D184"/>
    <mergeCell ref="E179:E184"/>
    <mergeCell ref="F179:F184"/>
    <mergeCell ref="G179:G184"/>
    <mergeCell ref="H179:H184"/>
    <mergeCell ref="I179:L184"/>
    <mergeCell ref="D167:D172"/>
    <mergeCell ref="E167:E172"/>
    <mergeCell ref="F167:F172"/>
    <mergeCell ref="G167:G172"/>
    <mergeCell ref="H167:H172"/>
    <mergeCell ref="I167:L172"/>
    <mergeCell ref="D155:D160"/>
    <mergeCell ref="E155:E160"/>
    <mergeCell ref="F155:F160"/>
    <mergeCell ref="G155:G160"/>
    <mergeCell ref="H155:H160"/>
    <mergeCell ref="I155:L160"/>
    <mergeCell ref="D161:D166"/>
    <mergeCell ref="E161:E166"/>
    <mergeCell ref="F161:F166"/>
    <mergeCell ref="G161:G166"/>
    <mergeCell ref="H161:H166"/>
    <mergeCell ref="I161:L166"/>
    <mergeCell ref="D143:D148"/>
    <mergeCell ref="E143:E148"/>
    <mergeCell ref="F143:F148"/>
    <mergeCell ref="G143:G148"/>
    <mergeCell ref="H143:H148"/>
    <mergeCell ref="I143:L148"/>
    <mergeCell ref="D149:D154"/>
    <mergeCell ref="E149:E154"/>
    <mergeCell ref="F149:F154"/>
    <mergeCell ref="G149:G154"/>
    <mergeCell ref="H149:H154"/>
    <mergeCell ref="I149:L154"/>
    <mergeCell ref="D131:D136"/>
    <mergeCell ref="E131:E136"/>
    <mergeCell ref="F131:F136"/>
    <mergeCell ref="G131:G136"/>
    <mergeCell ref="H131:H136"/>
    <mergeCell ref="I131:L136"/>
    <mergeCell ref="D137:D142"/>
    <mergeCell ref="E137:E142"/>
    <mergeCell ref="F137:F142"/>
    <mergeCell ref="G137:G142"/>
    <mergeCell ref="H137:H142"/>
    <mergeCell ref="I137:L142"/>
    <mergeCell ref="D119:D124"/>
    <mergeCell ref="E119:E124"/>
    <mergeCell ref="F119:F124"/>
    <mergeCell ref="G119:G124"/>
    <mergeCell ref="H119:H124"/>
    <mergeCell ref="I119:L124"/>
    <mergeCell ref="D125:D130"/>
    <mergeCell ref="E125:E130"/>
    <mergeCell ref="F125:F130"/>
    <mergeCell ref="G125:G130"/>
    <mergeCell ref="H125:H130"/>
    <mergeCell ref="I125:L130"/>
    <mergeCell ref="D107:D112"/>
    <mergeCell ref="E107:E112"/>
    <mergeCell ref="F107:F112"/>
    <mergeCell ref="G107:G112"/>
    <mergeCell ref="H107:H112"/>
    <mergeCell ref="I107:L112"/>
    <mergeCell ref="D113:D118"/>
    <mergeCell ref="E113:E118"/>
    <mergeCell ref="F113:F118"/>
    <mergeCell ref="G113:G118"/>
    <mergeCell ref="H113:H118"/>
    <mergeCell ref="I113:L118"/>
    <mergeCell ref="D95:D100"/>
    <mergeCell ref="E95:E100"/>
    <mergeCell ref="F95:F100"/>
    <mergeCell ref="G95:G100"/>
    <mergeCell ref="H95:H100"/>
    <mergeCell ref="I95:L100"/>
    <mergeCell ref="D101:D106"/>
    <mergeCell ref="E101:E106"/>
    <mergeCell ref="F101:F106"/>
    <mergeCell ref="G101:G106"/>
    <mergeCell ref="H101:H106"/>
    <mergeCell ref="I101:L106"/>
    <mergeCell ref="I77:L82"/>
    <mergeCell ref="D83:D88"/>
    <mergeCell ref="E83:E88"/>
    <mergeCell ref="F83:F88"/>
    <mergeCell ref="G83:G88"/>
    <mergeCell ref="H83:H88"/>
    <mergeCell ref="I83:L88"/>
    <mergeCell ref="D89:D94"/>
    <mergeCell ref="E89:E94"/>
    <mergeCell ref="F89:F94"/>
    <mergeCell ref="G89:G94"/>
    <mergeCell ref="H89:H94"/>
    <mergeCell ref="I89:L94"/>
    <mergeCell ref="C167:C172"/>
    <mergeCell ref="D59:D64"/>
    <mergeCell ref="E59:E64"/>
    <mergeCell ref="F59:F64"/>
    <mergeCell ref="G59:G64"/>
    <mergeCell ref="H59:H64"/>
    <mergeCell ref="I59:L64"/>
    <mergeCell ref="D65:D70"/>
    <mergeCell ref="E65:E70"/>
    <mergeCell ref="F65:F70"/>
    <mergeCell ref="G65:G70"/>
    <mergeCell ref="H65:H70"/>
    <mergeCell ref="I65:L70"/>
    <mergeCell ref="D71:D76"/>
    <mergeCell ref="E71:E76"/>
    <mergeCell ref="F71:F76"/>
    <mergeCell ref="G71:G76"/>
    <mergeCell ref="H71:H76"/>
    <mergeCell ref="I71:L76"/>
    <mergeCell ref="D77:D82"/>
    <mergeCell ref="E77:E82"/>
    <mergeCell ref="F77:F82"/>
    <mergeCell ref="G77:G82"/>
    <mergeCell ref="H77:H82"/>
    <mergeCell ref="C113:C118"/>
    <mergeCell ref="C119:C124"/>
    <mergeCell ref="C125:C130"/>
    <mergeCell ref="C131:C136"/>
    <mergeCell ref="C137:C142"/>
    <mergeCell ref="C143:C148"/>
    <mergeCell ref="C149:C154"/>
    <mergeCell ref="C155:C160"/>
    <mergeCell ref="C161:C166"/>
    <mergeCell ref="C59:C64"/>
    <mergeCell ref="C65:C70"/>
    <mergeCell ref="C71:C76"/>
    <mergeCell ref="C77:C82"/>
    <mergeCell ref="C83:C88"/>
    <mergeCell ref="C89:C94"/>
    <mergeCell ref="C95:C100"/>
    <mergeCell ref="C101:C106"/>
    <mergeCell ref="C107:C112"/>
    <mergeCell ref="I47:L52"/>
    <mergeCell ref="C29:C34"/>
    <mergeCell ref="C35:C40"/>
    <mergeCell ref="D35:D40"/>
    <mergeCell ref="E35:E40"/>
    <mergeCell ref="F35:F40"/>
    <mergeCell ref="G35:G40"/>
    <mergeCell ref="H35:H40"/>
    <mergeCell ref="I29:L34"/>
    <mergeCell ref="D29:D34"/>
    <mergeCell ref="E41:E46"/>
    <mergeCell ref="I41:L46"/>
    <mergeCell ref="I35:L40"/>
    <mergeCell ref="E29:E34"/>
    <mergeCell ref="F29:F34"/>
    <mergeCell ref="G29:G34"/>
    <mergeCell ref="H29:H34"/>
    <mergeCell ref="G41:G46"/>
    <mergeCell ref="H41:H46"/>
    <mergeCell ref="C53:C58"/>
    <mergeCell ref="D47:D52"/>
    <mergeCell ref="E47:E52"/>
    <mergeCell ref="F47:F52"/>
    <mergeCell ref="G47:G52"/>
    <mergeCell ref="H47:H52"/>
    <mergeCell ref="E53:E58"/>
    <mergeCell ref="G53:G58"/>
    <mergeCell ref="H53:H58"/>
    <mergeCell ref="M1:M28"/>
    <mergeCell ref="B1:L3"/>
    <mergeCell ref="B28:C28"/>
    <mergeCell ref="H9:H21"/>
    <mergeCell ref="I9:I21"/>
    <mergeCell ref="G7:G8"/>
    <mergeCell ref="H7:H8"/>
    <mergeCell ref="I7:I8"/>
    <mergeCell ref="J7:J8"/>
    <mergeCell ref="K7:L8"/>
    <mergeCell ref="I28:L28"/>
    <mergeCell ref="B4:H6"/>
    <mergeCell ref="H215:H220"/>
    <mergeCell ref="I215:L220"/>
    <mergeCell ref="C218:C220"/>
    <mergeCell ref="I53:L58"/>
    <mergeCell ref="A1:A24"/>
    <mergeCell ref="D27:L27"/>
    <mergeCell ref="B22:L24"/>
    <mergeCell ref="J9:J21"/>
    <mergeCell ref="K9:L21"/>
    <mergeCell ref="C9:C12"/>
    <mergeCell ref="B9:B21"/>
    <mergeCell ref="D9:D21"/>
    <mergeCell ref="E9:E21"/>
    <mergeCell ref="F9:F21"/>
    <mergeCell ref="G9:G21"/>
    <mergeCell ref="D25:L26"/>
    <mergeCell ref="B7:C7"/>
    <mergeCell ref="D7:F7"/>
    <mergeCell ref="C13:C21"/>
    <mergeCell ref="D41:D46"/>
    <mergeCell ref="C41:C46"/>
    <mergeCell ref="C47:C52"/>
    <mergeCell ref="F41:F46"/>
    <mergeCell ref="D53:D58"/>
    <mergeCell ref="D205:L206"/>
    <mergeCell ref="D207:L207"/>
    <mergeCell ref="B208:C208"/>
    <mergeCell ref="I208:L208"/>
    <mergeCell ref="F53:F58"/>
    <mergeCell ref="D221:D226"/>
    <mergeCell ref="E221:E226"/>
    <mergeCell ref="F221:F226"/>
    <mergeCell ref="G221:G226"/>
    <mergeCell ref="H221:H226"/>
    <mergeCell ref="I221:L226"/>
    <mergeCell ref="B209:B220"/>
    <mergeCell ref="C209:C212"/>
    <mergeCell ref="D209:D214"/>
    <mergeCell ref="E209:E214"/>
    <mergeCell ref="F209:F214"/>
    <mergeCell ref="G209:G214"/>
    <mergeCell ref="H209:H214"/>
    <mergeCell ref="I209:L214"/>
    <mergeCell ref="C213:C217"/>
    <mergeCell ref="D215:D220"/>
    <mergeCell ref="E215:E220"/>
    <mergeCell ref="F215:F220"/>
    <mergeCell ref="G215:G220"/>
    <mergeCell ref="I227:L232"/>
    <mergeCell ref="D233:D238"/>
    <mergeCell ref="E233:E238"/>
    <mergeCell ref="F233:F238"/>
    <mergeCell ref="G233:G238"/>
    <mergeCell ref="H233:H238"/>
    <mergeCell ref="I233:L238"/>
    <mergeCell ref="D227:D232"/>
    <mergeCell ref="E227:E232"/>
    <mergeCell ref="F227:F232"/>
    <mergeCell ref="G227:G232"/>
    <mergeCell ref="H227:H232"/>
    <mergeCell ref="I239:L244"/>
    <mergeCell ref="D245:D250"/>
    <mergeCell ref="E245:E250"/>
    <mergeCell ref="F245:F250"/>
    <mergeCell ref="G245:G250"/>
    <mergeCell ref="H245:H250"/>
    <mergeCell ref="I245:L250"/>
    <mergeCell ref="D239:D244"/>
    <mergeCell ref="E239:E244"/>
    <mergeCell ref="F239:F244"/>
    <mergeCell ref="G239:G244"/>
    <mergeCell ref="H239:H244"/>
    <mergeCell ref="I251:L256"/>
    <mergeCell ref="D257:D262"/>
    <mergeCell ref="E257:E262"/>
    <mergeCell ref="F257:F262"/>
    <mergeCell ref="G257:G262"/>
    <mergeCell ref="H257:H262"/>
    <mergeCell ref="I257:L262"/>
    <mergeCell ref="D251:D256"/>
    <mergeCell ref="E251:E256"/>
    <mergeCell ref="F251:F256"/>
    <mergeCell ref="G251:G256"/>
    <mergeCell ref="H251:H256"/>
    <mergeCell ref="H275:H280"/>
    <mergeCell ref="I263:L268"/>
    <mergeCell ref="D269:D274"/>
    <mergeCell ref="E269:E274"/>
    <mergeCell ref="F269:F274"/>
    <mergeCell ref="G269:G274"/>
    <mergeCell ref="H269:H274"/>
    <mergeCell ref="I269:L274"/>
    <mergeCell ref="D263:D268"/>
    <mergeCell ref="E263:E268"/>
    <mergeCell ref="F263:F268"/>
    <mergeCell ref="G263:G268"/>
    <mergeCell ref="H263:H268"/>
    <mergeCell ref="D197:D202"/>
    <mergeCell ref="E197:E202"/>
    <mergeCell ref="F197:F202"/>
    <mergeCell ref="G197:G202"/>
    <mergeCell ref="H197:H202"/>
    <mergeCell ref="I197:L202"/>
    <mergeCell ref="C197:C202"/>
    <mergeCell ref="I287:L292"/>
    <mergeCell ref="D287:D292"/>
    <mergeCell ref="E287:E292"/>
    <mergeCell ref="F287:F292"/>
    <mergeCell ref="G287:G292"/>
    <mergeCell ref="H287:H292"/>
    <mergeCell ref="I275:L280"/>
    <mergeCell ref="D281:D286"/>
    <mergeCell ref="E281:E286"/>
    <mergeCell ref="F281:F286"/>
    <mergeCell ref="G281:G286"/>
    <mergeCell ref="H281:H286"/>
    <mergeCell ref="I281:L286"/>
    <mergeCell ref="D275:D280"/>
    <mergeCell ref="E275:E280"/>
    <mergeCell ref="F275:F280"/>
    <mergeCell ref="G275:G280"/>
    <mergeCell ref="Q6:Q7"/>
    <mergeCell ref="R6:S7"/>
    <mergeCell ref="R8:S20"/>
    <mergeCell ref="O3:Q5"/>
    <mergeCell ref="Q9:Q11"/>
    <mergeCell ref="Q12:Q14"/>
    <mergeCell ref="O6:P7"/>
    <mergeCell ref="O8:P8"/>
    <mergeCell ref="O9:P11"/>
    <mergeCell ref="O12:P14"/>
  </mergeCells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55399186864409D333F4EB7E4CCA9" ma:contentTypeVersion="14" ma:contentTypeDescription="Crear nuevo documento." ma:contentTypeScope="" ma:versionID="0e79a2d7fa454d32f32daf19b17c9d39">
  <xsd:schema xmlns:xsd="http://www.w3.org/2001/XMLSchema" xmlns:xs="http://www.w3.org/2001/XMLSchema" xmlns:p="http://schemas.microsoft.com/office/2006/metadata/properties" xmlns:ns3="865856c1-6b68-4b59-bf73-9128e2f9fb62" xmlns:ns4="ac94be56-c688-4c61-8d39-c34c4547fe0f" targetNamespace="http://schemas.microsoft.com/office/2006/metadata/properties" ma:root="true" ma:fieldsID="136ebd1c19bc7b3b6a49669aa0822e96" ns3:_="" ns4:_="">
    <xsd:import namespace="865856c1-6b68-4b59-bf73-9128e2f9fb62"/>
    <xsd:import namespace="ac94be56-c688-4c61-8d39-c34c4547fe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5856c1-6b68-4b59-bf73-9128e2f9f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4be56-c688-4c61-8d39-c34c4547fe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4668F0-55AC-47E3-BF28-A4A25EDC9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5856c1-6b68-4b59-bf73-9128e2f9fb62"/>
    <ds:schemaRef ds:uri="ac94be56-c688-4c61-8d39-c34c4547fe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85A1A-1289-417E-B6BB-FFAA3D150730}">
  <ds:schemaRefs>
    <ds:schemaRef ds:uri="http://schemas.microsoft.com/office/2006/documentManagement/types"/>
    <ds:schemaRef ds:uri="http://purl.org/dc/elements/1.1/"/>
    <ds:schemaRef ds:uri="865856c1-6b68-4b59-bf73-9128e2f9fb62"/>
    <ds:schemaRef ds:uri="http://www.w3.org/XML/1998/namespace"/>
    <ds:schemaRef ds:uri="http://purl.org/dc/terms/"/>
    <ds:schemaRef ds:uri="ac94be56-c688-4c61-8d39-c34c4547fe0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8C0F88-332C-41B6-A191-48D8935C53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11</vt:i4>
      </vt:variant>
    </vt:vector>
  </HeadingPairs>
  <TitlesOfParts>
    <vt:vector size="19" baseType="lpstr">
      <vt:lpstr>Granulometría</vt:lpstr>
      <vt:lpstr>LIMITES</vt:lpstr>
      <vt:lpstr>Clasificación</vt:lpstr>
      <vt:lpstr>Proctor </vt:lpstr>
      <vt:lpstr>GRAV ESP RET 3-4" (2)</vt:lpstr>
      <vt:lpstr>Mat Org-1</vt:lpstr>
      <vt:lpstr>densidad cono y arena</vt:lpstr>
      <vt:lpstr>CUADRO RESUMEN DE RESULTADOS</vt:lpstr>
      <vt:lpstr>Clasificación!Área_de_impresión</vt:lpstr>
      <vt:lpstr>'densidad cono y arena'!Área_de_impresión</vt:lpstr>
      <vt:lpstr>Granulometría!Área_de_impresión</vt:lpstr>
      <vt:lpstr>'GRAV ESP RET 3-4" (2)'!Área_de_impresión</vt:lpstr>
      <vt:lpstr>LIMITES!Área_de_impresión</vt:lpstr>
      <vt:lpstr>'Mat Org-1'!Área_de_impresión</vt:lpstr>
      <vt:lpstr>'Proctor '!Área_de_impresión</vt:lpstr>
      <vt:lpstr>LIMITES!Print_Area</vt:lpstr>
      <vt:lpstr>Clasificación!Títulos_a_imprimir</vt:lpstr>
      <vt:lpstr>Granulometría!Títulos_a_imprimir</vt:lpstr>
      <vt:lpstr>'Proctor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Astaldi SpA</dc:creator>
  <cp:lastModifiedBy>Francisco  Granados Cañas</cp:lastModifiedBy>
  <cp:lastPrinted>2024-02-09T21:47:54Z</cp:lastPrinted>
  <dcterms:created xsi:type="dcterms:W3CDTF">2013-08-15T17:28:15Z</dcterms:created>
  <dcterms:modified xsi:type="dcterms:W3CDTF">2024-02-12T17:08:04Z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0x0101001EE55399186864409D333F4EB7E4CCA9</vt:lpwstr>
  </property>
</Properties>
</file>