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"/>
    </mc:Choice>
  </mc:AlternateContent>
  <xr:revisionPtr revIDLastSave="382" documentId="13_ncr:1_{5692DDE1-6D09-4691-A93D-BED938572AE9}" xr6:coauthVersionLast="47" xr6:coauthVersionMax="47" xr10:uidLastSave="{A1A13CFA-70F0-417E-969D-0F1BDC8C9C2F}"/>
  <bookViews>
    <workbookView xWindow="-120" yWindow="-120" windowWidth="29040" windowHeight="15720" tabRatio="603" xr2:uid="{00000000-000D-0000-FFFF-FFFF00000000}"/>
  </bookViews>
  <sheets>
    <sheet name="GRANULOMETRÍA GRAVA" sheetId="15" r:id="rId1"/>
    <sheet name="GRAV ESP Y ABS GRAVA " sheetId="6" r:id="rId2"/>
    <sheet name="PESO VLM GRAVA" sheetId="13" r:id="rId3"/>
    <sheet name="GRANULOMETRIA DE ARENA " sheetId="2" r:id="rId4"/>
    <sheet name="GRAV ESP ARENA  " sheetId="3" r:id="rId5"/>
    <sheet name="PESO VLM ARENA " sheetId="11" r:id="rId6"/>
    <sheet name="DISEÑO CONCRETO 210 - FULLER" sheetId="80" r:id="rId7"/>
    <sheet name="DISEÑO CONCRETO 180" sheetId="35" r:id="rId8"/>
    <sheet name="CILINDROS" sheetId="99" r:id="rId9"/>
    <sheet name="GRAF. DISEÑO  CONCRETO 180" sheetId="27" r:id="rId10"/>
    <sheet name="Morteros - Revision Volumetrica" sheetId="33" r:id="rId11"/>
    <sheet name="RESISTENCIA DE MORTERO" sheetId="100" r:id="rId12"/>
    <sheet name="Grout - Revision Volumetrica" sheetId="20" r:id="rId13"/>
    <sheet name="PRISMAS" sheetId="101" r:id="rId14"/>
    <sheet name="CILINDROS (2)" sheetId="102" r:id="rId15"/>
    <sheet name="GRAF. DISEÑO GROUT 140" sheetId="95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B">#N/A</definedName>
    <definedName name="\C">#N/A</definedName>
    <definedName name="\D">#N/A</definedName>
    <definedName name="\E">#N/A</definedName>
    <definedName name="_xlnm._FilterDatabase" localSheetId="8" hidden="1">CILINDROS!$A$16:$T$16</definedName>
    <definedName name="_xlnm._FilterDatabase" localSheetId="14" hidden="1">'CILINDROS (2)'!$A$16:$T$16</definedName>
    <definedName name="_xlnm._FilterDatabase" localSheetId="9" hidden="1">'GRAF. DISEÑO  CONCRETO 180'!$A$3:$E$29</definedName>
    <definedName name="_xlnm._FilterDatabase" localSheetId="15" hidden="1">'GRAF. DISEÑO GROUT 140'!$A$3:$E$28</definedName>
    <definedName name="_xlnm._FilterDatabase" localSheetId="13" hidden="1">PRISMAS!$A$17:$U$17</definedName>
    <definedName name="_xlnm._FilterDatabase" localSheetId="11" hidden="1">'RESISTENCIA DE MORTERO'!$C$12:$D$14</definedName>
    <definedName name="A">#N/A</definedName>
    <definedName name="AAAAAAAAAAAAAAAAAAA">#N/A</definedName>
    <definedName name="_xlnm.Print_Area" localSheetId="8">CILINDROS!$B$1:$Q$39</definedName>
    <definedName name="_xlnm.Print_Area" localSheetId="14">'CILINDROS (2)'!$B$1:$Q$39</definedName>
    <definedName name="_xlnm.Print_Area" localSheetId="7">'DISEÑO CONCRETO 180'!$B$3:$J$63</definedName>
    <definedName name="_xlnm.Print_Area" localSheetId="6">'DISEÑO CONCRETO 210 - FULLER'!$B$2:$J$72</definedName>
    <definedName name="_xlnm.Print_Area" localSheetId="9">'GRAF. DISEÑO  CONCRETO 180'!#REF!</definedName>
    <definedName name="_xlnm.Print_Area" localSheetId="15">'GRAF. DISEÑO GROUT 140'!#REF!</definedName>
    <definedName name="_xlnm.Print_Area" localSheetId="3">'GRANULOMETRIA DE ARENA '!$B$2:$AK$67</definedName>
    <definedName name="_xlnm.Print_Area" localSheetId="0">'GRANULOMETRÍA GRAVA'!$B$2:$AK$65</definedName>
    <definedName name="_xlnm.Print_Area" localSheetId="4">'GRAV ESP ARENA  '!$B$2:$J$42</definedName>
    <definedName name="_xlnm.Print_Area" localSheetId="1">'GRAV ESP Y ABS GRAVA '!$B$2:$J$42</definedName>
    <definedName name="_xlnm.Print_Area" localSheetId="12">'Grout - Revision Volumetrica'!$B$2:$F$43</definedName>
    <definedName name="_xlnm.Print_Area" localSheetId="10">'Morteros - Revision Volumetrica'!$B$2:$F$43</definedName>
    <definedName name="_xlnm.Print_Area" localSheetId="5">'PESO VLM ARENA '!$B$2:$AK$40</definedName>
    <definedName name="_xlnm.Print_Area" localSheetId="2">'PESO VLM GRAVA'!$B$2:$AK$40</definedName>
    <definedName name="_xlnm.Print_Area" localSheetId="13">PRISMAS!$B$1:$R$31</definedName>
    <definedName name="_xlnm.Print_Area" localSheetId="11">'RESISTENCIA DE MORTERO'!$B$2:$P$25</definedName>
    <definedName name="_xlnm.Criteria" localSheetId="8">#REF!</definedName>
    <definedName name="_xlnm.Criteria" localSheetId="14">#REF!</definedName>
    <definedName name="_xlnm.Criteria" localSheetId="7">#REF!</definedName>
    <definedName name="_xlnm.Criteria" localSheetId="6">#REF!</definedName>
    <definedName name="_xlnm.Criteria" localSheetId="10">#REF!</definedName>
    <definedName name="_xlnm.Criteria" localSheetId="13">#REF!</definedName>
    <definedName name="_xlnm.Criteria" localSheetId="11">#REF!</definedName>
    <definedName name="_xlnm.Criteria">#REF!</definedName>
    <definedName name="DASD">#N/A</definedName>
    <definedName name="dens.2702">#REF!</definedName>
    <definedName name="FACT">[1]FACTOR!$B$5:$C$56</definedName>
    <definedName name="factores">'[2]Espesor-Factor'!$B$5:$C$56</definedName>
    <definedName name="hoja3">#N/A</definedName>
    <definedName name="LIMITE">#N/A</definedName>
    <definedName name="Tiempo__s" localSheetId="8">#REF!</definedName>
    <definedName name="Tiempo__s" localSheetId="14">#REF!</definedName>
    <definedName name="Tiempo__s" localSheetId="7">#REF!</definedName>
    <definedName name="Tiempo__s" localSheetId="6">#REF!</definedName>
    <definedName name="Tiempo__s" localSheetId="10">#REF!</definedName>
    <definedName name="Tiempo__s" localSheetId="13">#REF!</definedName>
    <definedName name="Tiempo__s" localSheetId="11">#REF!</definedName>
    <definedName name="Tiempo__s">#REF!</definedName>
    <definedName name="_xlnm.Print_Titles" localSheetId="8">CILINDROS!$1:$16</definedName>
    <definedName name="_xlnm.Print_Titles" localSheetId="14">'CILINDROS (2)'!$1:$16</definedName>
    <definedName name="_xlnm.Print_Titles" localSheetId="9">'GRAF. DISEÑO  CONCRETO 180'!$1:$3</definedName>
    <definedName name="_xlnm.Print_Titles" localSheetId="15">'GRAF. DISEÑO GROUT 140'!$1:$3</definedName>
    <definedName name="_xlnm.Print_Titles" localSheetId="13">PRISMAS!$1:$17</definedName>
    <definedName name="_xlnm.Print_Titles" localSheetId="11">'RESISTENCIA DE MORTERO'!$2:$12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1" l="1"/>
  <c r="E9" i="101"/>
  <c r="M23" i="102"/>
  <c r="N23" i="102" s="1"/>
  <c r="J23" i="102"/>
  <c r="H23" i="102"/>
  <c r="O21" i="102"/>
  <c r="N21" i="102"/>
  <c r="M21" i="102"/>
  <c r="J21" i="102"/>
  <c r="H21" i="102"/>
  <c r="J19" i="102"/>
  <c r="N19" i="102" s="1"/>
  <c r="H19" i="102"/>
  <c r="B19" i="102"/>
  <c r="B21" i="102" s="1"/>
  <c r="B23" i="102" s="1"/>
  <c r="N17" i="102"/>
  <c r="O17" i="102" s="1"/>
  <c r="J17" i="102"/>
  <c r="H17" i="102"/>
  <c r="C17" i="102"/>
  <c r="C19" i="102" s="1"/>
  <c r="B17" i="102"/>
  <c r="E10" i="102"/>
  <c r="E9" i="102"/>
  <c r="B30" i="101"/>
  <c r="K22" i="101"/>
  <c r="K20" i="101"/>
  <c r="M20" i="101" s="1"/>
  <c r="O20" i="101" s="1"/>
  <c r="Q18" i="101"/>
  <c r="Q20" i="101" s="1"/>
  <c r="Q22" i="101" s="1"/>
  <c r="K18" i="101"/>
  <c r="O18" i="101" s="1"/>
  <c r="C18" i="101"/>
  <c r="C20" i="101" s="1"/>
  <c r="B18" i="101"/>
  <c r="B20" i="101" s="1"/>
  <c r="B22" i="101" s="1"/>
  <c r="O12" i="101"/>
  <c r="F17" i="20"/>
  <c r="E17" i="20"/>
  <c r="C17" i="20"/>
  <c r="D7" i="100"/>
  <c r="D6" i="100"/>
  <c r="E36" i="100"/>
  <c r="E34" i="100"/>
  <c r="B24" i="100"/>
  <c r="K18" i="100"/>
  <c r="R18" i="100" s="1"/>
  <c r="I18" i="100"/>
  <c r="I17" i="100"/>
  <c r="K17" i="100" s="1"/>
  <c r="I16" i="100"/>
  <c r="K16" i="100" s="1"/>
  <c r="R16" i="100" s="1"/>
  <c r="I15" i="100"/>
  <c r="K15" i="100" s="1"/>
  <c r="I14" i="100"/>
  <c r="K14" i="100" s="1"/>
  <c r="R14" i="100" s="1"/>
  <c r="B14" i="100"/>
  <c r="B15" i="100" s="1"/>
  <c r="B16" i="100" s="1"/>
  <c r="B17" i="100" s="1"/>
  <c r="B18" i="100" s="1"/>
  <c r="O13" i="100"/>
  <c r="I13" i="100"/>
  <c r="K13" i="100" s="1"/>
  <c r="C13" i="100"/>
  <c r="C14" i="100" s="1"/>
  <c r="M9" i="100"/>
  <c r="U6" i="100"/>
  <c r="T3" i="100"/>
  <c r="F16" i="33"/>
  <c r="E16" i="33"/>
  <c r="F25" i="35"/>
  <c r="F24" i="35"/>
  <c r="F22" i="35"/>
  <c r="F21" i="35"/>
  <c r="F20" i="35"/>
  <c r="F18" i="35"/>
  <c r="C16" i="33"/>
  <c r="C17" i="33" s="1"/>
  <c r="C15" i="33"/>
  <c r="E10" i="99"/>
  <c r="E9" i="99"/>
  <c r="M23" i="99"/>
  <c r="N23" i="99" s="1"/>
  <c r="J23" i="99"/>
  <c r="H23" i="99"/>
  <c r="M21" i="99"/>
  <c r="N21" i="99" s="1"/>
  <c r="O21" i="99" s="1"/>
  <c r="J21" i="99"/>
  <c r="H21" i="99"/>
  <c r="J19" i="99"/>
  <c r="N19" i="99" s="1"/>
  <c r="H19" i="99"/>
  <c r="N17" i="99"/>
  <c r="O17" i="99" s="1"/>
  <c r="J17" i="99"/>
  <c r="H17" i="99"/>
  <c r="C17" i="99"/>
  <c r="C19" i="99" s="1"/>
  <c r="B17" i="99"/>
  <c r="B19" i="99" s="1"/>
  <c r="B21" i="99" s="1"/>
  <c r="B23" i="99" s="1"/>
  <c r="D19" i="102" l="1"/>
  <c r="C21" i="102"/>
  <c r="D17" i="102"/>
  <c r="C22" i="101"/>
  <c r="D22" i="101" s="1"/>
  <c r="D20" i="101"/>
  <c r="M18" i="101"/>
  <c r="D18" i="101"/>
  <c r="R15" i="100"/>
  <c r="N15" i="100"/>
  <c r="D14" i="100"/>
  <c r="C15" i="100"/>
  <c r="N13" i="100"/>
  <c r="R13" i="100"/>
  <c r="R17" i="100"/>
  <c r="N17" i="100"/>
  <c r="M17" i="100" s="1"/>
  <c r="D13" i="100"/>
  <c r="C21" i="99"/>
  <c r="D19" i="99"/>
  <c r="D17" i="99"/>
  <c r="C23" i="102" l="1"/>
  <c r="D23" i="102" s="1"/>
  <c r="D21" i="102"/>
  <c r="M13" i="100"/>
  <c r="T13" i="100"/>
  <c r="D15" i="100"/>
  <c r="C16" i="100"/>
  <c r="T16" i="100"/>
  <c r="M15" i="100"/>
  <c r="C23" i="99"/>
  <c r="D23" i="99" s="1"/>
  <c r="D21" i="99"/>
  <c r="C17" i="100" l="1"/>
  <c r="D16" i="100"/>
  <c r="C18" i="100" l="1"/>
  <c r="D18" i="100" s="1"/>
  <c r="D17" i="100"/>
  <c r="G27" i="3" l="1"/>
  <c r="D10" i="95"/>
  <c r="C36" i="95"/>
  <c r="C31" i="95"/>
  <c r="C26" i="95"/>
  <c r="C20" i="95"/>
  <c r="C13" i="95"/>
  <c r="B29" i="20"/>
  <c r="I15" i="20"/>
  <c r="I17" i="20" s="1"/>
  <c r="E26" i="20"/>
  <c r="M15" i="20" l="1"/>
  <c r="M18" i="20" s="1"/>
  <c r="P17" i="20" s="1"/>
  <c r="F31" i="80"/>
  <c r="AQ22" i="15"/>
  <c r="I13" i="35" l="1"/>
  <c r="F17" i="80"/>
  <c r="I12" i="80"/>
  <c r="O18" i="80"/>
  <c r="I13" i="80" l="1"/>
  <c r="F34" i="80" l="1"/>
  <c r="F50" i="80"/>
  <c r="D63" i="80" s="1"/>
  <c r="N49" i="80" s="1"/>
  <c r="D62" i="80" l="1"/>
  <c r="H34" i="80"/>
  <c r="F47" i="80"/>
  <c r="F41" i="80"/>
  <c r="F39" i="80"/>
  <c r="F38" i="80"/>
  <c r="G71" i="80"/>
  <c r="C71" i="80"/>
  <c r="G17" i="80"/>
  <c r="D10" i="80"/>
  <c r="D8" i="80"/>
  <c r="K30" i="35"/>
  <c r="D10" i="27"/>
  <c r="N48" i="80" l="1"/>
  <c r="I62" i="80" s="1"/>
  <c r="F32" i="80"/>
  <c r="F37" i="80"/>
  <c r="F40" i="80" s="1"/>
  <c r="G62" i="80" l="1"/>
  <c r="F44" i="35" l="1"/>
  <c r="E16" i="20" l="1"/>
  <c r="C14" i="95" l="1"/>
  <c r="E15" i="33" l="1"/>
  <c r="D25" i="33" s="1"/>
  <c r="D27" i="33"/>
  <c r="E33" i="33" l="1"/>
  <c r="C14" i="27"/>
  <c r="F30" i="35"/>
  <c r="E33" i="20"/>
  <c r="D27" i="20"/>
  <c r="O22" i="20"/>
  <c r="C15" i="27" l="1"/>
  <c r="C13" i="27"/>
  <c r="F8" i="20"/>
  <c r="E26" i="33"/>
  <c r="F8" i="33"/>
  <c r="C15" i="20"/>
  <c r="E15" i="20"/>
  <c r="D25" i="20" s="1"/>
  <c r="B42" i="20" l="1"/>
  <c r="B42" i="33" s="1"/>
  <c r="B41" i="20"/>
  <c r="B41" i="33" s="1"/>
  <c r="G61" i="35" l="1"/>
  <c r="C61" i="35"/>
  <c r="K45" i="35"/>
  <c r="K44" i="35"/>
  <c r="K46" i="35" s="1"/>
  <c r="K43" i="35"/>
  <c r="L56" i="35" s="1"/>
  <c r="K42" i="35"/>
  <c r="L55" i="35" s="1"/>
  <c r="K39" i="35"/>
  <c r="K37" i="35"/>
  <c r="F37" i="35"/>
  <c r="K36" i="35"/>
  <c r="F35" i="35"/>
  <c r="D53" i="35" s="1"/>
  <c r="O42" i="35" s="1"/>
  <c r="R32" i="35"/>
  <c r="K32" i="35"/>
  <c r="H30" i="35"/>
  <c r="M28" i="35"/>
  <c r="O19" i="35"/>
  <c r="I14" i="35" s="1"/>
  <c r="G18" i="35"/>
  <c r="C16" i="20"/>
  <c r="D11" i="35"/>
  <c r="D9" i="35"/>
  <c r="K47" i="35" l="1"/>
  <c r="K48" i="35"/>
  <c r="D52" i="35"/>
  <c r="K34" i="35"/>
  <c r="K38" i="35" s="1"/>
  <c r="M35" i="35"/>
  <c r="F34" i="35"/>
  <c r="G52" i="35" l="1"/>
  <c r="P52" i="35" s="1"/>
  <c r="S52" i="35" s="1"/>
  <c r="O41" i="35"/>
  <c r="H27" i="3" l="1"/>
  <c r="G21" i="3"/>
  <c r="G22" i="3" s="1"/>
  <c r="G20" i="6"/>
  <c r="G21" i="6"/>
  <c r="H21" i="6"/>
  <c r="H14" i="6"/>
  <c r="AC11" i="13" s="1"/>
  <c r="G25" i="3" l="1"/>
  <c r="G26" i="3"/>
  <c r="R53" i="15" l="1"/>
  <c r="D32" i="33" l="1"/>
  <c r="C32" i="33"/>
  <c r="I31" i="33"/>
  <c r="D31" i="33"/>
  <c r="C31" i="33"/>
  <c r="D30" i="33"/>
  <c r="C30" i="33"/>
  <c r="B29" i="33"/>
  <c r="B28" i="33"/>
  <c r="H17" i="33"/>
  <c r="M15" i="33"/>
  <c r="M18" i="33" s="1"/>
  <c r="P17" i="33" s="1"/>
  <c r="H15" i="33"/>
  <c r="D26" i="33" l="1"/>
  <c r="L21" i="33" s="1"/>
  <c r="N21" i="33" s="1"/>
  <c r="H21" i="3" l="1"/>
  <c r="B63" i="15" l="1"/>
  <c r="I27" i="3" l="1"/>
  <c r="G34" i="3" s="1"/>
  <c r="F23" i="80" l="1"/>
  <c r="F54" i="80" s="1"/>
  <c r="G23" i="6" l="1"/>
  <c r="H23" i="6"/>
  <c r="AD16" i="2"/>
  <c r="I54" i="2" s="1"/>
  <c r="T54" i="2"/>
  <c r="V27" i="13"/>
  <c r="V28" i="13" s="1"/>
  <c r="B28" i="20"/>
  <c r="T65" i="2"/>
  <c r="B65" i="2"/>
  <c r="T66" i="2"/>
  <c r="B66" i="2"/>
  <c r="I9" i="13"/>
  <c r="C21" i="27"/>
  <c r="C27" i="27"/>
  <c r="C32" i="27"/>
  <c r="C37" i="27"/>
  <c r="I7" i="13"/>
  <c r="B39" i="13"/>
  <c r="I5" i="13"/>
  <c r="I9" i="11"/>
  <c r="B39" i="11"/>
  <c r="I7" i="11"/>
  <c r="I5" i="11"/>
  <c r="C8" i="6"/>
  <c r="C10" i="6"/>
  <c r="C12" i="6"/>
  <c r="C12" i="3"/>
  <c r="C8" i="3"/>
  <c r="C10" i="3"/>
  <c r="AD16" i="15"/>
  <c r="H53" i="15" s="1"/>
  <c r="AF53" i="15" s="1"/>
  <c r="AC13" i="2"/>
  <c r="H14" i="3" s="1"/>
  <c r="AC11" i="11" s="1"/>
  <c r="V29" i="13"/>
  <c r="R29" i="13"/>
  <c r="N28" i="13"/>
  <c r="N30" i="13" s="1"/>
  <c r="R27" i="13"/>
  <c r="R28" i="13" s="1"/>
  <c r="V19" i="13"/>
  <c r="R19" i="13"/>
  <c r="N18" i="13"/>
  <c r="N20" i="13" s="1"/>
  <c r="V17" i="13"/>
  <c r="V18" i="13" s="1"/>
  <c r="R17" i="13"/>
  <c r="R18" i="13" s="1"/>
  <c r="H22" i="6"/>
  <c r="H26" i="6" s="1"/>
  <c r="G22" i="6"/>
  <c r="G26" i="6" s="1"/>
  <c r="H20" i="6"/>
  <c r="H25" i="6" s="1"/>
  <c r="G25" i="6"/>
  <c r="H22" i="3"/>
  <c r="H26" i="3" s="1"/>
  <c r="D32" i="20"/>
  <c r="C32" i="20"/>
  <c r="I31" i="20"/>
  <c r="D31" i="20"/>
  <c r="C31" i="20"/>
  <c r="D30" i="20"/>
  <c r="C30" i="20"/>
  <c r="H17" i="20"/>
  <c r="H15" i="20"/>
  <c r="G7" i="2"/>
  <c r="G9" i="2"/>
  <c r="AO43" i="15"/>
  <c r="AT28" i="15"/>
  <c r="AS28" i="15"/>
  <c r="AQ28" i="15"/>
  <c r="AT27" i="15"/>
  <c r="AS27" i="15"/>
  <c r="AQ27" i="15"/>
  <c r="AT26" i="15"/>
  <c r="AS26" i="15"/>
  <c r="AQ26" i="15"/>
  <c r="AT25" i="15"/>
  <c r="AS25" i="15"/>
  <c r="AQ25" i="15"/>
  <c r="AT24" i="15"/>
  <c r="AS24" i="15"/>
  <c r="AQ24" i="15"/>
  <c r="AT23" i="15"/>
  <c r="AS23" i="15"/>
  <c r="AQ23" i="15"/>
  <c r="AT22" i="15"/>
  <c r="AS22" i="15"/>
  <c r="AM36" i="15"/>
  <c r="R29" i="11"/>
  <c r="V29" i="11" s="1"/>
  <c r="N28" i="11"/>
  <c r="N30" i="11" s="1"/>
  <c r="V27" i="11"/>
  <c r="V28" i="11" s="1"/>
  <c r="R27" i="11"/>
  <c r="R28" i="11" s="1"/>
  <c r="R19" i="11"/>
  <c r="V19" i="11" s="1"/>
  <c r="V17" i="11"/>
  <c r="V18" i="11" s="1"/>
  <c r="R17" i="11"/>
  <c r="R18" i="11" s="1"/>
  <c r="N18" i="11"/>
  <c r="N20" i="11" s="1"/>
  <c r="O20" i="6"/>
  <c r="AT29" i="2"/>
  <c r="AS29" i="2"/>
  <c r="AQ29" i="2"/>
  <c r="AT28" i="2"/>
  <c r="AS28" i="2"/>
  <c r="AQ28" i="2"/>
  <c r="AT27" i="2"/>
  <c r="AS27" i="2"/>
  <c r="AQ27" i="2"/>
  <c r="AT26" i="2"/>
  <c r="AS26" i="2"/>
  <c r="AQ26" i="2"/>
  <c r="AT25" i="2"/>
  <c r="AS25" i="2"/>
  <c r="AQ25" i="2"/>
  <c r="AT24" i="2"/>
  <c r="AS24" i="2"/>
  <c r="AQ24" i="2"/>
  <c r="AT23" i="2"/>
  <c r="AS23" i="2"/>
  <c r="AQ23" i="2"/>
  <c r="AT22" i="2"/>
  <c r="AS22" i="2"/>
  <c r="AQ22" i="2"/>
  <c r="AM42" i="2"/>
  <c r="AR42" i="2"/>
  <c r="V30" i="13" l="1"/>
  <c r="R30" i="13"/>
  <c r="V20" i="13"/>
  <c r="D26" i="20"/>
  <c r="L21" i="20" s="1"/>
  <c r="N21" i="20" s="1"/>
  <c r="F40" i="3"/>
  <c r="F40" i="6" s="1"/>
  <c r="R55" i="15"/>
  <c r="R56" i="15" s="1"/>
  <c r="B41" i="3"/>
  <c r="B41" i="6" s="1"/>
  <c r="F41" i="3"/>
  <c r="F41" i="6" s="1"/>
  <c r="R20" i="13"/>
  <c r="B40" i="3"/>
  <c r="B40" i="6" s="1"/>
  <c r="R20" i="11"/>
  <c r="N21" i="13"/>
  <c r="AO42" i="15"/>
  <c r="AP44" i="15" s="1"/>
  <c r="R30" i="11"/>
  <c r="V20" i="11"/>
  <c r="V30" i="11"/>
  <c r="H24" i="6"/>
  <c r="N31" i="13"/>
  <c r="I26" i="3"/>
  <c r="AM49" i="15"/>
  <c r="L25" i="6"/>
  <c r="I25" i="6"/>
  <c r="G32" i="6" s="1"/>
  <c r="G24" i="6"/>
  <c r="I23" i="6"/>
  <c r="G30" i="6" s="1"/>
  <c r="I26" i="6"/>
  <c r="G33" i="6" s="1"/>
  <c r="L26" i="6"/>
  <c r="H25" i="3"/>
  <c r="AF54" i="2"/>
  <c r="I30" i="2" s="1"/>
  <c r="G21" i="80" l="1"/>
  <c r="G22" i="35"/>
  <c r="F32" i="35" s="1"/>
  <c r="M26" i="20"/>
  <c r="D28" i="20" s="1"/>
  <c r="C28" i="20" s="1"/>
  <c r="G20" i="80"/>
  <c r="G23" i="80"/>
  <c r="F55" i="80" s="1"/>
  <c r="G24" i="35"/>
  <c r="F45" i="35" s="1"/>
  <c r="N21" i="11"/>
  <c r="G21" i="35"/>
  <c r="B40" i="11"/>
  <c r="B40" i="13" s="1"/>
  <c r="N31" i="11"/>
  <c r="T40" i="11"/>
  <c r="T40" i="13" s="1"/>
  <c r="G33" i="3"/>
  <c r="L24" i="6"/>
  <c r="I25" i="3"/>
  <c r="G32" i="3" s="1"/>
  <c r="I24" i="6"/>
  <c r="I29" i="15"/>
  <c r="I30" i="15" s="1"/>
  <c r="Q29" i="15" s="1"/>
  <c r="T56" i="2"/>
  <c r="I31" i="2"/>
  <c r="Q30" i="2" s="1"/>
  <c r="F21" i="80" l="1"/>
  <c r="F43" i="35"/>
  <c r="L29" i="20"/>
  <c r="D29" i="20" s="1"/>
  <c r="F20" i="80"/>
  <c r="F19" i="80"/>
  <c r="F16" i="20"/>
  <c r="F28" i="20" s="1"/>
  <c r="D56" i="35"/>
  <c r="O45" i="35" s="1"/>
  <c r="I56" i="35" s="1"/>
  <c r="F47" i="35"/>
  <c r="G31" i="6"/>
  <c r="Q25" i="15"/>
  <c r="Q26" i="15"/>
  <c r="Q23" i="15"/>
  <c r="Q24" i="15"/>
  <c r="Q22" i="15"/>
  <c r="W22" i="15" s="1"/>
  <c r="Q27" i="15"/>
  <c r="Q28" i="15"/>
  <c r="Q24" i="2"/>
  <c r="Q27" i="2"/>
  <c r="Q26" i="2"/>
  <c r="Q22" i="2"/>
  <c r="W22" i="2" s="1"/>
  <c r="Q25" i="2"/>
  <c r="Q28" i="2"/>
  <c r="Q23" i="2"/>
  <c r="Q29" i="2"/>
  <c r="F17" i="33" l="1"/>
  <c r="G56" i="35"/>
  <c r="P56" i="35" s="1"/>
  <c r="S56" i="35" s="1"/>
  <c r="G19" i="80"/>
  <c r="O56" i="35"/>
  <c r="G20" i="35"/>
  <c r="E17" i="33"/>
  <c r="O22" i="33" s="1"/>
  <c r="M26" i="33" s="1"/>
  <c r="D28" i="33" s="1"/>
  <c r="W23" i="15"/>
  <c r="AB23" i="15" s="1"/>
  <c r="AR23" i="15" s="1"/>
  <c r="AB22" i="15"/>
  <c r="AR22" i="15" s="1"/>
  <c r="AB22" i="2"/>
  <c r="AR22" i="2" s="1"/>
  <c r="W23" i="2"/>
  <c r="AB23" i="2" s="1"/>
  <c r="AR23" i="2" l="1"/>
  <c r="F29" i="80"/>
  <c r="F36" i="35"/>
  <c r="F38" i="35" s="1"/>
  <c r="F39" i="35" s="1"/>
  <c r="F40" i="35" s="1"/>
  <c r="F42" i="35" s="1"/>
  <c r="C28" i="33"/>
  <c r="F28" i="33" s="1"/>
  <c r="E28" i="33"/>
  <c r="E28" i="20"/>
  <c r="L29" i="33"/>
  <c r="D29" i="33" s="1"/>
  <c r="E29" i="33" s="1"/>
  <c r="W24" i="15"/>
  <c r="W24" i="2"/>
  <c r="AB24" i="2" s="1"/>
  <c r="AR24" i="2" s="1"/>
  <c r="C29" i="20" l="1"/>
  <c r="F29" i="20" s="1"/>
  <c r="D33" i="20"/>
  <c r="E29" i="20"/>
  <c r="C29" i="33"/>
  <c r="F29" i="33" s="1"/>
  <c r="F46" i="35"/>
  <c r="F48" i="35" s="1"/>
  <c r="D55" i="35"/>
  <c r="O44" i="35" s="1"/>
  <c r="I55" i="35" s="1"/>
  <c r="D33" i="33"/>
  <c r="AB24" i="15"/>
  <c r="AR24" i="15" s="1"/>
  <c r="W25" i="15"/>
  <c r="W25" i="2"/>
  <c r="C33" i="20" l="1"/>
  <c r="G55" i="35"/>
  <c r="O55" i="35"/>
  <c r="D57" i="35"/>
  <c r="G53" i="35"/>
  <c r="P53" i="35" s="1"/>
  <c r="S53" i="35" s="1"/>
  <c r="L53" i="35"/>
  <c r="C33" i="33"/>
  <c r="AB25" i="15"/>
  <c r="AR25" i="15" s="1"/>
  <c r="W26" i="15"/>
  <c r="AB25" i="2"/>
  <c r="AR25" i="2" s="1"/>
  <c r="W26" i="2"/>
  <c r="G57" i="35" l="1"/>
  <c r="P55" i="35"/>
  <c r="S55" i="35" s="1"/>
  <c r="AB26" i="15"/>
  <c r="AR26" i="15" s="1"/>
  <c r="W27" i="15"/>
  <c r="AF55" i="15" s="1"/>
  <c r="AB26" i="2"/>
  <c r="AR26" i="2" s="1"/>
  <c r="W27" i="2"/>
  <c r="W28" i="15" l="1"/>
  <c r="AB27" i="15"/>
  <c r="AB27" i="2"/>
  <c r="AR27" i="2" s="1"/>
  <c r="W28" i="2"/>
  <c r="AF56" i="2" s="1"/>
  <c r="F24" i="80" l="1"/>
  <c r="AR27" i="15"/>
  <c r="G30" i="80"/>
  <c r="F43" i="80" s="1"/>
  <c r="AB28" i="15"/>
  <c r="AR28" i="15" s="1"/>
  <c r="W29" i="15"/>
  <c r="AB28" i="2"/>
  <c r="AR28" i="2" s="1"/>
  <c r="W29" i="2"/>
  <c r="F42" i="80" l="1"/>
  <c r="F44" i="80"/>
  <c r="AB29" i="2"/>
  <c r="AR29" i="2" s="1"/>
  <c r="W30" i="2"/>
  <c r="AB30" i="2" s="1"/>
  <c r="F48" i="80" l="1"/>
  <c r="F45" i="80"/>
  <c r="F49" i="80" s="1"/>
  <c r="D66" i="80" l="1"/>
  <c r="N52" i="80" s="1"/>
  <c r="I66" i="80" s="1"/>
  <c r="F53" i="80"/>
  <c r="F57" i="80"/>
  <c r="F52" i="80"/>
  <c r="D65" i="80"/>
  <c r="F56" i="80"/>
  <c r="G66" i="80" l="1"/>
  <c r="N51" i="80"/>
  <c r="I65" i="80" s="1"/>
  <c r="G65" i="80"/>
  <c r="D67" i="80"/>
  <c r="F58" i="80"/>
  <c r="G63" i="80" s="1"/>
  <c r="G67" i="80" l="1"/>
</calcChain>
</file>

<file path=xl/sharedStrings.xml><?xml version="1.0" encoding="utf-8"?>
<sst xmlns="http://schemas.openxmlformats.org/spreadsheetml/2006/main" count="900" uniqueCount="400">
  <si>
    <t>Proyecto:</t>
  </si>
  <si>
    <t>Peso Bruto:</t>
  </si>
  <si>
    <t>gr.</t>
  </si>
  <si>
    <t>Peso Tara:</t>
  </si>
  <si>
    <t>Peso Neto:</t>
  </si>
  <si>
    <t>AGREGADO FINO (ARENA) PARA CONCRETO HIDRAULICO AASHTO T 27</t>
  </si>
  <si>
    <t>Malla</t>
  </si>
  <si>
    <t>Peso Parcial Retenido</t>
  </si>
  <si>
    <t>% Retenido Parcial</t>
  </si>
  <si>
    <t>% Retenido Acumulado</t>
  </si>
  <si>
    <t>% que Pasa</t>
  </si>
  <si>
    <t>Especificación AASHTO M-6</t>
  </si>
  <si>
    <t>3/8"</t>
  </si>
  <si>
    <t>No.4</t>
  </si>
  <si>
    <t>-</t>
  </si>
  <si>
    <t>No.8</t>
  </si>
  <si>
    <t>No.16</t>
  </si>
  <si>
    <t>No.30</t>
  </si>
  <si>
    <t>No.50</t>
  </si>
  <si>
    <t>No.100</t>
  </si>
  <si>
    <t>No.200</t>
  </si>
  <si>
    <t>Fondo</t>
  </si>
  <si>
    <t>Total</t>
  </si>
  <si>
    <t>MATERIAL LAVADO EN MALLA 200</t>
  </si>
  <si>
    <t>INICIAL</t>
  </si>
  <si>
    <t>RETENIDO TOTAL</t>
  </si>
  <si>
    <t>FONDO DE ENSAYO</t>
  </si>
  <si>
    <t>PASA LA 200</t>
  </si>
  <si>
    <t>PASA EN LAVADO</t>
  </si>
  <si>
    <t>PASA EN TAMIZADO FINAL</t>
  </si>
  <si>
    <t>MODULO DE FINURA</t>
  </si>
  <si>
    <t>ESPECIFICADO MF</t>
  </si>
  <si>
    <t>2.3 - 3.1</t>
  </si>
  <si>
    <t>.</t>
  </si>
  <si>
    <t>LABORATORIO DE SUELOS Y MATERIALES "UNIVO"</t>
  </si>
  <si>
    <t>Solicitante:</t>
  </si>
  <si>
    <t xml:space="preserve">Procedencia del Material:  </t>
  </si>
  <si>
    <t>Fecha de Ensayo:</t>
  </si>
  <si>
    <t xml:space="preserve">Laboratorista:       </t>
  </si>
  <si>
    <t>Revisó:</t>
  </si>
  <si>
    <t>OSERVACIONES</t>
  </si>
  <si>
    <t>ENSAYO</t>
  </si>
  <si>
    <t>I</t>
  </si>
  <si>
    <t>II</t>
  </si>
  <si>
    <t xml:space="preserve"> Peso Muestra s.s.s. al Aire</t>
  </si>
  <si>
    <t>A</t>
  </si>
  <si>
    <t>Peso Picn+vidrio+agua</t>
  </si>
  <si>
    <t>B</t>
  </si>
  <si>
    <t>C</t>
  </si>
  <si>
    <t>Peso Picn+agua+vidrio+Mat s.s.s</t>
  </si>
  <si>
    <t>D= A + B</t>
  </si>
  <si>
    <t>Volumen Desplazado</t>
  </si>
  <si>
    <t>E= D - C</t>
  </si>
  <si>
    <t>F</t>
  </si>
  <si>
    <t>Peso de Muestra Seca</t>
  </si>
  <si>
    <t>G</t>
  </si>
  <si>
    <t>MEDIA</t>
  </si>
  <si>
    <t>Densidad Relativa Aparente del Arido Seco.</t>
  </si>
  <si>
    <t>H=G/E</t>
  </si>
  <si>
    <t>Densidad Relativa Aparente del Arido s.s.s.</t>
  </si>
  <si>
    <t>I= A/E</t>
  </si>
  <si>
    <t>% de Absorcion</t>
  </si>
  <si>
    <t>j =((F-G)*100)/A</t>
  </si>
  <si>
    <t>DENSIDAD RELATIVA  APARENTE DEL ARIDO SECO</t>
  </si>
  <si>
    <t xml:space="preserve">      gr/cm³</t>
  </si>
  <si>
    <t>DENSIDAD RELATIVA APARENTE DEL ARIDO S.S.S.</t>
  </si>
  <si>
    <t>% DE ABSORCION</t>
  </si>
  <si>
    <t xml:space="preserve">             %</t>
  </si>
  <si>
    <t>DENSIDAD RELATIVA Y ABSORCION DE ARIDOS FINOS ASTM C 128</t>
  </si>
  <si>
    <t xml:space="preserve">Procedencia  </t>
  </si>
  <si>
    <t>Muestra seca</t>
  </si>
  <si>
    <t>Muestra s.s.s.</t>
  </si>
  <si>
    <t>Muestra en agua</t>
  </si>
  <si>
    <t>Volumen muestra seca</t>
  </si>
  <si>
    <t>A-C</t>
  </si>
  <si>
    <t>Volumen s.s.s.</t>
  </si>
  <si>
    <t>B-C</t>
  </si>
  <si>
    <t>Agua absorvida</t>
  </si>
  <si>
    <t>B-A</t>
  </si>
  <si>
    <t>Densidad relativa aparente del árido seco</t>
  </si>
  <si>
    <t>A/(B-C)</t>
  </si>
  <si>
    <t>Densidad relativa aparente del árido s.s.s.</t>
  </si>
  <si>
    <t>B/(B-C)</t>
  </si>
  <si>
    <t>Densidad relativa real</t>
  </si>
  <si>
    <t>A/(A-C)</t>
  </si>
  <si>
    <t>((B-A)*100)/A</t>
  </si>
  <si>
    <t xml:space="preserve">      gr/cm3</t>
  </si>
  <si>
    <t>DENSIDAD RELATIVA REAL</t>
  </si>
  <si>
    <t>DENSIDAD RELATIVA Y ABSORCION DE ARIDOS GRUESOS ASTM C 127</t>
  </si>
  <si>
    <t>D</t>
  </si>
  <si>
    <t>E</t>
  </si>
  <si>
    <t>PESO VOLUMÉTRICO SECO SUELTO</t>
  </si>
  <si>
    <t>Ensayo No.</t>
  </si>
  <si>
    <t>Peso material + molde</t>
  </si>
  <si>
    <t>Peso del molde</t>
  </si>
  <si>
    <t>Peso del material</t>
  </si>
  <si>
    <t>Promedio (Kg./m3)</t>
  </si>
  <si>
    <t>PESO VOLUMÉTRICO SECO COMPACTADO</t>
  </si>
  <si>
    <t>Promedio  (Kg./m³)</t>
  </si>
  <si>
    <t>OBSERVASIONES:</t>
  </si>
  <si>
    <t>PESO VOLUMETRICO SECO ASTM C-29</t>
  </si>
  <si>
    <t>JEFE DEL LABORATORIO.</t>
  </si>
  <si>
    <t>Peso Picn+agua+vidrio+Mat. s.s.s (reposado)</t>
  </si>
  <si>
    <t>1"</t>
  </si>
  <si>
    <t>3/4"</t>
  </si>
  <si>
    <t>No 4</t>
  </si>
  <si>
    <t>No 8</t>
  </si>
  <si>
    <t>AGREGADO GRUESO (GRAVA) PARA CONCRETO HIDRAULICO</t>
  </si>
  <si>
    <t>1/2"</t>
  </si>
  <si>
    <t>ANÁLISIS GRANULOMÉTRICO  DE LA GRAVA
ASTM C-33</t>
  </si>
  <si>
    <t>Especificación               ASTM C-33-No 57.</t>
  </si>
  <si>
    <t>Peso N°:</t>
  </si>
  <si>
    <t>PASA TAMIZ N°200</t>
  </si>
  <si>
    <t>%</t>
  </si>
  <si>
    <t>ASTM C 125</t>
  </si>
  <si>
    <t>MODULO DE FINURA ASTM 125</t>
  </si>
  <si>
    <t>ANÁLISIS GRANULOMÉTRICO  DEL ARENA ASTM C-136                                     AASTHO T-27</t>
  </si>
  <si>
    <t xml:space="preserve">ISRAEL ARCIDES RODRIGUEZ SANCHEZ </t>
  </si>
  <si>
    <t>AMPLIACION, REMODELACION Y EQUIPAMIENTO DE LA UNIDAD COMUNITARIA DE SALUD FAMILIAR BASICA UCSF-B EL MOZOTE, MEANGUERA, MORAZAN (FASE CONSTRUCION)</t>
  </si>
  <si>
    <t>LABORATORIO DE SUELOS Y MATERIALES UNIVO.</t>
  </si>
  <si>
    <t>PROPORCIONAMIENTO DE MEZCLAS DE CONCRETO</t>
  </si>
  <si>
    <t xml:space="preserve"> f'c= 210 kg/cm2</t>
  </si>
  <si>
    <t>METODO ACI 211.1</t>
  </si>
  <si>
    <t xml:space="preserve">PROYECTO :                 </t>
  </si>
  <si>
    <t xml:space="preserve">UBICACION :                 </t>
  </si>
  <si>
    <t xml:space="preserve">SOLICITANTE :                 </t>
  </si>
  <si>
    <t xml:space="preserve">ESTRUCTURA :             </t>
  </si>
  <si>
    <t xml:space="preserve">DISEÑO:       </t>
  </si>
  <si>
    <t xml:space="preserve">        f´c =</t>
  </si>
  <si>
    <t>Calculo del F'c  para diseño de Concreto.</t>
  </si>
  <si>
    <t xml:space="preserve">Fecha de Diseño:       </t>
  </si>
  <si>
    <t xml:space="preserve">        f´cr = </t>
  </si>
  <si>
    <t xml:space="preserve">Tipo de Mezcla:       </t>
  </si>
  <si>
    <t xml:space="preserve">Revenimiento = </t>
  </si>
  <si>
    <t>Resistencia Deceada  F'c.</t>
  </si>
  <si>
    <t>ACI- 318</t>
  </si>
  <si>
    <t>DETERMINACION DE F'c.</t>
  </si>
  <si>
    <t xml:space="preserve">                                       </t>
  </si>
  <si>
    <t>Cemento =</t>
  </si>
  <si>
    <t>Revenimiento deseado.</t>
  </si>
  <si>
    <t>Cm</t>
  </si>
  <si>
    <t>rango resisten.kg/cm2</t>
  </si>
  <si>
    <t>F'c + rango a sumar</t>
  </si>
  <si>
    <t>G.E. Cemento =</t>
  </si>
  <si>
    <t>F'cr=</t>
  </si>
  <si>
    <t>F'c=</t>
  </si>
  <si>
    <t>menor 210</t>
  </si>
  <si>
    <t xml:space="preserve">DATOS DE AGREGADOS </t>
  </si>
  <si>
    <t>210-351</t>
  </si>
  <si>
    <t>Arena</t>
  </si>
  <si>
    <t>Grava</t>
  </si>
  <si>
    <t>mayor 350</t>
  </si>
  <si>
    <t>(a) gravedad específica (G)</t>
  </si>
  <si>
    <t>M.F.</t>
  </si>
  <si>
    <t>TMN</t>
  </si>
  <si>
    <t>---</t>
  </si>
  <si>
    <t>CALCULOS</t>
  </si>
  <si>
    <t>AGUA</t>
  </si>
  <si>
    <t>Relación A/C</t>
  </si>
  <si>
    <t>CEMENTO</t>
  </si>
  <si>
    <t>LTS</t>
  </si>
  <si>
    <t>Agua</t>
  </si>
  <si>
    <t>R A/C</t>
  </si>
  <si>
    <t>Cemento</t>
  </si>
  <si>
    <t>Volumen de agregado grueso</t>
  </si>
  <si>
    <t>Peso de agregado grueso seco</t>
  </si>
  <si>
    <t>Aire atrapado</t>
  </si>
  <si>
    <t>Volumen sólido de cemento</t>
  </si>
  <si>
    <t>L</t>
  </si>
  <si>
    <t>Volumen de agua</t>
  </si>
  <si>
    <t>Volumen de grava</t>
  </si>
  <si>
    <t>Volumen de aire</t>
  </si>
  <si>
    <t>Volumen total sin arena</t>
  </si>
  <si>
    <t>Volumen sólido de arena</t>
  </si>
  <si>
    <t>Peso de arena</t>
  </si>
  <si>
    <t>kg</t>
  </si>
  <si>
    <t>Corrección por Humedad y Absorción</t>
  </si>
  <si>
    <t>Humedad de arena</t>
  </si>
  <si>
    <t>Humedad de grava</t>
  </si>
  <si>
    <t>Agua libre de arena</t>
  </si>
  <si>
    <t>Agua libre de grava</t>
  </si>
  <si>
    <t>Agua aportada por arena</t>
  </si>
  <si>
    <t>Agua aportada por grava</t>
  </si>
  <si>
    <t>Agua aportada</t>
  </si>
  <si>
    <t>Cantidades Requeridas para un Metro Cúbico de Concreto.</t>
  </si>
  <si>
    <t>Calculadas</t>
  </si>
  <si>
    <t>Usadas en la Obra</t>
  </si>
  <si>
    <t>calculadas</t>
  </si>
  <si>
    <t>usadas en obra</t>
  </si>
  <si>
    <t>en volumen</t>
  </si>
  <si>
    <t>179+36.4</t>
  </si>
  <si>
    <t>Arena Seca</t>
  </si>
  <si>
    <t>Arena húmeda</t>
  </si>
  <si>
    <t>860+35</t>
  </si>
  <si>
    <t>895/298</t>
  </si>
  <si>
    <t>Grava seca</t>
  </si>
  <si>
    <t>Grava Húmeda</t>
  </si>
  <si>
    <t>905+16.4</t>
  </si>
  <si>
    <t>292/298</t>
  </si>
  <si>
    <t>Peso Volumétrico de Concreto.</t>
  </si>
  <si>
    <t>suma=2243</t>
  </si>
  <si>
    <t>ASTM-c 476</t>
  </si>
  <si>
    <t xml:space="preserve">Tipo                   </t>
  </si>
  <si>
    <t>"M"</t>
  </si>
  <si>
    <t xml:space="preserve"> </t>
  </si>
  <si>
    <t xml:space="preserve">f'c                     </t>
  </si>
  <si>
    <t>kg/cm²</t>
  </si>
  <si>
    <t>A/C</t>
  </si>
  <si>
    <t>+</t>
  </si>
  <si>
    <t>cm</t>
  </si>
  <si>
    <t xml:space="preserve">Nombre de elemento           </t>
  </si>
  <si>
    <t>Material</t>
  </si>
  <si>
    <t>Identificación</t>
  </si>
  <si>
    <t>Gravedad</t>
  </si>
  <si>
    <t>Peso Vol.</t>
  </si>
  <si>
    <t>Composición Volumétrica en peso</t>
  </si>
  <si>
    <t>Especifica</t>
  </si>
  <si>
    <t>Seco Suelto</t>
  </si>
  <si>
    <t>Pa,% =</t>
  </si>
  <si>
    <t>Pg</t>
  </si>
  <si>
    <t>=</t>
  </si>
  <si>
    <t>Dosificación de Aditivos</t>
  </si>
  <si>
    <t>ml/Kg</t>
  </si>
  <si>
    <t>G.Especifica</t>
  </si>
  <si>
    <t>Pg,% =</t>
  </si>
  <si>
    <t>Pa</t>
  </si>
  <si>
    <t>Aditivo  1</t>
  </si>
  <si>
    <t>Aditivo  2</t>
  </si>
  <si>
    <t>Contenido de arena y grava (l/m³)</t>
  </si>
  <si>
    <t>Vag =</t>
  </si>
  <si>
    <t>Vg</t>
  </si>
  <si>
    <t xml:space="preserve">Pg  </t>
  </si>
  <si>
    <t>x</t>
  </si>
  <si>
    <t>da</t>
  </si>
  <si>
    <t>Consumo</t>
  </si>
  <si>
    <t>Va</t>
  </si>
  <si>
    <t>dg</t>
  </si>
  <si>
    <t>Kg/m³</t>
  </si>
  <si>
    <t>L/m³</t>
  </si>
  <si>
    <t>Va =</t>
  </si>
  <si>
    <t>Vag</t>
  </si>
  <si>
    <t>Vacíos</t>
  </si>
  <si>
    <t>1   +</t>
  </si>
  <si>
    <t>Vg  =</t>
  </si>
  <si>
    <t>Vag  -</t>
  </si>
  <si>
    <t>Suma</t>
  </si>
  <si>
    <t xml:space="preserve">Laboratorista       </t>
  </si>
  <si>
    <t>"REMODELACION Y EQUIPAMIENTO DE UNIDAD COMUNITARIA DE SALUD FAMILIAR BASICA, CANTON BOQUIN, MUNICIPIO DE POLOROS, DEPARTAMENTO DE LA UNION”</t>
  </si>
  <si>
    <t>LUIS SEGOVIA/OTONIEL GOMEZ</t>
  </si>
  <si>
    <t xml:space="preserve">Enrique Morejon </t>
  </si>
  <si>
    <t>1 1/2"</t>
  </si>
  <si>
    <t>CONCRETO CONVENCIONAL.  f'c= 180 kg/cm2</t>
  </si>
  <si>
    <t>Fluides</t>
  </si>
  <si>
    <t>bol</t>
  </si>
  <si>
    <t>lts</t>
  </si>
  <si>
    <t>LILIANA ALEXANDRA  SERRANO SEGOVIA</t>
  </si>
  <si>
    <t>ENSAYOS  DE  RESISTENCIA  DE  CILINDROS  DE  HORMIGÓN   [ASTM C-39]</t>
  </si>
  <si>
    <t>C O N T R O L,  M U E S T R E O Y COMPRESION D E  C I L I N D R O S.</t>
  </si>
  <si>
    <t>Cilindro  N°</t>
  </si>
  <si>
    <t>Fecha</t>
  </si>
  <si>
    <r>
      <t xml:space="preserve">Edad </t>
    </r>
    <r>
      <rPr>
        <b/>
        <sz val="10"/>
        <rFont val="Calibri"/>
        <family val="2"/>
      </rPr>
      <t>[Días]</t>
    </r>
  </si>
  <si>
    <r>
      <t>Diá metro</t>
    </r>
    <r>
      <rPr>
        <b/>
        <sz val="10"/>
        <rFont val="Calibri"/>
        <family val="2"/>
      </rPr>
      <t xml:space="preserve"> [cm]</t>
    </r>
  </si>
  <si>
    <r>
      <t xml:space="preserve">Carga  </t>
    </r>
    <r>
      <rPr>
        <b/>
        <sz val="10"/>
        <rFont val="Calibri"/>
        <family val="2"/>
      </rPr>
      <t>[Kg]</t>
    </r>
  </si>
  <si>
    <r>
      <t xml:space="preserve">Resis tencia  </t>
    </r>
    <r>
      <rPr>
        <b/>
        <sz val="9"/>
        <rFont val="Calibri"/>
        <family val="2"/>
      </rPr>
      <t>[kg/cm²]</t>
    </r>
  </si>
  <si>
    <r>
      <t>Resist Prom</t>
    </r>
    <r>
      <rPr>
        <b/>
        <sz val="10"/>
        <rFont val="Calibri"/>
        <family val="2"/>
      </rPr>
      <t xml:space="preserve"> [kg/cm²]</t>
    </r>
  </si>
  <si>
    <t>Porcentage de Resistencia</t>
  </si>
  <si>
    <t>TIPO DE FALLA</t>
  </si>
  <si>
    <t>Observaciones</t>
  </si>
  <si>
    <t>cono</t>
  </si>
  <si>
    <t>Elaborac</t>
  </si>
  <si>
    <t>Ensayo</t>
  </si>
  <si>
    <t>Cono y Corte</t>
  </si>
  <si>
    <t>Cilindro 6</t>
  </si>
  <si>
    <t>Cilindro 5</t>
  </si>
  <si>
    <t>promedio</t>
  </si>
  <si>
    <t xml:space="preserve">ENSAYOS  DE  RESISTENCIA  DE  CILINDROS  DE  CONCRETO ENDURECIDO. [ASTM C-39]  </t>
  </si>
  <si>
    <t xml:space="preserve">VIVIENDAS N° 9,10,11 Y VIVIENDAS  N° 26, 27, 28 </t>
  </si>
  <si>
    <t xml:space="preserve">RESISTENCIA  DE  CILINDROS  DE  LODOCRETO.  [ASTM D-4832]    </t>
  </si>
  <si>
    <t>estructura</t>
  </si>
  <si>
    <t>resistencia</t>
  </si>
  <si>
    <t>dias</t>
  </si>
  <si>
    <t xml:space="preserve">Cono </t>
  </si>
  <si>
    <t xml:space="preserve">Tecnico de Laboratorio de suelos y Materiales. </t>
  </si>
  <si>
    <t xml:space="preserve">Coor. Laboratorio de suelos y Materiales. </t>
  </si>
  <si>
    <t>Cub.</t>
  </si>
  <si>
    <t>Proporcionamiento  Volumétrico de Mortero                                                                     ASTMC- 476</t>
  </si>
  <si>
    <t>MAMPOSTERIA</t>
  </si>
  <si>
    <t>y</t>
  </si>
  <si>
    <t>Prueba</t>
  </si>
  <si>
    <t>RESITENCIA</t>
  </si>
  <si>
    <t>% De Ganancia Resisitencia</t>
  </si>
  <si>
    <r>
      <t xml:space="preserve">Resistencia de diseño  </t>
    </r>
    <r>
      <rPr>
        <b/>
        <sz val="9"/>
        <rFont val="Calibri"/>
        <family val="2"/>
      </rPr>
      <t>[kg/cm²]</t>
    </r>
  </si>
  <si>
    <r>
      <t xml:space="preserve">Resistencia  </t>
    </r>
    <r>
      <rPr>
        <b/>
        <sz val="9"/>
        <rFont val="Calibri"/>
        <family val="2"/>
      </rPr>
      <t>[kg/cm²]</t>
    </r>
  </si>
  <si>
    <r>
      <t>Área [cm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</si>
  <si>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t>FECHA</t>
  </si>
  <si>
    <t>INVERSIONES Y COSTRUCCION MIGUELEÑA S.A. DE C.V.</t>
  </si>
  <si>
    <t>Kg</t>
  </si>
  <si>
    <t>KN</t>
  </si>
  <si>
    <t>LABORATORIO DE SUELOS Y MATERIALES UNIVO</t>
  </si>
  <si>
    <t>C O N T R O L, M U E S T R E O Y DETERMINACIÓN DE LA RESISTENCIA DE MORTEROS DE CEMENTO HIDRÁULICO USANDO CUBOS DE 50 MM O 50.8 MM DE LADO (ASTM C 109).</t>
  </si>
  <si>
    <t>Proporcionamiento Volumetricos</t>
  </si>
  <si>
    <t>Absolutos SSS Sueltos</t>
  </si>
  <si>
    <t>4x1</t>
  </si>
  <si>
    <t>TEC. DE LABORATORIO:</t>
  </si>
  <si>
    <t>DISEÑADO POR:</t>
  </si>
  <si>
    <t>ADICRETE</t>
  </si>
  <si>
    <t>Grout para celdas de bloque</t>
  </si>
  <si>
    <t>Proporcionamiento  Volumétrico de Grout                                                                    ASTMC- 476</t>
  </si>
  <si>
    <t>ING MICHELLE ZELAYA</t>
  </si>
  <si>
    <t>ING FRANCISCO GRANADOS</t>
  </si>
  <si>
    <t xml:space="preserve">Jefe Técnico de Laboratorio de suelos y Materiales. </t>
  </si>
  <si>
    <t>NOTA: DISEÑO ACI 211  CON MUESTREO DE CILINDROS DE CONCRETO A FALLAR A 3,7, Y 28 DIAS.</t>
  </si>
  <si>
    <t>C 1157 (HOLCIM)</t>
  </si>
  <si>
    <t>CUBO  N°</t>
  </si>
  <si>
    <t>1''</t>
  </si>
  <si>
    <t>10.00 - 15.00 cms.</t>
  </si>
  <si>
    <t>MÉTODO DE FULLER</t>
  </si>
  <si>
    <t>Z (Relación Cemento/Agua)</t>
  </si>
  <si>
    <t>K1 (Factor de forma del agregado)</t>
  </si>
  <si>
    <t>Volumen absoluto de cemento</t>
  </si>
  <si>
    <t>Volumen absoluto de agua</t>
  </si>
  <si>
    <t>Volumen absoluto de aire</t>
  </si>
  <si>
    <t>Volumen absoluto de los agregados</t>
  </si>
  <si>
    <t>% De agregado fino que pasa malla N° 4</t>
  </si>
  <si>
    <t>% De agregado grueso que pasa malla N° 4</t>
  </si>
  <si>
    <t>Abertura de malla de referencia (malla N° 4) (mm)</t>
  </si>
  <si>
    <t>TM (mm)</t>
  </si>
  <si>
    <t>Cantidad de agregado ideal que pasa malla N° 4</t>
  </si>
  <si>
    <t>Volumen de arena</t>
  </si>
  <si>
    <t>Volumen absoluto de arena</t>
  </si>
  <si>
    <t>Volumen absoluto de grava</t>
  </si>
  <si>
    <t>Calculos</t>
  </si>
  <si>
    <t>Peso de agregado fino seco</t>
  </si>
  <si>
    <t>Peso de cemento</t>
  </si>
  <si>
    <t>Volumen absoluto de los materiales por metro cúbico de concreto</t>
  </si>
  <si>
    <t>PROP. VOL POR BOLSA</t>
  </si>
  <si>
    <t>(d) Humedad (%)</t>
  </si>
  <si>
    <t>(e) Absorción (%)</t>
  </si>
  <si>
    <t>Proporción Volumetrica</t>
  </si>
  <si>
    <t>(D) Humedad (%)</t>
  </si>
  <si>
    <t>(E) Absorción (%)</t>
  </si>
  <si>
    <t>1 cub. de cemento/2.6 cub. de arena</t>
  </si>
  <si>
    <r>
      <t>OBSERVACIONES:</t>
    </r>
    <r>
      <rPr>
        <b/>
        <sz val="6"/>
        <rFont val="Eras Medium ITC"/>
        <family val="2"/>
      </rPr>
      <t>TEMPERATURA 25ºC.</t>
    </r>
  </si>
  <si>
    <r>
      <t>Volumen del molde (cm</t>
    </r>
    <r>
      <rPr>
        <vertAlign val="superscript"/>
        <sz val="9"/>
        <rFont val="Eras Medium ITC"/>
        <family val="2"/>
      </rPr>
      <t>3</t>
    </r>
    <r>
      <rPr>
        <sz val="9"/>
        <rFont val="Eras Medium ITC"/>
        <family val="2"/>
      </rPr>
      <t>)</t>
    </r>
  </si>
  <si>
    <r>
      <t>Peso volumetrico suelto (Kg./m</t>
    </r>
    <r>
      <rPr>
        <vertAlign val="superscript"/>
        <sz val="9"/>
        <rFont val="Eras Medium ITC"/>
        <family val="2"/>
      </rPr>
      <t>3</t>
    </r>
    <r>
      <rPr>
        <sz val="9"/>
        <rFont val="Eras Medium ITC"/>
        <family val="2"/>
      </rPr>
      <t>)</t>
    </r>
  </si>
  <si>
    <r>
      <t>Peso volumetrico compactado (Kg./m</t>
    </r>
    <r>
      <rPr>
        <vertAlign val="superscript"/>
        <sz val="9"/>
        <rFont val="Eras Medium ITC"/>
        <family val="2"/>
      </rPr>
      <t>3</t>
    </r>
    <r>
      <rPr>
        <sz val="9"/>
        <rFont val="Eras Medium ITC"/>
        <family val="2"/>
      </rPr>
      <t>)</t>
    </r>
  </si>
  <si>
    <r>
      <t>8</t>
    </r>
    <r>
      <rPr>
        <sz val="10"/>
        <color indexed="30"/>
        <rFont val="Eras Medium ITC"/>
        <family val="2"/>
      </rPr>
      <t>± 2</t>
    </r>
  </si>
  <si>
    <r>
      <t>L/m</t>
    </r>
    <r>
      <rPr>
        <vertAlign val="superscript"/>
        <sz val="11"/>
        <rFont val="Eras Medium ITC"/>
        <family val="2"/>
      </rPr>
      <t>3</t>
    </r>
  </si>
  <si>
    <r>
      <t>kg/m</t>
    </r>
    <r>
      <rPr>
        <vertAlign val="superscript"/>
        <sz val="11"/>
        <rFont val="Eras Medium ITC"/>
        <family val="2"/>
      </rPr>
      <t>3</t>
    </r>
    <r>
      <rPr>
        <sz val="11"/>
        <rFont val="Eras Medium ITC"/>
        <family val="2"/>
      </rPr>
      <t xml:space="preserve"> </t>
    </r>
  </si>
  <si>
    <r>
      <t>m</t>
    </r>
    <r>
      <rPr>
        <vertAlign val="superscript"/>
        <sz val="11"/>
        <rFont val="Eras Medium ITC"/>
        <family val="2"/>
      </rPr>
      <t>3</t>
    </r>
  </si>
  <si>
    <r>
      <t>kg/m</t>
    </r>
    <r>
      <rPr>
        <vertAlign val="superscript"/>
        <sz val="10"/>
        <rFont val="Eras Medium ITC"/>
        <family val="2"/>
      </rPr>
      <t>3</t>
    </r>
  </si>
  <si>
    <r>
      <t>kg/m</t>
    </r>
    <r>
      <rPr>
        <b/>
        <vertAlign val="superscript"/>
        <sz val="12"/>
        <rFont val="Eras Medium ITC"/>
        <family val="2"/>
      </rPr>
      <t>3</t>
    </r>
  </si>
  <si>
    <r>
      <t>(b) Peso Volumétrico Seco Suelto (kg/m</t>
    </r>
    <r>
      <rPr>
        <vertAlign val="superscript"/>
        <sz val="11"/>
        <rFont val="Eras Medium ITC"/>
        <family val="2"/>
      </rPr>
      <t>3</t>
    </r>
    <r>
      <rPr>
        <sz val="11"/>
        <rFont val="Eras Medium ITC"/>
        <family val="2"/>
      </rPr>
      <t>)</t>
    </r>
  </si>
  <si>
    <r>
      <t>(c) Peso Volumétrico Seco Compactado (kg/m</t>
    </r>
    <r>
      <rPr>
        <vertAlign val="superscript"/>
        <sz val="11"/>
        <rFont val="Eras Medium ITC"/>
        <family val="2"/>
      </rPr>
      <t>3</t>
    </r>
    <r>
      <rPr>
        <sz val="11"/>
        <rFont val="Eras Medium ITC"/>
        <family val="2"/>
      </rPr>
      <t>)</t>
    </r>
  </si>
  <si>
    <r>
      <t>M</t>
    </r>
    <r>
      <rPr>
        <vertAlign val="superscript"/>
        <sz val="11"/>
        <rFont val="Eras Medium ITC"/>
        <family val="2"/>
      </rPr>
      <t>3</t>
    </r>
  </si>
  <si>
    <r>
      <t>L/m</t>
    </r>
    <r>
      <rPr>
        <vertAlign val="superscript"/>
        <sz val="11"/>
        <rFont val="Eras Medium ITC"/>
        <family val="2"/>
      </rPr>
      <t>3</t>
    </r>
    <r>
      <rPr>
        <sz val="11"/>
        <rFont val="Eras Medium ITC"/>
        <family val="2"/>
      </rPr>
      <t xml:space="preserve"> </t>
    </r>
  </si>
  <si>
    <r>
      <t>(C) Peso Volumétrico Seco Compactado (kg/m</t>
    </r>
    <r>
      <rPr>
        <vertAlign val="superscript"/>
        <sz val="11"/>
        <rFont val="Eras Medium ITC"/>
        <family val="2"/>
      </rPr>
      <t>3</t>
    </r>
    <r>
      <rPr>
        <sz val="11"/>
        <rFont val="Eras Medium ITC"/>
        <family val="2"/>
      </rPr>
      <t>)</t>
    </r>
  </si>
  <si>
    <t>AGREGADO FINO</t>
  </si>
  <si>
    <t>AGREGADO GRUESO</t>
  </si>
  <si>
    <t>ASTM C 476</t>
  </si>
  <si>
    <t>De 2.25 a 3 veces la suma de volumenes de materiales cementantes</t>
  </si>
  <si>
    <t>De 1 a 2 veces la suma de volumenes de materiales cementantes</t>
  </si>
  <si>
    <t>1 cub. de cemento/3.0 cub. de arena/2.0 cub. de grava</t>
  </si>
  <si>
    <t>OBSERVACIONES: TEMPERATURA 25ºC.</t>
  </si>
  <si>
    <t>Elementos varios.</t>
  </si>
  <si>
    <t>Fecha de muestreo:</t>
  </si>
  <si>
    <t>Ing Michelle Zelaya</t>
  </si>
  <si>
    <r>
      <t>Asent.</t>
    </r>
    <r>
      <rPr>
        <b/>
        <sz val="10"/>
        <rFont val="Calibri"/>
        <family val="2"/>
      </rPr>
      <t xml:space="preserve"> [mm]</t>
    </r>
  </si>
  <si>
    <r>
      <t>Diámetros</t>
    </r>
    <r>
      <rPr>
        <b/>
        <sz val="10"/>
        <rFont val="Calibri"/>
        <family val="2"/>
      </rPr>
      <t xml:space="preserve"> [mm]</t>
    </r>
  </si>
  <si>
    <r>
      <t>Diámetro promedio</t>
    </r>
    <r>
      <rPr>
        <b/>
        <sz val="10"/>
        <rFont val="Calibri"/>
        <family val="2"/>
      </rPr>
      <t xml:space="preserve"> [mm]</t>
    </r>
  </si>
  <si>
    <t>Diámetro aproximado a 0.25 mm</t>
  </si>
  <si>
    <r>
      <t>Área de sección transversal</t>
    </r>
    <r>
      <rPr>
        <b/>
        <sz val="10"/>
        <rFont val="Calibri"/>
        <family val="2"/>
      </rPr>
      <t xml:space="preserve"> [mm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</si>
  <si>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r>
      <t xml:space="preserve">Peso </t>
    </r>
    <r>
      <rPr>
        <b/>
        <sz val="10"/>
        <rFont val="Calibri"/>
        <family val="2"/>
      </rPr>
      <t>[g]</t>
    </r>
  </si>
  <si>
    <t>ALTURA(mm)</t>
  </si>
  <si>
    <r>
      <t xml:space="preserve">Carga  </t>
    </r>
    <r>
      <rPr>
        <b/>
        <sz val="10"/>
        <rFont val="Calibri"/>
        <family val="2"/>
      </rPr>
      <t>[kN]</t>
    </r>
  </si>
  <si>
    <r>
      <t xml:space="preserve">Resistencia  </t>
    </r>
    <r>
      <rPr>
        <b/>
        <sz val="9"/>
        <rFont val="Calibri"/>
        <family val="2"/>
      </rPr>
      <t>[MPa]</t>
    </r>
  </si>
  <si>
    <r>
      <t>Resist Prom</t>
    </r>
    <r>
      <rPr>
        <b/>
        <sz val="10"/>
        <rFont val="Calibri"/>
        <family val="2"/>
      </rPr>
      <t xml:space="preserve"> [MPa]</t>
    </r>
  </si>
  <si>
    <t>Estructura, ubicación y/o actividad</t>
  </si>
  <si>
    <t>Tipos de falla:</t>
  </si>
  <si>
    <t>Observaciones:</t>
  </si>
  <si>
    <t>Ing Francisco Granados</t>
  </si>
  <si>
    <t>Técnico de Laboratorio de Suelos y Materiales</t>
  </si>
  <si>
    <t>Jefe de Laboratorio de Suelos y Materiales</t>
  </si>
  <si>
    <r>
      <t>Altura</t>
    </r>
    <r>
      <rPr>
        <b/>
        <sz val="10"/>
        <rFont val="Calibri"/>
        <family val="2"/>
      </rPr>
      <t xml:space="preserve"> [cm]</t>
    </r>
  </si>
  <si>
    <t>DIAS</t>
  </si>
  <si>
    <t>Jefe Técnico de Laboratorio de Suelos y Materiales</t>
  </si>
  <si>
    <t>ENSAYOS DE RESISTENCIA A LA COMPRESIÓN DE PRISMAS DE MAMPOSTERÍA [ASTM C1019]</t>
  </si>
  <si>
    <t>Fecha de Muestreo:</t>
  </si>
  <si>
    <t>Laboratorista:</t>
  </si>
  <si>
    <t>C O N T R O L,  M U E S T R E O Y COMPRESION D E  P R I S M A S.</t>
  </si>
  <si>
    <t>Prisma  N°</t>
  </si>
  <si>
    <t>ANCHO [Cm]</t>
  </si>
  <si>
    <t>ALTURA (Cm)</t>
  </si>
  <si>
    <t>LONGITUD (Cm)</t>
  </si>
  <si>
    <r>
      <rPr>
        <b/>
        <sz val="12"/>
        <rFont val="Calibri"/>
        <family val="2"/>
      </rPr>
      <t>Peso</t>
    </r>
    <r>
      <rPr>
        <b/>
        <sz val="10"/>
        <rFont val="Calibri"/>
        <family val="2"/>
      </rPr>
      <t xml:space="preserve"> [g]</t>
    </r>
  </si>
  <si>
    <t>Resistencia de diseño [kg/cm²]</t>
  </si>
  <si>
    <t>Tipo de Falla</t>
  </si>
  <si>
    <t>fermin</t>
  </si>
  <si>
    <t>Corte.</t>
  </si>
  <si>
    <t>ENSAYOS DE RESISTENCIA A LA COMPRESIÓN DE PRISMAS DE MAMPOSTERÍA [ASTM C1314]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</si>
</sst>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&quot;$&quot;#,##0.00_);[Red]\(&quot;$&quot;#,##0.00\)"/>
    <numFmt numFmtId="165" formatCode="_(* #,##0.00_);_(* \(#,##0.00\);_(* &quot;-&quot;??_);_(@_)"/>
    <numFmt numFmtId="166" formatCode="0.00_)"/>
    <numFmt numFmtId="167" formatCode="#,##0.000"/>
    <numFmt numFmtId="168" formatCode="0.0%"/>
    <numFmt numFmtId="169" formatCode="#,##0.0"/>
    <numFmt numFmtId="170" formatCode="General_)"/>
    <numFmt numFmtId="171" formatCode="dd\-mmm\-yyyy"/>
    <numFmt numFmtId="172" formatCode="0.0"/>
    <numFmt numFmtId="173" formatCode="0.000_)"/>
    <numFmt numFmtId="174" formatCode="0.000"/>
    <numFmt numFmtId="175" formatCode="d\ &quot;de&quot;\ mmmm\ &quot;de&quot;\ yyyy"/>
    <numFmt numFmtId="176" formatCode="dd/mm/yyyy;@"/>
    <numFmt numFmtId="177" formatCode="0.00\ &quot;Kg/Cm2&quot;"/>
    <numFmt numFmtId="178" formatCode="0.00\ &quot;Cm&quot;"/>
    <numFmt numFmtId="179" formatCode="0.00\ &quot;Kg&quot;"/>
    <numFmt numFmtId="180" formatCode="mmmm\ d\,\ yyyy"/>
    <numFmt numFmtId="181" formatCode="&quot;CL-&quot;000"/>
    <numFmt numFmtId="182" formatCode="&quot;DL-&quot;000"/>
    <numFmt numFmtId="183" formatCode="&quot;CT-&quot;000"/>
    <numFmt numFmtId="184" formatCode="&quot;CM-&quot;000"/>
    <numFmt numFmtId="185" formatCode="0.00000"/>
    <numFmt numFmtId="186" formatCode="0\ &quot;Kg/Cm2&quot;"/>
    <numFmt numFmtId="187" formatCode="&quot;PR-&quot;000"/>
  </numFmts>
  <fonts count="1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9"/>
      <name val="Book Antiqua"/>
      <family val="1"/>
    </font>
    <font>
      <b/>
      <sz val="10"/>
      <color indexed="10"/>
      <name val="Book Antiqua"/>
      <family val="1"/>
    </font>
    <font>
      <b/>
      <sz val="10"/>
      <color indexed="12"/>
      <name val="Book Antiqua"/>
      <family val="1"/>
    </font>
    <font>
      <sz val="8"/>
      <color indexed="10"/>
      <name val="Book Antiqua"/>
      <family val="1"/>
    </font>
    <font>
      <sz val="10"/>
      <name val="Arial"/>
      <family val="2"/>
    </font>
    <font>
      <sz val="8"/>
      <color indexed="9"/>
      <name val="Book Antiqua"/>
      <family val="1"/>
    </font>
    <font>
      <sz val="8"/>
      <name val="Arial"/>
      <family val="2"/>
    </font>
    <font>
      <b/>
      <sz val="8"/>
      <color indexed="10"/>
      <name val="Arial"/>
      <family val="2"/>
    </font>
    <font>
      <sz val="6"/>
      <name val="Book Antiqua"/>
      <family val="1"/>
    </font>
    <font>
      <sz val="11"/>
      <color indexed="8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ms Rmn"/>
    </font>
    <font>
      <sz val="10"/>
      <name val="Courier"/>
      <family val="3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Tahoma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Tahoma"/>
      <family val="2"/>
    </font>
    <font>
      <sz val="10"/>
      <color indexed="12"/>
      <name val="Book Antiqua"/>
      <family val="1"/>
    </font>
    <font>
      <b/>
      <sz val="8"/>
      <color indexed="10"/>
      <name val="Book Antiqua"/>
      <family val="1"/>
    </font>
    <font>
      <sz val="10"/>
      <name val="TechnicLite"/>
      <charset val="2"/>
    </font>
    <font>
      <b/>
      <sz val="10"/>
      <name val="TechnicLite"/>
      <charset val="2"/>
    </font>
    <font>
      <b/>
      <sz val="9"/>
      <name val="TechnicLite"/>
      <charset val="2"/>
    </font>
    <font>
      <sz val="10"/>
      <name val="Bodoni MT"/>
      <family val="1"/>
    </font>
    <font>
      <sz val="8"/>
      <color indexed="10"/>
      <name val="Arial"/>
      <family val="2"/>
    </font>
    <font>
      <b/>
      <sz val="10"/>
      <color indexed="10"/>
      <name val="Bradley Hand ITC"/>
      <family val="4"/>
    </font>
    <font>
      <sz val="10"/>
      <color rgb="FFFF0000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i/>
      <sz val="11"/>
      <name val="Calibri"/>
      <family val="2"/>
    </font>
    <font>
      <sz val="10"/>
      <name val="MS Sans Serif"/>
    </font>
    <font>
      <b/>
      <sz val="24"/>
      <name val="Arial"/>
      <family val="2"/>
    </font>
    <font>
      <b/>
      <sz val="11"/>
      <color indexed="8"/>
      <name val="Arial"/>
      <family val="2"/>
    </font>
    <font>
      <b/>
      <sz val="18"/>
      <color indexed="8"/>
      <name val="Arial"/>
      <family val="2"/>
    </font>
    <font>
      <sz val="16"/>
      <name val="Arial"/>
      <family val="2"/>
    </font>
    <font>
      <b/>
      <sz val="11"/>
      <name val="MS Sans Serif"/>
      <family val="2"/>
    </font>
    <font>
      <b/>
      <sz val="11"/>
      <name val="MS Sans Serif"/>
    </font>
    <font>
      <b/>
      <sz val="12"/>
      <color indexed="47"/>
      <name val="Arial"/>
      <family val="2"/>
    </font>
    <font>
      <b/>
      <sz val="12"/>
      <color indexed="8"/>
      <name val="Arial"/>
      <family val="2"/>
    </font>
    <font>
      <b/>
      <u/>
      <sz val="11"/>
      <name val="Arial"/>
      <family val="2"/>
    </font>
    <font>
      <sz val="10"/>
      <color indexed="8"/>
      <name val="Arial"/>
      <family val="2"/>
    </font>
    <font>
      <b/>
      <sz val="11"/>
      <color indexed="10"/>
      <name val="Arial"/>
      <family val="2"/>
    </font>
    <font>
      <sz val="11"/>
      <color indexed="8"/>
      <name val="Arial"/>
      <family val="2"/>
    </font>
    <font>
      <b/>
      <sz val="11"/>
      <color indexed="4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MS Sans Serif"/>
    </font>
    <font>
      <b/>
      <sz val="11"/>
      <name val="Franklin Gothic Heavy"/>
      <family val="2"/>
    </font>
    <font>
      <b/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</font>
    <font>
      <sz val="11"/>
      <name val="Tahoma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16"/>
      <name val="Calibri"/>
      <family val="2"/>
    </font>
    <font>
      <i/>
      <sz val="11"/>
      <color rgb="FF0070C0"/>
      <name val="Calibri"/>
      <family val="2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9"/>
      <color rgb="FF0000FF"/>
      <name val="Calibri"/>
      <family val="2"/>
    </font>
    <font>
      <sz val="1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vertAlign val="superscript"/>
      <sz val="10"/>
      <name val="Calibri"/>
      <family val="2"/>
    </font>
    <font>
      <b/>
      <sz val="8"/>
      <name val="Eras Medium ITC"/>
      <family val="2"/>
    </font>
    <font>
      <b/>
      <sz val="11"/>
      <name val="Eras Medium ITC"/>
      <family val="2"/>
    </font>
    <font>
      <b/>
      <sz val="10"/>
      <name val="Eras Medium ITC"/>
      <family val="2"/>
    </font>
    <font>
      <sz val="10"/>
      <name val="Eras Medium ITC"/>
      <family val="2"/>
    </font>
    <font>
      <b/>
      <sz val="12"/>
      <name val="Eras Medium ITC"/>
      <family val="2"/>
    </font>
    <font>
      <b/>
      <sz val="10"/>
      <color theme="1"/>
      <name val="Eras Medium ITC"/>
      <family val="2"/>
    </font>
    <font>
      <b/>
      <sz val="9"/>
      <name val="Eras Medium ITC"/>
      <family val="2"/>
    </font>
    <font>
      <b/>
      <sz val="9"/>
      <color theme="1"/>
      <name val="Eras Medium ITC"/>
      <family val="2"/>
    </font>
    <font>
      <sz val="8"/>
      <name val="Eras Medium ITC"/>
      <family val="2"/>
    </font>
    <font>
      <sz val="10"/>
      <color indexed="10"/>
      <name val="Eras Medium ITC"/>
      <family val="2"/>
    </font>
    <font>
      <sz val="6"/>
      <name val="Eras Medium ITC"/>
      <family val="2"/>
    </font>
    <font>
      <b/>
      <sz val="7"/>
      <name val="Eras Medium ITC"/>
      <family val="2"/>
    </font>
    <font>
      <sz val="8"/>
      <color indexed="10"/>
      <name val="Eras Medium ITC"/>
      <family val="2"/>
    </font>
    <font>
      <sz val="11"/>
      <name val="Eras Medium ITC"/>
      <family val="2"/>
    </font>
    <font>
      <b/>
      <sz val="10"/>
      <color indexed="10"/>
      <name val="Eras Medium ITC"/>
      <family val="2"/>
    </font>
    <font>
      <b/>
      <sz val="8"/>
      <color indexed="10"/>
      <name val="Eras Medium ITC"/>
      <family val="2"/>
    </font>
    <font>
      <sz val="10"/>
      <color indexed="18"/>
      <name val="Eras Medium ITC"/>
      <family val="2"/>
    </font>
    <font>
      <sz val="8.6"/>
      <name val="Eras Medium ITC"/>
      <family val="2"/>
    </font>
    <font>
      <b/>
      <sz val="10"/>
      <color rgb="FFFF0000"/>
      <name val="Eras Medium ITC"/>
      <family val="2"/>
    </font>
    <font>
      <sz val="9"/>
      <name val="Eras Medium ITC"/>
      <family val="2"/>
    </font>
    <font>
      <b/>
      <sz val="6"/>
      <name val="Eras Medium ITC"/>
      <family val="2"/>
    </font>
    <font>
      <b/>
      <sz val="12"/>
      <color indexed="8"/>
      <name val="Eras Medium ITC"/>
      <family val="2"/>
    </font>
    <font>
      <b/>
      <sz val="9"/>
      <color indexed="10"/>
      <name val="Eras Medium ITC"/>
      <family val="2"/>
    </font>
    <font>
      <sz val="9"/>
      <color indexed="12"/>
      <name val="Eras Medium ITC"/>
      <family val="2"/>
    </font>
    <font>
      <vertAlign val="superscript"/>
      <sz val="9"/>
      <name val="Eras Medium ITC"/>
      <family val="2"/>
    </font>
    <font>
      <b/>
      <sz val="11"/>
      <color indexed="8"/>
      <name val="Eras Medium ITC"/>
      <family val="2"/>
    </font>
    <font>
      <b/>
      <sz val="10"/>
      <color indexed="12"/>
      <name val="Eras Medium ITC"/>
      <family val="2"/>
    </font>
    <font>
      <sz val="8"/>
      <color indexed="9"/>
      <name val="Eras Medium ITC"/>
      <family val="2"/>
    </font>
    <font>
      <b/>
      <sz val="8"/>
      <color indexed="12"/>
      <name val="Eras Medium ITC"/>
      <family val="2"/>
    </font>
    <font>
      <b/>
      <sz val="9"/>
      <color indexed="12"/>
      <name val="Eras Medium ITC"/>
      <family val="2"/>
    </font>
    <font>
      <b/>
      <sz val="9"/>
      <color indexed="18"/>
      <name val="Eras Medium ITC"/>
      <family val="2"/>
    </font>
    <font>
      <sz val="10"/>
      <color indexed="12"/>
      <name val="Eras Medium ITC"/>
      <family val="2"/>
    </font>
    <font>
      <sz val="12"/>
      <name val="Eras Medium ITC"/>
      <family val="2"/>
    </font>
    <font>
      <b/>
      <sz val="14"/>
      <name val="Eras Medium ITC"/>
      <family val="2"/>
    </font>
    <font>
      <sz val="10"/>
      <color rgb="FF0070C0"/>
      <name val="Eras Medium ITC"/>
      <family val="2"/>
    </font>
    <font>
      <sz val="10"/>
      <color indexed="30"/>
      <name val="Eras Medium ITC"/>
      <family val="2"/>
    </font>
    <font>
      <sz val="10"/>
      <color rgb="FFFF0000"/>
      <name val="Eras Medium ITC"/>
      <family val="2"/>
    </font>
    <font>
      <sz val="7"/>
      <name val="Eras Medium ITC"/>
      <family val="2"/>
    </font>
    <font>
      <vertAlign val="superscript"/>
      <sz val="11"/>
      <name val="Eras Medium ITC"/>
      <family val="2"/>
    </font>
    <font>
      <b/>
      <sz val="11"/>
      <color rgb="FFFF0000"/>
      <name val="Eras Medium ITC"/>
      <family val="2"/>
    </font>
    <font>
      <b/>
      <i/>
      <sz val="11"/>
      <name val="Eras Medium ITC"/>
      <family val="2"/>
    </font>
    <font>
      <vertAlign val="superscript"/>
      <sz val="10"/>
      <name val="Eras Medium ITC"/>
      <family val="2"/>
    </font>
    <font>
      <b/>
      <vertAlign val="superscript"/>
      <sz val="12"/>
      <name val="Eras Medium ITC"/>
      <family val="2"/>
    </font>
    <font>
      <b/>
      <i/>
      <sz val="9"/>
      <name val="Eras Medium ITC"/>
      <family val="2"/>
    </font>
    <font>
      <i/>
      <sz val="10"/>
      <color indexed="63"/>
      <name val="Eras Medium ITC"/>
      <family val="2"/>
    </font>
    <font>
      <b/>
      <i/>
      <sz val="12"/>
      <name val="Eras Medium ITC"/>
      <family val="2"/>
    </font>
    <font>
      <b/>
      <sz val="8"/>
      <color rgb="FFFF0000"/>
      <name val="Arial"/>
      <family val="2"/>
    </font>
    <font>
      <b/>
      <sz val="9"/>
      <color rgb="FFFF0000"/>
      <name val="Eras Medium ITC"/>
      <family val="2"/>
    </font>
    <font>
      <b/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theme="0"/>
        <bgColor indexed="11"/>
      </patternFill>
    </fill>
    <fill>
      <patternFill patternType="solid">
        <fgColor theme="0" tint="-4.9989318521683403E-2"/>
        <bgColor indexed="1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8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hair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hair">
        <color indexed="64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hair">
        <color indexed="64"/>
      </right>
      <top/>
      <bottom style="thin">
        <color theme="1" tint="0.499984740745262"/>
      </bottom>
      <diagonal/>
    </border>
    <border>
      <left style="hair">
        <color indexed="64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indexed="64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hair">
        <color indexed="64"/>
      </bottom>
      <diagonal/>
    </border>
    <border>
      <left/>
      <right style="thin">
        <color theme="1" tint="0.499984740745262"/>
      </right>
      <top/>
      <bottom style="hair">
        <color indexed="64"/>
      </bottom>
      <diagonal/>
    </border>
    <border>
      <left style="thin">
        <color theme="1" tint="0.499984740745262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1" tint="0.499984740745262"/>
      </right>
      <top style="hair">
        <color indexed="64"/>
      </top>
      <bottom style="hair">
        <color indexed="64"/>
      </bottom>
      <diagonal/>
    </border>
    <border>
      <left style="thin">
        <color theme="1" tint="0.499984740745262"/>
      </left>
      <right style="hair">
        <color indexed="64"/>
      </right>
      <top style="hair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indexed="64"/>
      </right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n">
        <color indexed="64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thin">
        <color indexed="64"/>
      </bottom>
      <diagonal/>
    </border>
    <border>
      <left/>
      <right style="medium">
        <color theme="0" tint="-0.24994659260841701"/>
      </right>
      <top/>
      <bottom style="thin">
        <color indexed="64"/>
      </bottom>
      <diagonal/>
    </border>
    <border>
      <left style="medium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/>
      <diagonal/>
    </border>
    <border>
      <left/>
      <right style="medium">
        <color theme="0" tint="-0.24994659260841701"/>
      </right>
      <top style="thin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 tint="0.499984740745262"/>
      </left>
      <right style="hair">
        <color theme="1" tint="0.499984740745262"/>
      </right>
      <top style="double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ouble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double">
        <color theme="1" tint="0.499984740745262"/>
      </top>
      <bottom style="hair">
        <color theme="1" tint="0.499984740745262"/>
      </bottom>
      <diagonal/>
    </border>
    <border>
      <left style="double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theme="1" tint="0.499984740745262"/>
      </left>
      <right style="hair">
        <color theme="1" tint="0.499984740745262"/>
      </right>
      <top style="hair">
        <color theme="1" tint="0.499984740745262"/>
      </top>
      <bottom style="double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double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/>
      <bottom style="thin">
        <color indexed="64"/>
      </bottom>
      <diagonal/>
    </border>
    <border>
      <left/>
      <right style="double">
        <color theme="1" tint="0.499984740745262"/>
      </right>
      <top/>
      <bottom style="thin">
        <color indexed="64"/>
      </bottom>
      <diagonal/>
    </border>
    <border>
      <left style="double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double">
        <color theme="1" tint="0.499984740745262"/>
      </right>
      <top style="thin">
        <color indexed="64"/>
      </top>
      <bottom style="thin">
        <color indexed="64"/>
      </bottom>
      <diagonal/>
    </border>
    <border>
      <left style="double">
        <color theme="1" tint="0.499984740745262"/>
      </left>
      <right/>
      <top style="thin">
        <color indexed="64"/>
      </top>
      <bottom/>
      <diagonal/>
    </border>
    <border>
      <left/>
      <right style="double">
        <color theme="1" tint="0.499984740745262"/>
      </right>
      <top style="thin">
        <color indexed="64"/>
      </top>
      <bottom/>
      <diagonal/>
    </border>
    <border>
      <left style="double">
        <color theme="1" tint="0.499984740745262"/>
      </left>
      <right/>
      <top style="hair">
        <color indexed="64"/>
      </top>
      <bottom style="hair">
        <color indexed="64"/>
      </bottom>
      <diagonal/>
    </border>
    <border>
      <left/>
      <right style="double">
        <color theme="1" tint="0.499984740745262"/>
      </right>
      <top style="hair">
        <color indexed="64"/>
      </top>
      <bottom style="hair">
        <color indexed="64"/>
      </bottom>
      <diagonal/>
    </border>
    <border>
      <left style="double">
        <color theme="1" tint="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theme="1" tint="0.499984740745262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theme="1" tint="0.499984740745262"/>
      </left>
      <right style="thin">
        <color theme="1" tint="0.499984740745262"/>
      </right>
      <top/>
      <bottom/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 style="hair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medium">
        <color theme="1" tint="0.499984740745262"/>
      </top>
      <bottom style="hair">
        <color theme="1" tint="0.499984740745262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indexed="23"/>
      </right>
      <top style="medium">
        <color theme="1" tint="0.499984740745262"/>
      </top>
      <bottom/>
      <diagonal/>
    </border>
    <border>
      <left style="medium">
        <color indexed="23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indexed="23"/>
      </right>
      <top style="hair">
        <color theme="1" tint="0.499984740745262"/>
      </top>
      <bottom style="hair">
        <color theme="1" tint="0.499984740745262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3"/>
      </left>
      <right/>
      <top style="hair">
        <color theme="1" tint="0.499984740745262"/>
      </top>
      <bottom style="medium">
        <color theme="1" tint="0.499984740745262"/>
      </bottom>
      <diagonal/>
    </border>
    <border>
      <left/>
      <right/>
      <top style="hair">
        <color theme="1" tint="0.499984740745262"/>
      </top>
      <bottom style="medium">
        <color theme="1" tint="0.499984740745262"/>
      </bottom>
      <diagonal/>
    </border>
    <border>
      <left/>
      <right style="hair">
        <color indexed="64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indexed="64"/>
      </left>
      <right/>
      <top style="hair">
        <color indexed="64"/>
      </top>
      <bottom style="medium">
        <color theme="1" tint="0.499984740745262"/>
      </bottom>
      <diagonal/>
    </border>
    <border>
      <left/>
      <right/>
      <top style="hair">
        <color indexed="64"/>
      </top>
      <bottom style="medium">
        <color theme="1" tint="0.499984740745262"/>
      </bottom>
      <diagonal/>
    </border>
    <border>
      <left/>
      <right style="hair">
        <color indexed="64"/>
      </right>
      <top style="hair">
        <color indexed="64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indexed="23"/>
      </right>
      <top style="hair">
        <color indexed="64"/>
      </top>
      <bottom style="medium">
        <color theme="1" tint="0.499984740745262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/>
      <top style="medium">
        <color indexed="23"/>
      </top>
      <bottom/>
      <diagonal/>
    </border>
    <border>
      <left style="medium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indexed="23"/>
      </left>
      <right style="hair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23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/>
      <bottom style="medium">
        <color theme="1" tint="0.499984740745262"/>
      </bottom>
      <diagonal/>
    </border>
    <border>
      <left/>
      <right style="medium">
        <color theme="0" tint="-0.34998626667073579"/>
      </right>
      <top style="medium">
        <color theme="1" tint="0.499984740745262"/>
      </top>
      <bottom/>
      <diagonal/>
    </border>
    <border>
      <left style="medium">
        <color theme="0" tint="-0.34998626667073579"/>
      </left>
      <right/>
      <top style="medium">
        <color theme="1" tint="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/>
      <right style="thin">
        <color auto="1"/>
      </right>
      <top style="medium">
        <color theme="1" tint="0.499984740745262"/>
      </top>
      <bottom style="thin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indexed="23"/>
      </left>
      <right/>
      <top style="medium">
        <color theme="1" tint="0.499984740745262"/>
      </top>
      <bottom/>
      <diagonal/>
    </border>
    <border>
      <left style="thin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/>
      <right style="thin">
        <color indexed="23"/>
      </right>
      <top style="medium">
        <color theme="1" tint="0.499984740745262"/>
      </top>
      <bottom style="thin">
        <color indexed="23"/>
      </bottom>
      <diagonal/>
    </border>
    <border>
      <left style="thin">
        <color indexed="23"/>
      </left>
      <right/>
      <top style="medium">
        <color theme="1" tint="0.499984740745262"/>
      </top>
      <bottom style="thin">
        <color indexed="23"/>
      </bottom>
      <diagonal/>
    </border>
    <border>
      <left/>
      <right style="medium">
        <color theme="0" tint="-0.34998626667073579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indexed="64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medium">
        <color theme="0" tint="-0.34998626667073579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/>
      <right style="medium">
        <color theme="0" tint="-0.34998626667073579"/>
      </right>
      <top style="medium">
        <color indexed="23"/>
      </top>
      <bottom style="medium">
        <color indexed="23"/>
      </bottom>
      <diagonal/>
    </border>
    <border>
      <left style="medium">
        <color theme="0" tint="-0.34998626667073579"/>
      </left>
      <right/>
      <top style="medium">
        <color indexed="23"/>
      </top>
      <bottom style="medium">
        <color indexed="23"/>
      </bottom>
      <diagonal/>
    </border>
    <border>
      <left style="medium">
        <color theme="0" tint="-0.34998626667073579"/>
      </left>
      <right/>
      <top/>
      <bottom style="medium">
        <color indexed="23"/>
      </bottom>
      <diagonal/>
    </border>
    <border>
      <left/>
      <right style="medium">
        <color indexed="23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/>
      <right style="double">
        <color theme="1" tint="0.499984740745262"/>
      </right>
      <top/>
      <bottom style="thin">
        <color theme="1" tint="0.499984740745262"/>
      </bottom>
      <diagonal/>
    </border>
    <border>
      <left/>
      <right style="double">
        <color theme="1" tint="0.499984740745262"/>
      </right>
      <top style="thin">
        <color theme="1" tint="0.499984740745262"/>
      </top>
      <bottom/>
      <diagonal/>
    </border>
    <border>
      <left style="double">
        <color theme="1" tint="0.499984740745262"/>
      </left>
      <right/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double">
        <color theme="1" tint="0.499984740745262"/>
      </left>
      <right/>
      <top/>
      <bottom style="thin">
        <color theme="1" tint="0.4999847407452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theme="0" tint="-0.34998626667073579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/>
      <top style="hair">
        <color indexed="23"/>
      </top>
      <bottom style="medium">
        <color theme="1" tint="0.499984740745262"/>
      </bottom>
      <diagonal/>
    </border>
    <border>
      <left/>
      <right/>
      <top style="hair">
        <color indexed="23"/>
      </top>
      <bottom style="medium">
        <color theme="1" tint="0.499984740745262"/>
      </bottom>
      <diagonal/>
    </border>
    <border>
      <left/>
      <right style="hair">
        <color indexed="23"/>
      </right>
      <top style="hair">
        <color indexed="23"/>
      </top>
      <bottom style="medium">
        <color theme="1" tint="0.499984740745262"/>
      </bottom>
      <diagonal/>
    </border>
    <border>
      <left style="hair">
        <color indexed="23"/>
      </left>
      <right/>
      <top style="hair">
        <color indexed="23"/>
      </top>
      <bottom style="medium">
        <color theme="1" tint="0.499984740745262"/>
      </bottom>
      <diagonal/>
    </border>
    <border>
      <left/>
      <right style="medium">
        <color indexed="23"/>
      </right>
      <top style="hair">
        <color indexed="23"/>
      </top>
      <bottom style="medium">
        <color theme="1" tint="0.499984740745262"/>
      </bottom>
      <diagonal/>
    </border>
    <border>
      <left style="medium">
        <color indexed="23"/>
      </left>
      <right style="thin">
        <color indexed="23"/>
      </right>
      <top/>
      <bottom style="medium">
        <color indexed="23"/>
      </bottom>
      <diagonal/>
    </border>
    <border>
      <left style="thin">
        <color indexed="23"/>
      </left>
      <right style="thin">
        <color indexed="23"/>
      </right>
      <top/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 style="medium">
        <color indexed="23"/>
      </bottom>
      <diagonal/>
    </border>
    <border>
      <left style="medium">
        <color indexed="23"/>
      </left>
      <right/>
      <top style="thin">
        <color indexed="64"/>
      </top>
      <bottom/>
      <diagonal/>
    </border>
    <border>
      <left/>
      <right style="medium">
        <color indexed="23"/>
      </right>
      <top/>
      <bottom style="thin">
        <color indexed="64"/>
      </bottom>
      <diagonal/>
    </border>
    <border>
      <left/>
      <right style="medium">
        <color indexed="23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 style="thin">
        <color indexed="64"/>
      </bottom>
      <diagonal/>
    </border>
    <border>
      <left style="thin">
        <color indexed="23"/>
      </left>
      <right/>
      <top/>
      <bottom style="medium">
        <color theme="0" tint="-0.34998626667073579"/>
      </bottom>
      <diagonal/>
    </border>
  </borders>
  <cellStyleXfs count="47">
    <xf numFmtId="0" fontId="0" fillId="0" borderId="0"/>
    <xf numFmtId="9" fontId="19" fillId="0" borderId="0" applyFont="0" applyFill="0" applyBorder="0" applyAlignment="0" applyProtection="0"/>
    <xf numFmtId="0" fontId="19" fillId="0" borderId="0"/>
    <xf numFmtId="0" fontId="24" fillId="0" borderId="0"/>
    <xf numFmtId="0" fontId="10" fillId="0" borderId="0"/>
    <xf numFmtId="166" fontId="27" fillId="0" borderId="0"/>
    <xf numFmtId="170" fontId="28" fillId="0" borderId="0"/>
    <xf numFmtId="166" fontId="27" fillId="0" borderId="0"/>
    <xf numFmtId="170" fontId="27" fillId="0" borderId="0"/>
    <xf numFmtId="0" fontId="9" fillId="0" borderId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8" fillId="0" borderId="0"/>
    <xf numFmtId="0" fontId="48" fillId="0" borderId="0"/>
    <xf numFmtId="164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0" fontId="69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6" fillId="0" borderId="0"/>
    <xf numFmtId="0" fontId="6" fillId="0" borderId="0"/>
    <xf numFmtId="165" fontId="19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6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5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89">
    <xf numFmtId="0" fontId="0" fillId="0" borderId="0" xfId="0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9" fontId="21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6" fillId="0" borderId="0" xfId="3" applyFont="1" applyAlignment="1">
      <alignment vertical="center"/>
    </xf>
    <xf numFmtId="0" fontId="19" fillId="0" borderId="0" xfId="2" applyAlignment="1">
      <alignment vertical="center"/>
    </xf>
    <xf numFmtId="0" fontId="12" fillId="0" borderId="0" xfId="2" applyFont="1" applyAlignment="1">
      <alignment horizontal="left" vertical="center" indent="1"/>
    </xf>
    <xf numFmtId="0" fontId="13" fillId="0" borderId="0" xfId="2" applyFont="1" applyAlignment="1">
      <alignment vertical="center"/>
    </xf>
    <xf numFmtId="0" fontId="39" fillId="0" borderId="61" xfId="4" applyFont="1" applyBorder="1" applyAlignment="1">
      <alignment vertical="center"/>
    </xf>
    <xf numFmtId="0" fontId="39" fillId="0" borderId="83" xfId="4" applyFont="1" applyBorder="1" applyAlignment="1">
      <alignment vertical="center"/>
    </xf>
    <xf numFmtId="0" fontId="41" fillId="0" borderId="0" xfId="2" applyFont="1" applyAlignment="1">
      <alignment vertical="center"/>
    </xf>
    <xf numFmtId="0" fontId="11" fillId="0" borderId="53" xfId="2" applyFont="1" applyBorder="1" applyAlignment="1">
      <alignment vertical="center"/>
    </xf>
    <xf numFmtId="49" fontId="13" fillId="0" borderId="1" xfId="2" applyNumberFormat="1" applyFont="1" applyBorder="1" applyAlignment="1">
      <alignment horizontal="center" vertical="center"/>
    </xf>
    <xf numFmtId="0" fontId="21" fillId="0" borderId="0" xfId="2" applyFont="1" applyAlignment="1">
      <alignment vertical="center"/>
    </xf>
    <xf numFmtId="167" fontId="21" fillId="0" borderId="0" xfId="2" applyNumberFormat="1" applyFont="1" applyAlignment="1">
      <alignment vertical="center"/>
    </xf>
    <xf numFmtId="10" fontId="21" fillId="0" borderId="0" xfId="2" applyNumberFormat="1" applyFont="1" applyAlignment="1">
      <alignment vertical="center"/>
    </xf>
    <xf numFmtId="0" fontId="18" fillId="0" borderId="139" xfId="2" applyFont="1" applyBorder="1" applyAlignment="1">
      <alignment horizontal="center" vertical="center"/>
    </xf>
    <xf numFmtId="4" fontId="12" fillId="0" borderId="0" xfId="2" applyNumberFormat="1" applyFont="1" applyAlignment="1">
      <alignment horizontal="center" vertical="center"/>
    </xf>
    <xf numFmtId="4" fontId="13" fillId="0" borderId="0" xfId="2" applyNumberFormat="1" applyFont="1" applyAlignment="1">
      <alignment horizontal="center" vertical="center"/>
    </xf>
    <xf numFmtId="4" fontId="21" fillId="0" borderId="0" xfId="2" applyNumberFormat="1" applyFont="1" applyAlignment="1">
      <alignment vertical="center"/>
    </xf>
    <xf numFmtId="4" fontId="42" fillId="0" borderId="0" xfId="2" applyNumberFormat="1" applyFont="1" applyAlignment="1">
      <alignment vertical="center"/>
    </xf>
    <xf numFmtId="2" fontId="22" fillId="0" borderId="0" xfId="2" applyNumberFormat="1" applyFont="1" applyAlignment="1">
      <alignment vertical="center"/>
    </xf>
    <xf numFmtId="10" fontId="34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 wrapText="1"/>
    </xf>
    <xf numFmtId="0" fontId="14" fillId="0" borderId="152" xfId="2" applyFont="1" applyBorder="1" applyAlignment="1">
      <alignment horizontal="center" vertical="center"/>
    </xf>
    <xf numFmtId="0" fontId="11" fillId="0" borderId="153" xfId="2" applyFont="1" applyBorder="1" applyAlignment="1">
      <alignment vertical="center"/>
    </xf>
    <xf numFmtId="0" fontId="13" fillId="0" borderId="148" xfId="2" applyFont="1" applyBorder="1" applyAlignment="1">
      <alignment horizontal="left" vertical="center" indent="1"/>
    </xf>
    <xf numFmtId="4" fontId="12" fillId="0" borderId="149" xfId="2" applyNumberFormat="1" applyFont="1" applyBorder="1" applyAlignment="1">
      <alignment vertical="center" wrapText="1"/>
    </xf>
    <xf numFmtId="0" fontId="13" fillId="0" borderId="148" xfId="2" applyFont="1" applyBorder="1" applyAlignment="1">
      <alignment vertical="center"/>
    </xf>
    <xf numFmtId="0" fontId="13" fillId="0" borderId="149" xfId="2" applyFont="1" applyBorder="1" applyAlignment="1">
      <alignment vertical="center"/>
    </xf>
    <xf numFmtId="0" fontId="19" fillId="0" borderId="0" xfId="0" applyFont="1"/>
    <xf numFmtId="0" fontId="25" fillId="0" borderId="0" xfId="0" applyFont="1" applyAlignment="1">
      <alignment vertical="center" wrapText="1"/>
    </xf>
    <xf numFmtId="0" fontId="14" fillId="0" borderId="164" xfId="2" applyFont="1" applyBorder="1" applyAlignment="1">
      <alignment horizontal="left" vertical="center"/>
    </xf>
    <xf numFmtId="0" fontId="11" fillId="0" borderId="165" xfId="2" applyFont="1" applyBorder="1" applyAlignment="1">
      <alignment vertical="center"/>
    </xf>
    <xf numFmtId="0" fontId="14" fillId="0" borderId="165" xfId="2" applyFont="1" applyBorder="1" applyAlignment="1">
      <alignment horizontal="center" vertical="center"/>
    </xf>
    <xf numFmtId="4" fontId="14" fillId="0" borderId="165" xfId="2" applyNumberFormat="1" applyFont="1" applyBorder="1" applyAlignment="1">
      <alignment horizontal="center" vertical="center"/>
    </xf>
    <xf numFmtId="0" fontId="14" fillId="0" borderId="165" xfId="2" applyFont="1" applyBorder="1" applyAlignment="1">
      <alignment horizontal="left" vertical="center"/>
    </xf>
    <xf numFmtId="4" fontId="17" fillId="0" borderId="165" xfId="2" applyNumberFormat="1" applyFont="1" applyBorder="1" applyAlignment="1">
      <alignment horizontal="center" vertical="center"/>
    </xf>
    <xf numFmtId="4" fontId="36" fillId="0" borderId="165" xfId="2" applyNumberFormat="1" applyFont="1" applyBorder="1" applyAlignment="1">
      <alignment horizontal="center" vertical="center"/>
    </xf>
    <xf numFmtId="4" fontId="14" fillId="0" borderId="166" xfId="2" applyNumberFormat="1" applyFont="1" applyBorder="1" applyAlignment="1">
      <alignment horizontal="center" vertical="center"/>
    </xf>
    <xf numFmtId="0" fontId="35" fillId="0" borderId="53" xfId="12" applyFont="1" applyBorder="1" applyAlignment="1">
      <alignment vertical="center"/>
    </xf>
    <xf numFmtId="0" fontId="35" fillId="0" borderId="96" xfId="12" applyFont="1" applyBorder="1" applyAlignment="1">
      <alignment vertical="center"/>
    </xf>
    <xf numFmtId="0" fontId="49" fillId="0" borderId="0" xfId="13" applyFont="1"/>
    <xf numFmtId="0" fontId="48" fillId="0" borderId="0" xfId="13"/>
    <xf numFmtId="164" fontId="51" fillId="10" borderId="0" xfId="14" applyFont="1" applyFill="1" applyBorder="1" applyAlignment="1"/>
    <xf numFmtId="0" fontId="52" fillId="0" borderId="0" xfId="13" applyFont="1"/>
    <xf numFmtId="164" fontId="51" fillId="10" borderId="0" xfId="14" applyFont="1" applyFill="1" applyBorder="1" applyAlignment="1">
      <alignment horizontal="center"/>
    </xf>
    <xf numFmtId="0" fontId="55" fillId="10" borderId="0" xfId="13" applyFont="1" applyFill="1" applyAlignment="1">
      <alignment horizontal="centerContinuous"/>
    </xf>
    <xf numFmtId="0" fontId="56" fillId="10" borderId="0" xfId="13" applyFont="1" applyFill="1" applyAlignment="1">
      <alignment horizontal="centerContinuous"/>
    </xf>
    <xf numFmtId="0" fontId="19" fillId="0" borderId="0" xfId="13" applyFont="1"/>
    <xf numFmtId="0" fontId="46" fillId="3" borderId="210" xfId="13" applyFont="1" applyFill="1" applyBorder="1" applyAlignment="1">
      <alignment horizontal="center" vertical="center"/>
    </xf>
    <xf numFmtId="0" fontId="46" fillId="7" borderId="0" xfId="13" applyFont="1" applyFill="1" applyAlignment="1">
      <alignment horizontal="center" vertical="center"/>
    </xf>
    <xf numFmtId="0" fontId="46" fillId="3" borderId="61" xfId="13" applyFont="1" applyFill="1" applyBorder="1" applyAlignment="1">
      <alignment horizontal="center" vertical="center"/>
    </xf>
    <xf numFmtId="0" fontId="56" fillId="10" borderId="0" xfId="13" applyFont="1" applyFill="1"/>
    <xf numFmtId="0" fontId="57" fillId="7" borderId="61" xfId="13" applyFont="1" applyFill="1" applyBorder="1" applyAlignment="1">
      <alignment horizontal="center" vertical="center"/>
    </xf>
    <xf numFmtId="0" fontId="58" fillId="10" borderId="0" xfId="13" applyFont="1" applyFill="1"/>
    <xf numFmtId="0" fontId="58" fillId="10" borderId="0" xfId="13" applyFont="1" applyFill="1" applyAlignment="1">
      <alignment horizontal="center"/>
    </xf>
    <xf numFmtId="0" fontId="59" fillId="3" borderId="0" xfId="13" applyFont="1" applyFill="1" applyAlignment="1">
      <alignment horizontal="center" vertical="center"/>
    </xf>
    <xf numFmtId="0" fontId="57" fillId="3" borderId="0" xfId="13" applyFont="1" applyFill="1" applyAlignment="1">
      <alignment horizontal="center" vertical="center"/>
    </xf>
    <xf numFmtId="0" fontId="60" fillId="10" borderId="0" xfId="13" applyFont="1" applyFill="1"/>
    <xf numFmtId="0" fontId="61" fillId="10" borderId="0" xfId="13" applyFont="1" applyFill="1" applyAlignment="1">
      <alignment horizontal="right"/>
    </xf>
    <xf numFmtId="0" fontId="21" fillId="0" borderId="0" xfId="13" applyFont="1" applyAlignment="1">
      <alignment vertical="center"/>
    </xf>
    <xf numFmtId="0" fontId="62" fillId="0" borderId="0" xfId="13" applyFont="1" applyAlignment="1">
      <alignment horizontal="left" vertical="center"/>
    </xf>
    <xf numFmtId="0" fontId="46" fillId="12" borderId="61" xfId="13" applyFont="1" applyFill="1" applyBorder="1" applyAlignment="1">
      <alignment horizontal="center" vertical="center"/>
    </xf>
    <xf numFmtId="0" fontId="19" fillId="10" borderId="52" xfId="13" applyFont="1" applyFill="1" applyBorder="1" applyAlignment="1">
      <alignment vertical="center"/>
    </xf>
    <xf numFmtId="0" fontId="19" fillId="0" borderId="53" xfId="13" applyFont="1" applyBorder="1" applyAlignment="1">
      <alignment horizontal="centerContinuous" vertical="center"/>
    </xf>
    <xf numFmtId="0" fontId="19" fillId="10" borderId="54" xfId="13" applyFont="1" applyFill="1" applyBorder="1" applyAlignment="1">
      <alignment vertical="center"/>
    </xf>
    <xf numFmtId="0" fontId="19" fillId="10" borderId="53" xfId="13" applyFont="1" applyFill="1" applyBorder="1" applyAlignment="1">
      <alignment horizontal="centerContinuous" vertical="center"/>
    </xf>
    <xf numFmtId="0" fontId="19" fillId="10" borderId="54" xfId="13" applyFont="1" applyFill="1" applyBorder="1" applyAlignment="1">
      <alignment horizontal="centerContinuous" vertical="center"/>
    </xf>
    <xf numFmtId="0" fontId="19" fillId="10" borderId="50" xfId="13" applyFont="1" applyFill="1" applyBorder="1" applyAlignment="1">
      <alignment vertical="center"/>
    </xf>
    <xf numFmtId="0" fontId="19" fillId="10" borderId="51" xfId="13" applyFont="1" applyFill="1" applyBorder="1" applyAlignment="1">
      <alignment vertical="center"/>
    </xf>
    <xf numFmtId="0" fontId="19" fillId="10" borderId="91" xfId="13" applyFont="1" applyFill="1" applyBorder="1" applyAlignment="1">
      <alignment vertical="center"/>
    </xf>
    <xf numFmtId="0" fontId="19" fillId="10" borderId="57" xfId="13" applyFont="1" applyFill="1" applyBorder="1" applyAlignment="1">
      <alignment vertical="center"/>
    </xf>
    <xf numFmtId="0" fontId="19" fillId="10" borderId="58" xfId="13" applyFont="1" applyFill="1" applyBorder="1" applyAlignment="1">
      <alignment vertical="center"/>
    </xf>
    <xf numFmtId="0" fontId="19" fillId="10" borderId="55" xfId="13" applyFont="1" applyFill="1" applyBorder="1" applyAlignment="1">
      <alignment vertical="center"/>
    </xf>
    <xf numFmtId="0" fontId="19" fillId="10" borderId="0" xfId="13" applyFont="1" applyFill="1" applyAlignment="1">
      <alignment horizontal="left" vertical="center"/>
    </xf>
    <xf numFmtId="0" fontId="29" fillId="13" borderId="56" xfId="13" applyFont="1" applyFill="1" applyBorder="1" applyAlignment="1">
      <alignment horizontal="center" vertical="center"/>
    </xf>
    <xf numFmtId="0" fontId="19" fillId="10" borderId="0" xfId="13" applyFont="1" applyFill="1" applyAlignment="1">
      <alignment vertical="center"/>
    </xf>
    <xf numFmtId="0" fontId="19" fillId="10" borderId="56" xfId="13" applyFont="1" applyFill="1" applyBorder="1" applyAlignment="1">
      <alignment vertical="center"/>
    </xf>
    <xf numFmtId="0" fontId="19" fillId="0" borderId="49" xfId="13" applyFont="1" applyBorder="1" applyAlignment="1">
      <alignment horizontal="center" vertical="center"/>
    </xf>
    <xf numFmtId="0" fontId="21" fillId="10" borderId="0" xfId="13" applyFont="1" applyFill="1" applyAlignment="1">
      <alignment horizontal="left" vertical="center"/>
    </xf>
    <xf numFmtId="1" fontId="63" fillId="0" borderId="56" xfId="13" quotePrefix="1" applyNumberFormat="1" applyFont="1" applyBorder="1" applyAlignment="1">
      <alignment horizontal="center" vertical="center"/>
    </xf>
    <xf numFmtId="0" fontId="19" fillId="10" borderId="56" xfId="13" applyFont="1" applyFill="1" applyBorder="1" applyAlignment="1">
      <alignment horizontal="center" vertical="center"/>
    </xf>
    <xf numFmtId="2" fontId="33" fillId="3" borderId="61" xfId="13" applyNumberFormat="1" applyFont="1" applyFill="1" applyBorder="1" applyAlignment="1">
      <alignment horizontal="center" vertical="center"/>
    </xf>
    <xf numFmtId="0" fontId="19" fillId="10" borderId="0" xfId="13" applyFont="1" applyFill="1" applyAlignment="1">
      <alignment horizontal="center" vertical="center"/>
    </xf>
    <xf numFmtId="0" fontId="19" fillId="10" borderId="57" xfId="13" applyFont="1" applyFill="1" applyBorder="1" applyAlignment="1">
      <alignment horizontal="center" vertical="center"/>
    </xf>
    <xf numFmtId="174" fontId="19" fillId="10" borderId="56" xfId="13" applyNumberFormat="1" applyFont="1" applyFill="1" applyBorder="1" applyAlignment="1">
      <alignment horizontal="left" vertical="center"/>
    </xf>
    <xf numFmtId="0" fontId="46" fillId="7" borderId="61" xfId="13" applyFont="1" applyFill="1" applyBorder="1" applyAlignment="1">
      <alignment horizontal="center" vertical="center"/>
    </xf>
    <xf numFmtId="0" fontId="29" fillId="13" borderId="49" xfId="13" applyFont="1" applyFill="1" applyBorder="1" applyAlignment="1">
      <alignment horizontal="center" vertical="center"/>
    </xf>
    <xf numFmtId="0" fontId="29" fillId="0" borderId="56" xfId="13" applyFont="1" applyBorder="1" applyAlignment="1">
      <alignment horizontal="center" vertical="center"/>
    </xf>
    <xf numFmtId="0" fontId="19" fillId="10" borderId="55" xfId="13" applyFont="1" applyFill="1" applyBorder="1" applyAlignment="1">
      <alignment horizontal="center" vertical="center"/>
    </xf>
    <xf numFmtId="0" fontId="19" fillId="10" borderId="49" xfId="13" applyFont="1" applyFill="1" applyBorder="1" applyAlignment="1">
      <alignment vertical="center"/>
    </xf>
    <xf numFmtId="2" fontId="33" fillId="3" borderId="214" xfId="13" applyNumberFormat="1" applyFont="1" applyFill="1" applyBorder="1" applyAlignment="1">
      <alignment horizontal="center" vertical="center"/>
    </xf>
    <xf numFmtId="0" fontId="19" fillId="10" borderId="52" xfId="13" applyFont="1" applyFill="1" applyBorder="1" applyAlignment="1">
      <alignment horizontal="right" vertical="center"/>
    </xf>
    <xf numFmtId="0" fontId="19" fillId="10" borderId="53" xfId="13" applyFont="1" applyFill="1" applyBorder="1" applyAlignment="1">
      <alignment vertical="center"/>
    </xf>
    <xf numFmtId="0" fontId="19" fillId="10" borderId="53" xfId="13" applyFont="1" applyFill="1" applyBorder="1" applyAlignment="1">
      <alignment horizontal="center" vertical="center"/>
    </xf>
    <xf numFmtId="1" fontId="19" fillId="10" borderId="53" xfId="13" applyNumberFormat="1" applyFont="1" applyFill="1" applyBorder="1" applyAlignment="1">
      <alignment horizontal="center" vertical="center"/>
    </xf>
    <xf numFmtId="0" fontId="19" fillId="10" borderId="49" xfId="13" applyFont="1" applyFill="1" applyBorder="1" applyAlignment="1">
      <alignment horizontal="center" vertical="center"/>
    </xf>
    <xf numFmtId="0" fontId="46" fillId="12" borderId="215" xfId="13" applyFont="1" applyFill="1" applyBorder="1" applyAlignment="1">
      <alignment horizontal="centerContinuous" vertical="center"/>
    </xf>
    <xf numFmtId="0" fontId="46" fillId="12" borderId="216" xfId="13" applyFont="1" applyFill="1" applyBorder="1" applyAlignment="1">
      <alignment horizontal="centerContinuous" vertical="center"/>
    </xf>
    <xf numFmtId="0" fontId="19" fillId="10" borderId="52" xfId="13" applyFont="1" applyFill="1" applyBorder="1" applyAlignment="1">
      <alignment horizontal="center" vertical="center"/>
    </xf>
    <xf numFmtId="1" fontId="33" fillId="11" borderId="210" xfId="13" applyNumberFormat="1" applyFont="1" applyFill="1" applyBorder="1" applyAlignment="1">
      <alignment horizontal="center" vertical="center"/>
    </xf>
    <xf numFmtId="0" fontId="19" fillId="10" borderId="55" xfId="13" applyFont="1" applyFill="1" applyBorder="1" applyAlignment="1">
      <alignment horizontal="right" vertical="center"/>
    </xf>
    <xf numFmtId="1" fontId="19" fillId="10" borderId="0" xfId="13" applyNumberFormat="1" applyFont="1" applyFill="1" applyAlignment="1">
      <alignment horizontal="left" vertical="center"/>
    </xf>
    <xf numFmtId="0" fontId="19" fillId="10" borderId="0" xfId="13" applyFont="1" applyFill="1" applyAlignment="1">
      <alignment horizontal="centerContinuous" vertical="center"/>
    </xf>
    <xf numFmtId="0" fontId="19" fillId="10" borderId="49" xfId="13" applyFont="1" applyFill="1" applyBorder="1" applyAlignment="1">
      <alignment horizontal="centerContinuous" vertical="center"/>
    </xf>
    <xf numFmtId="0" fontId="19" fillId="10" borderId="0" xfId="13" applyFont="1" applyFill="1" applyAlignment="1">
      <alignment horizontal="right" vertical="center"/>
    </xf>
    <xf numFmtId="1" fontId="19" fillId="10" borderId="0" xfId="13" applyNumberFormat="1" applyFont="1" applyFill="1" applyAlignment="1">
      <alignment vertical="center"/>
    </xf>
    <xf numFmtId="0" fontId="19" fillId="10" borderId="51" xfId="13" applyFont="1" applyFill="1" applyBorder="1" applyAlignment="1">
      <alignment horizontal="center" vertical="center"/>
    </xf>
    <xf numFmtId="2" fontId="33" fillId="3" borderId="210" xfId="13" applyNumberFormat="1" applyFont="1" applyFill="1" applyBorder="1" applyAlignment="1">
      <alignment horizontal="center" vertical="center"/>
    </xf>
    <xf numFmtId="0" fontId="19" fillId="10" borderId="53" xfId="13" applyFont="1" applyFill="1" applyBorder="1" applyAlignment="1">
      <alignment horizontal="right" vertical="center"/>
    </xf>
    <xf numFmtId="1" fontId="19" fillId="10" borderId="53" xfId="13" applyNumberFormat="1" applyFont="1" applyFill="1" applyBorder="1" applyAlignment="1">
      <alignment vertical="center"/>
    </xf>
    <xf numFmtId="2" fontId="33" fillId="11" borderId="210" xfId="13" applyNumberFormat="1" applyFont="1" applyFill="1" applyBorder="1" applyAlignment="1">
      <alignment horizontal="center" vertical="center"/>
    </xf>
    <xf numFmtId="2" fontId="33" fillId="3" borderId="54" xfId="13" applyNumberFormat="1" applyFont="1" applyFill="1" applyBorder="1" applyAlignment="1">
      <alignment horizontal="center" vertical="center"/>
    </xf>
    <xf numFmtId="0" fontId="64" fillId="0" borderId="0" xfId="13" applyFont="1" applyAlignment="1">
      <alignment vertical="center"/>
    </xf>
    <xf numFmtId="0" fontId="64" fillId="0" borderId="0" xfId="13" applyFont="1" applyAlignment="1">
      <alignment horizontal="center" vertical="center"/>
    </xf>
    <xf numFmtId="0" fontId="64" fillId="0" borderId="0" xfId="13" applyFont="1"/>
    <xf numFmtId="0" fontId="66" fillId="0" borderId="49" xfId="12" applyFont="1" applyBorder="1" applyAlignment="1">
      <alignment vertical="center" wrapText="1"/>
    </xf>
    <xf numFmtId="0" fontId="66" fillId="0" borderId="95" xfId="12" applyFont="1" applyBorder="1" applyAlignment="1">
      <alignment vertical="center" wrapText="1"/>
    </xf>
    <xf numFmtId="0" fontId="66" fillId="3" borderId="53" xfId="12" applyFont="1" applyFill="1" applyBorder="1" applyAlignment="1">
      <alignment vertical="center" wrapText="1"/>
    </xf>
    <xf numFmtId="0" fontId="66" fillId="3" borderId="54" xfId="12" applyFont="1" applyFill="1" applyBorder="1" applyAlignment="1">
      <alignment vertical="center" wrapText="1"/>
    </xf>
    <xf numFmtId="174" fontId="46" fillId="11" borderId="61" xfId="13" applyNumberFormat="1" applyFont="1" applyFill="1" applyBorder="1" applyAlignment="1">
      <alignment horizontal="center" vertical="center"/>
    </xf>
    <xf numFmtId="174" fontId="46" fillId="3" borderId="61" xfId="13" applyNumberFormat="1" applyFont="1" applyFill="1" applyBorder="1" applyAlignment="1">
      <alignment horizontal="center" vertical="center"/>
    </xf>
    <xf numFmtId="164" fontId="51" fillId="10" borderId="101" xfId="14" applyFont="1" applyFill="1" applyBorder="1" applyAlignment="1">
      <alignment horizontal="center"/>
    </xf>
    <xf numFmtId="164" fontId="51" fillId="10" borderId="102" xfId="14" applyFont="1" applyFill="1" applyBorder="1" applyAlignment="1">
      <alignment horizontal="center"/>
    </xf>
    <xf numFmtId="0" fontId="53" fillId="3" borderId="101" xfId="13" applyFont="1" applyFill="1" applyBorder="1" applyAlignment="1">
      <alignment horizontal="left"/>
    </xf>
    <xf numFmtId="2" fontId="46" fillId="7" borderId="225" xfId="13" applyNumberFormat="1" applyFont="1" applyFill="1" applyBorder="1" applyAlignment="1">
      <alignment horizontal="center" vertical="center"/>
    </xf>
    <xf numFmtId="0" fontId="53" fillId="3" borderId="101" xfId="13" applyFont="1" applyFill="1" applyBorder="1"/>
    <xf numFmtId="0" fontId="46" fillId="7" borderId="225" xfId="13" applyFont="1" applyFill="1" applyBorder="1" applyAlignment="1">
      <alignment horizontal="center" vertical="center"/>
    </xf>
    <xf numFmtId="0" fontId="46" fillId="0" borderId="102" xfId="13" applyFont="1" applyBorder="1" applyAlignment="1">
      <alignment horizontal="center" vertical="center"/>
    </xf>
    <xf numFmtId="0" fontId="33" fillId="0" borderId="102" xfId="13" applyFont="1" applyBorder="1" applyAlignment="1">
      <alignment horizontal="center" vertical="center"/>
    </xf>
    <xf numFmtId="0" fontId="33" fillId="0" borderId="101" xfId="13" applyFont="1" applyBorder="1"/>
    <xf numFmtId="0" fontId="50" fillId="10" borderId="102" xfId="13" applyFont="1" applyFill="1" applyBorder="1" applyAlignment="1">
      <alignment horizontal="center"/>
    </xf>
    <xf numFmtId="0" fontId="46" fillId="12" borderId="225" xfId="13" applyFont="1" applyFill="1" applyBorder="1" applyAlignment="1">
      <alignment horizontal="center" vertical="center"/>
    </xf>
    <xf numFmtId="0" fontId="33" fillId="3" borderId="227" xfId="13" applyFont="1" applyFill="1" applyBorder="1" applyAlignment="1">
      <alignment horizontal="center" vertical="center"/>
    </xf>
    <xf numFmtId="2" fontId="46" fillId="11" borderId="225" xfId="13" applyNumberFormat="1" applyFont="1" applyFill="1" applyBorder="1" applyAlignment="1">
      <alignment horizontal="center" vertical="center"/>
    </xf>
    <xf numFmtId="2" fontId="46" fillId="3" borderId="225" xfId="13" applyNumberFormat="1" applyFont="1" applyFill="1" applyBorder="1" applyAlignment="1">
      <alignment horizontal="center" vertical="center"/>
    </xf>
    <xf numFmtId="0" fontId="33" fillId="3" borderId="227" xfId="13" applyFont="1" applyFill="1" applyBorder="1" applyAlignment="1">
      <alignment horizontal="center" vertical="center" wrapText="1"/>
    </xf>
    <xf numFmtId="2" fontId="33" fillId="3" borderId="225" xfId="13" applyNumberFormat="1" applyFont="1" applyFill="1" applyBorder="1" applyAlignment="1">
      <alignment horizontal="center" vertical="center"/>
    </xf>
    <xf numFmtId="0" fontId="33" fillId="3" borderId="228" xfId="13" applyFont="1" applyFill="1" applyBorder="1" applyAlignment="1">
      <alignment horizontal="center" vertical="center"/>
    </xf>
    <xf numFmtId="2" fontId="33" fillId="3" borderId="229" xfId="13" applyNumberFormat="1" applyFont="1" applyFill="1" applyBorder="1" applyAlignment="1">
      <alignment horizontal="center" vertical="center"/>
    </xf>
    <xf numFmtId="0" fontId="33" fillId="0" borderId="101" xfId="13" applyFont="1" applyBorder="1" applyAlignment="1">
      <alignment vertical="center"/>
    </xf>
    <xf numFmtId="0" fontId="33" fillId="0" borderId="102" xfId="13" applyFont="1" applyBorder="1" applyAlignment="1">
      <alignment vertical="center"/>
    </xf>
    <xf numFmtId="0" fontId="46" fillId="12" borderId="226" xfId="13" applyFont="1" applyFill="1" applyBorder="1" applyAlignment="1">
      <alignment horizontal="center" vertical="center"/>
    </xf>
    <xf numFmtId="0" fontId="46" fillId="12" borderId="223" xfId="13" applyFont="1" applyFill="1" applyBorder="1" applyAlignment="1">
      <alignment horizontal="justify" vertical="center"/>
    </xf>
    <xf numFmtId="0" fontId="46" fillId="11" borderId="227" xfId="13" applyFont="1" applyFill="1" applyBorder="1" applyAlignment="1">
      <alignment horizontal="center" vertical="center"/>
    </xf>
    <xf numFmtId="0" fontId="46" fillId="11" borderId="224" xfId="13" applyFont="1" applyFill="1" applyBorder="1" applyAlignment="1">
      <alignment horizontal="center" vertical="center"/>
    </xf>
    <xf numFmtId="0" fontId="46" fillId="3" borderId="227" xfId="13" applyFont="1" applyFill="1" applyBorder="1" applyAlignment="1">
      <alignment horizontal="center" vertical="center"/>
    </xf>
    <xf numFmtId="0" fontId="46" fillId="12" borderId="230" xfId="13" applyFont="1" applyFill="1" applyBorder="1" applyAlignment="1">
      <alignment horizontal="center" vertical="center"/>
    </xf>
    <xf numFmtId="1" fontId="46" fillId="7" borderId="231" xfId="13" applyNumberFormat="1" applyFont="1" applyFill="1" applyBorder="1" applyAlignment="1">
      <alignment horizontal="center" vertical="center"/>
    </xf>
    <xf numFmtId="0" fontId="34" fillId="7" borderId="61" xfId="13" applyFont="1" applyFill="1" applyBorder="1" applyAlignment="1">
      <alignment horizontal="center" vertical="center"/>
    </xf>
    <xf numFmtId="0" fontId="44" fillId="0" borderId="49" xfId="13" applyFont="1" applyBorder="1" applyAlignment="1">
      <alignment horizontal="center" vertical="center"/>
    </xf>
    <xf numFmtId="0" fontId="34" fillId="13" borderId="61" xfId="13" applyFont="1" applyFill="1" applyBorder="1" applyAlignment="1">
      <alignment horizontal="center" vertical="center"/>
    </xf>
    <xf numFmtId="0" fontId="70" fillId="0" borderId="0" xfId="16" applyFont="1"/>
    <xf numFmtId="0" fontId="71" fillId="3" borderId="0" xfId="16" applyFont="1" applyFill="1" applyAlignment="1">
      <alignment horizontal="center"/>
    </xf>
    <xf numFmtId="0" fontId="71" fillId="3" borderId="0" xfId="16" applyFont="1" applyFill="1"/>
    <xf numFmtId="0" fontId="72" fillId="0" borderId="250" xfId="2" applyFont="1" applyBorder="1" applyAlignment="1">
      <alignment vertical="center" wrapText="1"/>
    </xf>
    <xf numFmtId="0" fontId="72" fillId="0" borderId="251" xfId="2" applyFont="1" applyBorder="1" applyAlignment="1">
      <alignment vertical="center" wrapText="1"/>
    </xf>
    <xf numFmtId="0" fontId="47" fillId="0" borderId="245" xfId="2" applyFont="1" applyBorder="1" applyAlignment="1">
      <alignment horizontal="center" vertical="center" wrapText="1"/>
    </xf>
    <xf numFmtId="0" fontId="47" fillId="0" borderId="0" xfId="2" applyFont="1" applyAlignment="1">
      <alignment horizontal="center" vertical="center" wrapText="1"/>
    </xf>
    <xf numFmtId="0" fontId="47" fillId="0" borderId="242" xfId="2" applyFont="1" applyBorder="1" applyAlignment="1">
      <alignment vertical="center" wrapText="1"/>
    </xf>
    <xf numFmtId="180" fontId="73" fillId="0" borderId="246" xfId="2" applyNumberFormat="1" applyFont="1" applyBorder="1" applyAlignment="1">
      <alignment horizontal="left"/>
    </xf>
    <xf numFmtId="180" fontId="74" fillId="0" borderId="255" xfId="2" applyNumberFormat="1" applyFont="1" applyBorder="1" applyAlignment="1">
      <alignment horizontal="left"/>
    </xf>
    <xf numFmtId="0" fontId="14" fillId="0" borderId="26" xfId="2" applyFont="1" applyBorder="1" applyAlignment="1">
      <alignment vertical="center" wrapText="1"/>
    </xf>
    <xf numFmtId="0" fontId="14" fillId="0" borderId="27" xfId="2" applyFont="1" applyBorder="1" applyAlignment="1">
      <alignment vertical="center" wrapText="1"/>
    </xf>
    <xf numFmtId="180" fontId="74" fillId="0" borderId="257" xfId="2" applyNumberFormat="1" applyFont="1" applyBorder="1" applyAlignment="1">
      <alignment horizontal="left"/>
    </xf>
    <xf numFmtId="0" fontId="72" fillId="0" borderId="0" xfId="2" applyFont="1" applyAlignment="1">
      <alignment vertical="center" wrapText="1"/>
    </xf>
    <xf numFmtId="0" fontId="72" fillId="0" borderId="259" xfId="2" applyFont="1" applyBorder="1" applyAlignment="1">
      <alignment vertical="center" wrapText="1"/>
    </xf>
    <xf numFmtId="0" fontId="14" fillId="0" borderId="29" xfId="2" applyFont="1" applyBorder="1" applyAlignment="1">
      <alignment vertical="center" wrapText="1"/>
    </xf>
    <xf numFmtId="0" fontId="14" fillId="0" borderId="30" xfId="2" applyFont="1" applyBorder="1" applyAlignment="1">
      <alignment vertical="center" wrapText="1"/>
    </xf>
    <xf numFmtId="180" fontId="74" fillId="0" borderId="246" xfId="2" applyNumberFormat="1" applyFont="1" applyBorder="1" applyAlignment="1">
      <alignment horizontal="left"/>
    </xf>
    <xf numFmtId="0" fontId="72" fillId="0" borderId="261" xfId="2" applyFont="1" applyBorder="1" applyAlignment="1">
      <alignment vertical="center" wrapText="1"/>
    </xf>
    <xf numFmtId="0" fontId="72" fillId="0" borderId="268" xfId="2" applyFont="1" applyBorder="1" applyAlignment="1">
      <alignment vertical="center" wrapText="1"/>
    </xf>
    <xf numFmtId="180" fontId="74" fillId="0" borderId="269" xfId="2" applyNumberFormat="1" applyFont="1" applyBorder="1" applyAlignment="1">
      <alignment horizontal="left"/>
    </xf>
    <xf numFmtId="0" fontId="76" fillId="0" borderId="245" xfId="2" applyFont="1" applyBorder="1" applyAlignment="1">
      <alignment horizontal="center" vertical="center" wrapText="1"/>
    </xf>
    <xf numFmtId="0" fontId="76" fillId="0" borderId="0" xfId="2" applyFont="1" applyAlignment="1">
      <alignment horizontal="center" vertical="center" wrapText="1"/>
    </xf>
    <xf numFmtId="10" fontId="76" fillId="0" borderId="0" xfId="2" applyNumberFormat="1" applyFont="1" applyAlignment="1">
      <alignment horizontal="center" vertical="center" wrapText="1"/>
    </xf>
    <xf numFmtId="180" fontId="77" fillId="0" borderId="246" xfId="2" applyNumberFormat="1" applyFont="1" applyBorder="1" applyAlignment="1">
      <alignment horizontal="left"/>
    </xf>
    <xf numFmtId="0" fontId="70" fillId="0" borderId="245" xfId="16" applyFont="1" applyBorder="1"/>
    <xf numFmtId="10" fontId="70" fillId="0" borderId="0" xfId="16" applyNumberFormat="1" applyFont="1"/>
    <xf numFmtId="0" fontId="70" fillId="0" borderId="246" xfId="16" applyFont="1" applyBorder="1"/>
    <xf numFmtId="10" fontId="79" fillId="7" borderId="277" xfId="16" applyNumberFormat="1" applyFont="1" applyFill="1" applyBorder="1" applyAlignment="1">
      <alignment horizontal="center" vertical="center" wrapText="1"/>
    </xf>
    <xf numFmtId="172" fontId="70" fillId="0" borderId="0" xfId="16" applyNumberFormat="1" applyFont="1"/>
    <xf numFmtId="172" fontId="83" fillId="0" borderId="0" xfId="16" applyNumberFormat="1" applyFont="1" applyAlignment="1">
      <alignment horizontal="center" vertical="center"/>
    </xf>
    <xf numFmtId="10" fontId="79" fillId="7" borderId="280" xfId="16" applyNumberFormat="1" applyFont="1" applyFill="1" applyBorder="1" applyAlignment="1">
      <alignment horizontal="center" vertical="center" wrapText="1"/>
    </xf>
    <xf numFmtId="10" fontId="73" fillId="3" borderId="282" xfId="16" applyNumberFormat="1" applyFont="1" applyFill="1" applyBorder="1" applyAlignment="1">
      <alignment horizontal="center" vertical="center" wrapText="1"/>
    </xf>
    <xf numFmtId="182" fontId="70" fillId="0" borderId="0" xfId="16" applyNumberFormat="1" applyFont="1" applyAlignment="1">
      <alignment horizontal="left"/>
    </xf>
    <xf numFmtId="10" fontId="73" fillId="3" borderId="285" xfId="16" applyNumberFormat="1" applyFont="1" applyFill="1" applyBorder="1" applyAlignment="1">
      <alignment horizontal="center" vertical="center" wrapText="1"/>
    </xf>
    <xf numFmtId="172" fontId="47" fillId="0" borderId="0" xfId="16" applyNumberFormat="1" applyFont="1" applyAlignment="1">
      <alignment horizontal="center" vertical="center" wrapText="1"/>
    </xf>
    <xf numFmtId="15" fontId="73" fillId="0" borderId="0" xfId="16" applyNumberFormat="1" applyFont="1" applyAlignment="1">
      <alignment horizontal="center"/>
    </xf>
    <xf numFmtId="0" fontId="85" fillId="0" borderId="0" xfId="19" applyFont="1"/>
    <xf numFmtId="0" fontId="86" fillId="0" borderId="0" xfId="19" applyFont="1"/>
    <xf numFmtId="1" fontId="87" fillId="0" borderId="0" xfId="20" applyNumberFormat="1" applyFont="1"/>
    <xf numFmtId="0" fontId="86" fillId="0" borderId="0" xfId="20" applyFont="1"/>
    <xf numFmtId="1" fontId="88" fillId="0" borderId="0" xfId="20" applyNumberFormat="1" applyFont="1"/>
    <xf numFmtId="0" fontId="89" fillId="0" borderId="0" xfId="20" applyFont="1"/>
    <xf numFmtId="0" fontId="88" fillId="0" borderId="0" xfId="19" applyFont="1"/>
    <xf numFmtId="2" fontId="88" fillId="0" borderId="0" xfId="20" applyNumberFormat="1" applyFont="1"/>
    <xf numFmtId="2" fontId="87" fillId="0" borderId="0" xfId="20" applyNumberFormat="1" applyFont="1"/>
    <xf numFmtId="0" fontId="91" fillId="0" borderId="0" xfId="20" applyFont="1"/>
    <xf numFmtId="0" fontId="93" fillId="0" borderId="0" xfId="19" applyFont="1" applyAlignment="1">
      <alignment vertical="center"/>
    </xf>
    <xf numFmtId="172" fontId="94" fillId="0" borderId="0" xfId="16" applyNumberFormat="1" applyFont="1" applyAlignment="1">
      <alignment horizontal="center" vertical="center"/>
    </xf>
    <xf numFmtId="172" fontId="91" fillId="0" borderId="0" xfId="16" applyNumberFormat="1" applyFont="1" applyAlignment="1">
      <alignment horizontal="center" vertical="center"/>
    </xf>
    <xf numFmtId="0" fontId="86" fillId="0" borderId="233" xfId="20" applyFont="1" applyBorder="1"/>
    <xf numFmtId="2" fontId="88" fillId="0" borderId="234" xfId="20" applyNumberFormat="1" applyFont="1" applyBorder="1"/>
    <xf numFmtId="0" fontId="86" fillId="0" borderId="235" xfId="20" applyFont="1" applyBorder="1"/>
    <xf numFmtId="2" fontId="88" fillId="0" borderId="190" xfId="20" applyNumberFormat="1" applyFont="1" applyBorder="1"/>
    <xf numFmtId="0" fontId="86" fillId="0" borderId="236" xfId="20" applyFont="1" applyBorder="1"/>
    <xf numFmtId="2" fontId="87" fillId="0" borderId="237" xfId="20" applyNumberFormat="1" applyFont="1" applyBorder="1"/>
    <xf numFmtId="0" fontId="45" fillId="0" borderId="0" xfId="2" applyFont="1" applyAlignment="1">
      <alignment vertical="center"/>
    </xf>
    <xf numFmtId="0" fontId="96" fillId="0" borderId="61" xfId="16" applyFont="1" applyBorder="1"/>
    <xf numFmtId="0" fontId="97" fillId="0" borderId="61" xfId="16" applyFont="1" applyBorder="1"/>
    <xf numFmtId="0" fontId="70" fillId="0" borderId="61" xfId="16" applyFont="1" applyBorder="1" applyAlignment="1">
      <alignment horizontal="right"/>
    </xf>
    <xf numFmtId="0" fontId="26" fillId="0" borderId="249" xfId="3" applyFont="1" applyBorder="1" applyAlignment="1">
      <alignment vertical="center"/>
    </xf>
    <xf numFmtId="0" fontId="26" fillId="0" borderId="248" xfId="3" applyFont="1" applyBorder="1" applyAlignment="1">
      <alignment vertical="center"/>
    </xf>
    <xf numFmtId="0" fontId="26" fillId="0" borderId="243" xfId="3" applyFont="1" applyBorder="1" applyAlignment="1">
      <alignment vertical="center"/>
    </xf>
    <xf numFmtId="0" fontId="26" fillId="0" borderId="242" xfId="3" applyFont="1" applyBorder="1" applyAlignment="1">
      <alignment vertical="center"/>
    </xf>
    <xf numFmtId="0" fontId="70" fillId="0" borderId="296" xfId="16" applyFont="1" applyBorder="1" applyAlignment="1">
      <alignment horizontal="center"/>
    </xf>
    <xf numFmtId="0" fontId="70" fillId="0" borderId="268" xfId="16" applyFont="1" applyBorder="1" applyAlignment="1">
      <alignment horizontal="center"/>
    </xf>
    <xf numFmtId="0" fontId="70" fillId="0" borderId="297" xfId="16" applyFont="1" applyBorder="1" applyAlignment="1">
      <alignment horizontal="center"/>
    </xf>
    <xf numFmtId="0" fontId="70" fillId="0" borderId="298" xfId="16" applyFont="1" applyBorder="1" applyAlignment="1">
      <alignment horizontal="center"/>
    </xf>
    <xf numFmtId="0" fontId="70" fillId="0" borderId="254" xfId="16" applyFont="1" applyBorder="1" applyAlignment="1">
      <alignment horizontal="center"/>
    </xf>
    <xf numFmtId="0" fontId="70" fillId="0" borderId="299" xfId="16" applyFont="1" applyBorder="1" applyAlignment="1">
      <alignment horizontal="center"/>
    </xf>
    <xf numFmtId="0" fontId="84" fillId="0" borderId="300" xfId="16" applyFont="1" applyBorder="1" applyAlignment="1">
      <alignment horizontal="center" vertical="center" wrapText="1"/>
    </xf>
    <xf numFmtId="1" fontId="73" fillId="0" borderId="300" xfId="16" applyNumberFormat="1" applyFont="1" applyBorder="1" applyAlignment="1">
      <alignment horizontal="center"/>
    </xf>
    <xf numFmtId="15" fontId="73" fillId="0" borderId="300" xfId="16" applyNumberFormat="1" applyFont="1" applyBorder="1" applyAlignment="1">
      <alignment horizontal="center"/>
    </xf>
    <xf numFmtId="15" fontId="84" fillId="0" borderId="300" xfId="16" applyNumberFormat="1" applyFont="1" applyBorder="1" applyAlignment="1">
      <alignment horizontal="center"/>
    </xf>
    <xf numFmtId="2" fontId="70" fillId="0" borderId="302" xfId="16" applyNumberFormat="1" applyFont="1" applyBorder="1"/>
    <xf numFmtId="2" fontId="70" fillId="0" borderId="54" xfId="16" applyNumberFormat="1" applyFont="1" applyBorder="1" applyAlignment="1">
      <alignment horizontal="right"/>
    </xf>
    <xf numFmtId="2" fontId="70" fillId="0" borderId="0" xfId="16" applyNumberFormat="1" applyFont="1"/>
    <xf numFmtId="2" fontId="70" fillId="0" borderId="303" xfId="16" applyNumberFormat="1" applyFont="1" applyBorder="1"/>
    <xf numFmtId="2" fontId="47" fillId="0" borderId="304" xfId="16" applyNumberFormat="1" applyFont="1" applyBorder="1"/>
    <xf numFmtId="0" fontId="84" fillId="0" borderId="305" xfId="16" applyFont="1" applyBorder="1" applyAlignment="1">
      <alignment horizontal="center" vertical="center" wrapText="1"/>
    </xf>
    <xf numFmtId="1" fontId="73" fillId="0" borderId="305" xfId="16" applyNumberFormat="1" applyFont="1" applyBorder="1" applyAlignment="1">
      <alignment horizontal="center"/>
    </xf>
    <xf numFmtId="15" fontId="73" fillId="0" borderId="305" xfId="16" applyNumberFormat="1" applyFont="1" applyBorder="1" applyAlignment="1">
      <alignment horizontal="center"/>
    </xf>
    <xf numFmtId="15" fontId="84" fillId="0" borderId="305" xfId="16" applyNumberFormat="1" applyFont="1" applyBorder="1" applyAlignment="1">
      <alignment horizontal="center"/>
    </xf>
    <xf numFmtId="172" fontId="70" fillId="0" borderId="0" xfId="16" applyNumberFormat="1" applyFont="1" applyAlignment="1">
      <alignment horizontal="center" vertical="center" wrapText="1"/>
    </xf>
    <xf numFmtId="172" fontId="70" fillId="0" borderId="0" xfId="16" applyNumberFormat="1" applyFont="1" applyAlignment="1">
      <alignment horizontal="center"/>
    </xf>
    <xf numFmtId="180" fontId="74" fillId="0" borderId="313" xfId="2" applyNumberFormat="1" applyFont="1" applyBorder="1" applyAlignment="1">
      <alignment horizontal="left"/>
    </xf>
    <xf numFmtId="0" fontId="72" fillId="0" borderId="266" xfId="2" applyFont="1" applyBorder="1" applyAlignment="1">
      <alignment vertical="center" wrapText="1"/>
    </xf>
    <xf numFmtId="180" fontId="74" fillId="0" borderId="317" xfId="2" applyNumberFormat="1" applyFont="1" applyBorder="1" applyAlignment="1">
      <alignment horizontal="left"/>
    </xf>
    <xf numFmtId="180" fontId="74" fillId="0" borderId="320" xfId="2" applyNumberFormat="1" applyFont="1" applyBorder="1" applyAlignment="1">
      <alignment horizontal="left"/>
    </xf>
    <xf numFmtId="180" fontId="74" fillId="0" borderId="321" xfId="2" applyNumberFormat="1" applyFont="1" applyBorder="1" applyAlignment="1">
      <alignment horizontal="left"/>
    </xf>
    <xf numFmtId="0" fontId="72" fillId="0" borderId="254" xfId="2" applyFont="1" applyBorder="1" applyAlignment="1">
      <alignment vertical="center" wrapText="1"/>
    </xf>
    <xf numFmtId="0" fontId="79" fillId="14" borderId="0" xfId="16" applyFont="1" applyFill="1" applyAlignment="1">
      <alignment horizontal="center"/>
    </xf>
    <xf numFmtId="0" fontId="79" fillId="14" borderId="0" xfId="16" applyFont="1" applyFill="1"/>
    <xf numFmtId="184" fontId="73" fillId="0" borderId="306" xfId="16" applyNumberFormat="1" applyFont="1" applyBorder="1" applyAlignment="1">
      <alignment horizontal="center" vertical="center" wrapText="1"/>
    </xf>
    <xf numFmtId="184" fontId="73" fillId="0" borderId="301" xfId="16" applyNumberFormat="1" applyFont="1" applyBorder="1" applyAlignment="1">
      <alignment horizontal="center" vertical="center" wrapText="1"/>
    </xf>
    <xf numFmtId="4" fontId="73" fillId="0" borderId="305" xfId="16" applyNumberFormat="1" applyFont="1" applyBorder="1" applyAlignment="1">
      <alignment horizontal="center" vertical="center" wrapText="1"/>
    </xf>
    <xf numFmtId="4" fontId="73" fillId="0" borderId="300" xfId="16" applyNumberFormat="1" applyFont="1" applyBorder="1" applyAlignment="1">
      <alignment horizontal="center" vertical="center" wrapText="1"/>
    </xf>
    <xf numFmtId="2" fontId="84" fillId="0" borderId="305" xfId="16" applyNumberFormat="1" applyFont="1" applyBorder="1" applyAlignment="1">
      <alignment horizontal="center" vertical="center" wrapText="1"/>
    </xf>
    <xf numFmtId="2" fontId="84" fillId="0" borderId="300" xfId="16" applyNumberFormat="1" applyFont="1" applyBorder="1" applyAlignment="1">
      <alignment horizontal="center" vertical="center" wrapText="1"/>
    </xf>
    <xf numFmtId="1" fontId="33" fillId="11" borderId="57" xfId="13" applyNumberFormat="1" applyFont="1" applyFill="1" applyBorder="1" applyAlignment="1">
      <alignment horizontal="center" vertical="center"/>
    </xf>
    <xf numFmtId="0" fontId="46" fillId="12" borderId="52" xfId="13" applyFont="1" applyFill="1" applyBorder="1" applyAlignment="1">
      <alignment horizontal="center" vertical="center"/>
    </xf>
    <xf numFmtId="172" fontId="33" fillId="11" borderId="57" xfId="13" applyNumberFormat="1" applyFont="1" applyFill="1" applyBorder="1" applyAlignment="1">
      <alignment horizontal="center" vertical="center"/>
    </xf>
    <xf numFmtId="0" fontId="53" fillId="3" borderId="227" xfId="13" applyFont="1" applyFill="1" applyBorder="1" applyAlignment="1">
      <alignment horizontal="left"/>
    </xf>
    <xf numFmtId="0" fontId="50" fillId="11" borderId="227" xfId="13" applyFont="1" applyFill="1" applyBorder="1" applyAlignment="1">
      <alignment horizontal="left"/>
    </xf>
    <xf numFmtId="0" fontId="53" fillId="3" borderId="227" xfId="13" applyFont="1" applyFill="1" applyBorder="1"/>
    <xf numFmtId="0" fontId="46" fillId="12" borderId="61" xfId="13" applyFont="1" applyFill="1" applyBorder="1" applyAlignment="1">
      <alignment horizontal="center" vertical="center" wrapText="1"/>
    </xf>
    <xf numFmtId="1" fontId="46" fillId="11" borderId="61" xfId="13" applyNumberFormat="1" applyFont="1" applyFill="1" applyBorder="1" applyAlignment="1">
      <alignment horizontal="center" vertical="center"/>
    </xf>
    <xf numFmtId="2" fontId="46" fillId="11" borderId="61" xfId="13" applyNumberFormat="1" applyFont="1" applyFill="1" applyBorder="1" applyAlignment="1">
      <alignment horizontal="center" vertical="center"/>
    </xf>
    <xf numFmtId="0" fontId="33" fillId="3" borderId="61" xfId="13" applyFont="1" applyFill="1" applyBorder="1" applyAlignment="1">
      <alignment vertical="center"/>
    </xf>
    <xf numFmtId="2" fontId="46" fillId="3" borderId="61" xfId="13" applyNumberFormat="1" applyFont="1" applyFill="1" applyBorder="1" applyAlignment="1">
      <alignment horizontal="center" vertical="center"/>
    </xf>
    <xf numFmtId="0" fontId="38" fillId="0" borderId="0" xfId="3" applyFont="1" applyAlignment="1">
      <alignment vertical="center"/>
    </xf>
    <xf numFmtId="0" fontId="38" fillId="0" borderId="149" xfId="3" applyFont="1" applyBorder="1" applyAlignment="1">
      <alignment vertical="center"/>
    </xf>
    <xf numFmtId="0" fontId="46" fillId="12" borderId="222" xfId="13" applyFont="1" applyFill="1" applyBorder="1" applyAlignment="1">
      <alignment horizontal="center" vertical="center"/>
    </xf>
    <xf numFmtId="0" fontId="46" fillId="12" borderId="338" xfId="13" applyFont="1" applyFill="1" applyBorder="1" applyAlignment="1">
      <alignment horizontal="center" vertical="center"/>
    </xf>
    <xf numFmtId="0" fontId="33" fillId="0" borderId="0" xfId="13" applyFont="1" applyAlignment="1">
      <alignment vertical="center"/>
    </xf>
    <xf numFmtId="1" fontId="46" fillId="11" borderId="225" xfId="13" applyNumberFormat="1" applyFont="1" applyFill="1" applyBorder="1" applyAlignment="1">
      <alignment horizontal="center" vertical="center"/>
    </xf>
    <xf numFmtId="2" fontId="33" fillId="11" borderId="225" xfId="13" applyNumberFormat="1" applyFont="1" applyFill="1" applyBorder="1" applyAlignment="1">
      <alignment horizontal="center" vertical="center"/>
    </xf>
    <xf numFmtId="0" fontId="33" fillId="3" borderId="225" xfId="13" applyFont="1" applyFill="1" applyBorder="1" applyAlignment="1">
      <alignment vertical="center"/>
    </xf>
    <xf numFmtId="172" fontId="46" fillId="3" borderId="225" xfId="13" applyNumberFormat="1" applyFont="1" applyFill="1" applyBorder="1" applyAlignment="1">
      <alignment horizontal="center" vertical="center"/>
    </xf>
    <xf numFmtId="1" fontId="46" fillId="3" borderId="225" xfId="13" applyNumberFormat="1" applyFont="1" applyFill="1" applyBorder="1" applyAlignment="1">
      <alignment horizontal="center" vertical="center"/>
    </xf>
    <xf numFmtId="0" fontId="33" fillId="3" borderId="230" xfId="13" applyFont="1" applyFill="1" applyBorder="1" applyAlignment="1">
      <alignment horizontal="center" vertical="center"/>
    </xf>
    <xf numFmtId="2" fontId="33" fillId="3" borderId="340" xfId="13" applyNumberFormat="1" applyFont="1" applyFill="1" applyBorder="1" applyAlignment="1">
      <alignment horizontal="center" vertical="center"/>
    </xf>
    <xf numFmtId="2" fontId="33" fillId="3" borderId="341" xfId="13" applyNumberFormat="1" applyFont="1" applyFill="1" applyBorder="1" applyAlignment="1">
      <alignment horizontal="center" vertical="center"/>
    </xf>
    <xf numFmtId="0" fontId="46" fillId="12" borderId="221" xfId="13" applyFont="1" applyFill="1" applyBorder="1" applyAlignment="1">
      <alignment horizontal="center" vertical="center"/>
    </xf>
    <xf numFmtId="0" fontId="46" fillId="12" borderId="342" xfId="13" applyFont="1" applyFill="1" applyBorder="1" applyAlignment="1">
      <alignment horizontal="centerContinuous" vertical="center"/>
    </xf>
    <xf numFmtId="0" fontId="46" fillId="12" borderId="343" xfId="13" applyFont="1" applyFill="1" applyBorder="1" applyAlignment="1">
      <alignment horizontal="centerContinuous" vertical="center"/>
    </xf>
    <xf numFmtId="0" fontId="19" fillId="0" borderId="0" xfId="2"/>
    <xf numFmtId="0" fontId="102" fillId="0" borderId="148" xfId="0" applyFont="1" applyBorder="1" applyAlignment="1">
      <alignment vertical="center"/>
    </xf>
    <xf numFmtId="0" fontId="102" fillId="0" borderId="0" xfId="0" applyFont="1" applyAlignment="1">
      <alignment vertical="center"/>
    </xf>
    <xf numFmtId="0" fontId="103" fillId="0" borderId="0" xfId="0" applyFont="1" applyAlignment="1">
      <alignment horizontal="center" vertical="center"/>
    </xf>
    <xf numFmtId="0" fontId="103" fillId="0" borderId="149" xfId="0" applyFont="1" applyBorder="1" applyAlignment="1">
      <alignment horizontal="center" vertical="center"/>
    </xf>
    <xf numFmtId="0" fontId="107" fillId="0" borderId="148" xfId="0" applyFont="1" applyBorder="1" applyAlignment="1">
      <alignment horizontal="left" vertical="center" indent="1"/>
    </xf>
    <xf numFmtId="0" fontId="108" fillId="0" borderId="0" xfId="0" applyFont="1" applyAlignment="1">
      <alignment vertical="center" wrapText="1"/>
    </xf>
    <xf numFmtId="0" fontId="108" fillId="0" borderId="149" xfId="0" applyFont="1" applyBorder="1" applyAlignment="1">
      <alignment vertical="center" wrapText="1"/>
    </xf>
    <xf numFmtId="4" fontId="99" fillId="0" borderId="21" xfId="0" applyNumberFormat="1" applyFont="1" applyBorder="1" applyAlignment="1">
      <alignment horizontal="center" vertical="center" wrapText="1"/>
    </xf>
    <xf numFmtId="4" fontId="99" fillId="0" borderId="0" xfId="0" applyNumberFormat="1" applyFont="1" applyAlignment="1">
      <alignment horizontal="center" vertical="center" wrapText="1"/>
    </xf>
    <xf numFmtId="4" fontId="107" fillId="0" borderId="160" xfId="0" applyNumberFormat="1" applyFont="1" applyBorder="1" applyAlignment="1">
      <alignment vertical="center"/>
    </xf>
    <xf numFmtId="0" fontId="102" fillId="0" borderId="24" xfId="0" applyFont="1" applyBorder="1" applyAlignment="1">
      <alignment horizontal="center" vertical="center"/>
    </xf>
    <xf numFmtId="0" fontId="102" fillId="0" borderId="36" xfId="0" applyFont="1" applyBorder="1" applyAlignment="1">
      <alignment horizontal="center" vertical="center"/>
    </xf>
    <xf numFmtId="0" fontId="99" fillId="0" borderId="35" xfId="0" applyFont="1" applyBorder="1" applyAlignment="1">
      <alignment horizontal="left" vertical="center" indent="1"/>
    </xf>
    <xf numFmtId="0" fontId="99" fillId="0" borderId="0" xfId="0" applyFont="1" applyAlignment="1">
      <alignment horizontal="left" vertical="center" indent="1"/>
    </xf>
    <xf numFmtId="4" fontId="99" fillId="0" borderId="0" xfId="0" applyNumberFormat="1" applyFont="1" applyAlignment="1">
      <alignment horizontal="center" vertical="center"/>
    </xf>
    <xf numFmtId="4" fontId="107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 shrinkToFit="1"/>
    </xf>
    <xf numFmtId="0" fontId="107" fillId="0" borderId="148" xfId="0" applyFont="1" applyBorder="1" applyAlignment="1">
      <alignment vertical="center"/>
    </xf>
    <xf numFmtId="0" fontId="109" fillId="0" borderId="148" xfId="0" applyFont="1" applyBorder="1" applyAlignment="1">
      <alignment vertical="center"/>
    </xf>
    <xf numFmtId="0" fontId="110" fillId="0" borderId="35" xfId="0" applyFont="1" applyBorder="1" applyAlignment="1">
      <alignment horizontal="left" vertical="center" indent="1"/>
    </xf>
    <xf numFmtId="4" fontId="99" fillId="0" borderId="35" xfId="0" applyNumberFormat="1" applyFont="1" applyBorder="1" applyAlignment="1">
      <alignment horizontal="center" vertical="center"/>
    </xf>
    <xf numFmtId="4" fontId="107" fillId="0" borderId="35" xfId="0" applyNumberFormat="1" applyFont="1" applyBorder="1" applyAlignment="1">
      <alignment horizontal="center" vertical="center"/>
    </xf>
    <xf numFmtId="0" fontId="111" fillId="0" borderId="35" xfId="0" applyFont="1" applyBorder="1" applyAlignment="1">
      <alignment horizontal="center" vertical="center" shrinkToFit="1"/>
    </xf>
    <xf numFmtId="0" fontId="111" fillId="0" borderId="0" xfId="0" applyFont="1" applyAlignment="1">
      <alignment horizontal="center" vertical="center" shrinkToFit="1"/>
    </xf>
    <xf numFmtId="0" fontId="111" fillId="0" borderId="149" xfId="0" applyFont="1" applyBorder="1" applyAlignment="1">
      <alignment horizontal="center" vertical="center" shrinkToFit="1"/>
    </xf>
    <xf numFmtId="0" fontId="99" fillId="0" borderId="148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149" xfId="0" applyFont="1" applyBorder="1" applyAlignment="1">
      <alignment vertical="center"/>
    </xf>
    <xf numFmtId="0" fontId="102" fillId="0" borderId="148" xfId="3" applyFont="1" applyBorder="1" applyAlignment="1">
      <alignment horizontal="center" vertical="center"/>
    </xf>
    <xf numFmtId="0" fontId="99" fillId="0" borderId="0" xfId="0" applyFont="1" applyAlignment="1">
      <alignment vertical="center"/>
    </xf>
    <xf numFmtId="0" fontId="99" fillId="0" borderId="149" xfId="0" applyFont="1" applyBorder="1" applyAlignment="1">
      <alignment vertical="center"/>
    </xf>
    <xf numFmtId="166" fontId="102" fillId="0" borderId="0" xfId="5" applyFont="1"/>
    <xf numFmtId="166" fontId="112" fillId="0" borderId="0" xfId="5" applyFont="1"/>
    <xf numFmtId="170" fontId="102" fillId="0" borderId="0" xfId="6" applyFont="1"/>
    <xf numFmtId="0" fontId="100" fillId="4" borderId="36" xfId="0" applyFont="1" applyFill="1" applyBorder="1" applyAlignment="1">
      <alignment vertical="center"/>
    </xf>
    <xf numFmtId="0" fontId="100" fillId="4" borderId="12" xfId="0" applyFont="1" applyFill="1" applyBorder="1" applyAlignment="1">
      <alignment vertical="center"/>
    </xf>
    <xf numFmtId="166" fontId="101" fillId="0" borderId="0" xfId="7" applyFont="1" applyAlignment="1">
      <alignment horizontal="center" vertical="center"/>
    </xf>
    <xf numFmtId="166" fontId="102" fillId="0" borderId="0" xfId="7" applyFont="1" applyAlignment="1">
      <alignment vertical="center"/>
    </xf>
    <xf numFmtId="166" fontId="103" fillId="0" borderId="0" xfId="7" applyFont="1" applyAlignment="1">
      <alignment horizontal="center" vertical="center" wrapText="1"/>
    </xf>
    <xf numFmtId="166" fontId="103" fillId="0" borderId="0" xfId="7" applyFont="1" applyAlignment="1">
      <alignment horizontal="center" vertical="center"/>
    </xf>
    <xf numFmtId="166" fontId="107" fillId="0" borderId="0" xfId="7" applyFont="1" applyAlignment="1">
      <alignment horizontal="left" vertical="center" indent="1"/>
    </xf>
    <xf numFmtId="0" fontId="101" fillId="0" borderId="29" xfId="0" applyFont="1" applyBorder="1" applyAlignment="1">
      <alignment vertical="center"/>
    </xf>
    <xf numFmtId="0" fontId="101" fillId="0" borderId="29" xfId="0" applyFont="1" applyBorder="1" applyAlignment="1">
      <alignment vertical="center" wrapText="1"/>
    </xf>
    <xf numFmtId="0" fontId="101" fillId="0" borderId="144" xfId="0" applyFont="1" applyBorder="1" applyAlignment="1">
      <alignment vertical="center" wrapText="1"/>
    </xf>
    <xf numFmtId="166" fontId="105" fillId="0" borderId="0" xfId="7" applyFont="1" applyAlignment="1">
      <alignment horizontal="left" vertical="center" wrapText="1" indent="1"/>
    </xf>
    <xf numFmtId="166" fontId="101" fillId="0" borderId="0" xfId="7" applyFont="1" applyAlignment="1">
      <alignment horizontal="center" vertical="center" wrapText="1"/>
    </xf>
    <xf numFmtId="166" fontId="105" fillId="0" borderId="0" xfId="7" applyFont="1" applyAlignment="1">
      <alignment vertical="center" wrapText="1"/>
    </xf>
    <xf numFmtId="0" fontId="113" fillId="0" borderId="0" xfId="0" applyFont="1" applyAlignment="1">
      <alignment vertical="center" wrapText="1"/>
    </xf>
    <xf numFmtId="15" fontId="105" fillId="0" borderId="53" xfId="9" applyNumberFormat="1" applyFont="1" applyBorder="1" applyAlignment="1">
      <alignment vertical="center"/>
    </xf>
    <xf numFmtId="15" fontId="105" fillId="0" borderId="54" xfId="9" applyNumberFormat="1" applyFont="1" applyBorder="1" applyAlignment="1">
      <alignment vertical="center"/>
    </xf>
    <xf numFmtId="0" fontId="113" fillId="0" borderId="16" xfId="0" applyFont="1" applyBorder="1" applyAlignment="1">
      <alignment vertical="center" wrapText="1"/>
    </xf>
    <xf numFmtId="166" fontId="114" fillId="0" borderId="0" xfId="7" applyFont="1" applyAlignment="1">
      <alignment horizontal="left" vertical="center"/>
    </xf>
    <xf numFmtId="171" fontId="113" fillId="0" borderId="0" xfId="7" applyNumberFormat="1" applyFont="1" applyAlignment="1">
      <alignment horizontal="left" vertical="center"/>
    </xf>
    <xf numFmtId="0" fontId="105" fillId="0" borderId="82" xfId="4" applyFont="1" applyBorder="1" applyAlignment="1">
      <alignment horizontal="left" vertical="center" wrapText="1"/>
    </xf>
    <xf numFmtId="15" fontId="105" fillId="0" borderId="53" xfId="9" applyNumberFormat="1" applyFont="1" applyBorder="1" applyAlignment="1">
      <alignment horizontal="center" vertical="center"/>
    </xf>
    <xf numFmtId="0" fontId="106" fillId="3" borderId="61" xfId="4" applyFont="1" applyFill="1" applyBorder="1" applyAlignment="1">
      <alignment horizontal="center" vertical="center" wrapText="1"/>
    </xf>
    <xf numFmtId="0" fontId="105" fillId="0" borderId="9" xfId="0" applyFont="1" applyBorder="1" applyAlignment="1">
      <alignment vertical="center"/>
    </xf>
    <xf numFmtId="0" fontId="105" fillId="0" borderId="19" xfId="0" applyFont="1" applyBorder="1" applyAlignment="1">
      <alignment vertical="center"/>
    </xf>
    <xf numFmtId="166" fontId="113" fillId="0" borderId="0" xfId="7" applyFont="1" applyAlignment="1">
      <alignment horizontal="left" vertical="center" wrapText="1" indent="1"/>
    </xf>
    <xf numFmtId="166" fontId="102" fillId="0" borderId="0" xfId="7" applyFont="1" applyAlignment="1">
      <alignment horizontal="left" vertical="center" indent="1"/>
    </xf>
    <xf numFmtId="18" fontId="113" fillId="0" borderId="0" xfId="7" applyNumberFormat="1" applyFont="1" applyAlignment="1">
      <alignment horizontal="left" vertical="center"/>
    </xf>
    <xf numFmtId="166" fontId="102" fillId="0" borderId="76" xfId="5" applyFont="1" applyBorder="1"/>
    <xf numFmtId="166" fontId="102" fillId="0" borderId="77" xfId="5" applyFont="1" applyBorder="1"/>
    <xf numFmtId="166" fontId="102" fillId="0" borderId="0" xfId="7" applyFont="1"/>
    <xf numFmtId="170" fontId="102" fillId="0" borderId="0" xfId="8" applyFont="1" applyAlignment="1">
      <alignment horizontal="left" vertical="center"/>
    </xf>
    <xf numFmtId="170" fontId="102" fillId="0" borderId="0" xfId="8" applyFont="1" applyAlignment="1">
      <alignment horizontal="left"/>
    </xf>
    <xf numFmtId="166" fontId="101" fillId="0" borderId="61" xfId="5" applyFont="1" applyBorder="1" applyAlignment="1">
      <alignment horizontal="center"/>
    </xf>
    <xf numFmtId="166" fontId="102" fillId="0" borderId="0" xfId="5" applyFont="1" applyAlignment="1">
      <alignment horizontal="center"/>
    </xf>
    <xf numFmtId="166" fontId="102" fillId="0" borderId="63" xfId="5" applyFont="1" applyBorder="1" applyAlignment="1">
      <alignment horizontal="center"/>
    </xf>
    <xf numFmtId="172" fontId="108" fillId="0" borderId="63" xfId="5" applyNumberFormat="1" applyFont="1" applyBorder="1"/>
    <xf numFmtId="172" fontId="108" fillId="0" borderId="64" xfId="5" applyNumberFormat="1" applyFont="1" applyBorder="1"/>
    <xf numFmtId="1" fontId="108" fillId="0" borderId="0" xfId="5" applyNumberFormat="1" applyFont="1"/>
    <xf numFmtId="166" fontId="102" fillId="0" borderId="5" xfId="5" applyFont="1" applyBorder="1" applyAlignment="1">
      <alignment horizontal="center"/>
    </xf>
    <xf numFmtId="172" fontId="108" fillId="0" borderId="5" xfId="5" applyNumberFormat="1" applyFont="1" applyBorder="1"/>
    <xf numFmtId="172" fontId="108" fillId="0" borderId="65" xfId="5" applyNumberFormat="1" applyFont="1" applyBorder="1"/>
    <xf numFmtId="172" fontId="115" fillId="0" borderId="5" xfId="5" applyNumberFormat="1" applyFont="1" applyBorder="1" applyProtection="1">
      <protection locked="0"/>
    </xf>
    <xf numFmtId="172" fontId="115" fillId="0" borderId="65" xfId="5" applyNumberFormat="1" applyFont="1" applyBorder="1" applyProtection="1">
      <protection locked="0"/>
    </xf>
    <xf numFmtId="1" fontId="115" fillId="0" borderId="0" xfId="5" applyNumberFormat="1" applyFont="1" applyProtection="1">
      <protection locked="0"/>
    </xf>
    <xf numFmtId="166" fontId="115" fillId="0" borderId="5" xfId="5" applyFont="1" applyBorder="1" applyProtection="1">
      <protection locked="0"/>
    </xf>
    <xf numFmtId="166" fontId="115" fillId="0" borderId="65" xfId="5" applyFont="1" applyBorder="1" applyProtection="1">
      <protection locked="0"/>
    </xf>
    <xf numFmtId="166" fontId="101" fillId="0" borderId="52" xfId="5" applyFont="1" applyBorder="1" applyAlignment="1">
      <alignment horizontal="centerContinuous"/>
    </xf>
    <xf numFmtId="170" fontId="101" fillId="0" borderId="81" xfId="6" applyFont="1" applyBorder="1" applyAlignment="1">
      <alignment horizontal="centerContinuous"/>
    </xf>
    <xf numFmtId="173" fontId="115" fillId="0" borderId="5" xfId="5" applyNumberFormat="1" applyFont="1" applyBorder="1"/>
    <xf numFmtId="173" fontId="115" fillId="0" borderId="65" xfId="5" applyNumberFormat="1" applyFont="1" applyBorder="1"/>
    <xf numFmtId="174" fontId="115" fillId="6" borderId="5" xfId="5" applyNumberFormat="1" applyFont="1" applyFill="1" applyBorder="1"/>
    <xf numFmtId="174" fontId="115" fillId="6" borderId="65" xfId="5" applyNumberFormat="1" applyFont="1" applyFill="1" applyBorder="1"/>
    <xf numFmtId="173" fontId="117" fillId="0" borderId="0" xfId="5" applyNumberFormat="1" applyFont="1"/>
    <xf numFmtId="166" fontId="118" fillId="0" borderId="68" xfId="5" applyFont="1" applyBorder="1" applyAlignment="1">
      <alignment horizontal="center"/>
    </xf>
    <xf numFmtId="173" fontId="115" fillId="0" borderId="68" xfId="5" applyNumberFormat="1" applyFont="1" applyBorder="1"/>
    <xf numFmtId="173" fontId="115" fillId="0" borderId="69" xfId="5" applyNumberFormat="1" applyFont="1" applyBorder="1"/>
    <xf numFmtId="173" fontId="115" fillId="0" borderId="120" xfId="5" applyNumberFormat="1" applyFont="1" applyBorder="1"/>
    <xf numFmtId="170" fontId="102" fillId="0" borderId="77" xfId="6" applyFont="1" applyBorder="1"/>
    <xf numFmtId="173" fontId="115" fillId="6" borderId="123" xfId="5" applyNumberFormat="1" applyFont="1" applyFill="1" applyBorder="1"/>
    <xf numFmtId="173" fontId="115" fillId="0" borderId="123" xfId="5" applyNumberFormat="1" applyFont="1" applyBorder="1"/>
    <xf numFmtId="173" fontId="115" fillId="6" borderId="125" xfId="5" applyNumberFormat="1" applyFont="1" applyFill="1" applyBorder="1"/>
    <xf numFmtId="166" fontId="102" fillId="6" borderId="126" xfId="5" applyFont="1" applyFill="1" applyBorder="1" applyAlignment="1">
      <alignment horizontal="center" vertical="center"/>
    </xf>
    <xf numFmtId="166" fontId="102" fillId="6" borderId="127" xfId="5" applyFont="1" applyFill="1" applyBorder="1"/>
    <xf numFmtId="170" fontId="108" fillId="0" borderId="0" xfId="5" applyNumberFormat="1" applyFont="1" applyProtection="1">
      <protection locked="0"/>
    </xf>
    <xf numFmtId="166" fontId="118" fillId="0" borderId="76" xfId="5" applyFont="1" applyBorder="1"/>
    <xf numFmtId="166" fontId="118" fillId="0" borderId="0" xfId="5" applyFont="1"/>
    <xf numFmtId="166" fontId="99" fillId="0" borderId="76" xfId="5" applyFont="1" applyBorder="1" applyAlignment="1">
      <alignment horizontal="left" vertical="top"/>
    </xf>
    <xf numFmtId="166" fontId="99" fillId="0" borderId="0" xfId="5" applyFont="1" applyAlignment="1">
      <alignment horizontal="left" vertical="top"/>
    </xf>
    <xf numFmtId="166" fontId="99" fillId="0" borderId="77" xfId="5" applyFont="1" applyBorder="1" applyAlignment="1">
      <alignment horizontal="left" vertical="top"/>
    </xf>
    <xf numFmtId="0" fontId="102" fillId="0" borderId="0" xfId="3" applyFont="1" applyAlignment="1">
      <alignment vertical="center"/>
    </xf>
    <xf numFmtId="0" fontId="102" fillId="0" borderId="16" xfId="3" applyFont="1" applyBorder="1" applyAlignment="1">
      <alignment vertical="center"/>
    </xf>
    <xf numFmtId="166" fontId="102" fillId="0" borderId="88" xfId="5" applyFont="1" applyBorder="1"/>
    <xf numFmtId="166" fontId="102" fillId="0" borderId="89" xfId="5" applyFont="1" applyBorder="1"/>
    <xf numFmtId="166" fontId="102" fillId="0" borderId="90" xfId="5" applyFont="1" applyBorder="1"/>
    <xf numFmtId="170" fontId="107" fillId="0" borderId="0" xfId="6" applyFont="1"/>
    <xf numFmtId="170" fontId="109" fillId="0" borderId="0" xfId="6" applyFont="1"/>
    <xf numFmtId="170" fontId="109" fillId="0" borderId="0" xfId="6" applyFont="1" applyAlignment="1">
      <alignment horizontal="left"/>
    </xf>
    <xf numFmtId="0" fontId="102" fillId="0" borderId="0" xfId="2" applyFont="1" applyAlignment="1">
      <alignment vertical="center"/>
    </xf>
    <xf numFmtId="0" fontId="104" fillId="0" borderId="49" xfId="9" applyFont="1" applyBorder="1" applyAlignment="1">
      <alignment vertical="center" wrapText="1"/>
    </xf>
    <xf numFmtId="0" fontId="120" fillId="7" borderId="92" xfId="9" applyFont="1" applyFill="1" applyBorder="1" applyAlignment="1">
      <alignment vertical="center" wrapText="1"/>
    </xf>
    <xf numFmtId="0" fontId="120" fillId="7" borderId="93" xfId="9" applyFont="1" applyFill="1" applyBorder="1" applyAlignment="1">
      <alignment vertical="center" wrapText="1"/>
    </xf>
    <xf numFmtId="0" fontId="120" fillId="7" borderId="94" xfId="9" applyFont="1" applyFill="1" applyBorder="1" applyAlignment="1">
      <alignment vertical="center" wrapText="1"/>
    </xf>
    <xf numFmtId="0" fontId="104" fillId="0" borderId="53" xfId="9" applyFont="1" applyBorder="1" applyAlignment="1">
      <alignment vertical="center"/>
    </xf>
    <xf numFmtId="0" fontId="104" fillId="0" borderId="96" xfId="9" applyFont="1" applyBorder="1" applyAlignment="1">
      <alignment vertical="center"/>
    </xf>
    <xf numFmtId="171" fontId="121" fillId="0" borderId="1" xfId="2" applyNumberFormat="1" applyFont="1" applyBorder="1" applyAlignment="1">
      <alignment vertical="center"/>
    </xf>
    <xf numFmtId="171" fontId="121" fillId="0" borderId="60" xfId="2" applyNumberFormat="1" applyFont="1" applyBorder="1" applyAlignment="1">
      <alignment vertical="center"/>
    </xf>
    <xf numFmtId="0" fontId="102" fillId="0" borderId="101" xfId="2" applyFont="1" applyBorder="1" applyAlignment="1">
      <alignment vertical="center"/>
    </xf>
    <xf numFmtId="0" fontId="102" fillId="0" borderId="102" xfId="2" applyFont="1" applyBorder="1" applyAlignment="1">
      <alignment vertical="center"/>
    </xf>
    <xf numFmtId="0" fontId="118" fillId="0" borderId="101" xfId="2" applyFont="1" applyBorder="1" applyAlignment="1">
      <alignment vertical="center"/>
    </xf>
    <xf numFmtId="0" fontId="118" fillId="0" borderId="0" xfId="2" applyFont="1" applyAlignment="1">
      <alignment vertical="center"/>
    </xf>
    <xf numFmtId="0" fontId="118" fillId="0" borderId="102" xfId="2" applyFont="1" applyBorder="1" applyAlignment="1">
      <alignment vertical="center"/>
    </xf>
    <xf numFmtId="0" fontId="118" fillId="0" borderId="105" xfId="2" applyFont="1" applyBorder="1" applyAlignment="1">
      <alignment vertical="center"/>
    </xf>
    <xf numFmtId="0" fontId="118" fillId="0" borderId="51" xfId="2" applyFont="1" applyBorder="1" applyAlignment="1">
      <alignment vertical="center"/>
    </xf>
    <xf numFmtId="0" fontId="102" fillId="0" borderId="51" xfId="2" applyFont="1" applyBorder="1" applyAlignment="1">
      <alignment vertical="center"/>
    </xf>
    <xf numFmtId="0" fontId="102" fillId="0" borderId="106" xfId="2" applyFont="1" applyBorder="1" applyAlignment="1">
      <alignment vertical="center"/>
    </xf>
    <xf numFmtId="0" fontId="102" fillId="0" borderId="103" xfId="2" applyFont="1" applyBorder="1" applyAlignment="1">
      <alignment vertical="center"/>
    </xf>
    <xf numFmtId="0" fontId="102" fillId="0" borderId="49" xfId="2" applyFont="1" applyBorder="1" applyAlignment="1">
      <alignment vertical="center"/>
    </xf>
    <xf numFmtId="0" fontId="102" fillId="0" borderId="104" xfId="2" applyFont="1" applyBorder="1" applyAlignment="1">
      <alignment vertical="center"/>
    </xf>
    <xf numFmtId="0" fontId="101" fillId="0" borderId="61" xfId="4" applyFont="1" applyBorder="1" applyAlignment="1">
      <alignment vertical="center"/>
    </xf>
    <xf numFmtId="0" fontId="101" fillId="0" borderId="83" xfId="4" applyFont="1" applyBorder="1" applyAlignment="1">
      <alignment vertical="center"/>
    </xf>
    <xf numFmtId="0" fontId="102" fillId="0" borderId="18" xfId="0" applyFont="1" applyBorder="1" applyAlignment="1">
      <alignment vertical="center"/>
    </xf>
    <xf numFmtId="0" fontId="103" fillId="0" borderId="16" xfId="0" applyFont="1" applyBorder="1" applyAlignment="1">
      <alignment horizontal="center" vertical="center"/>
    </xf>
    <xf numFmtId="0" fontId="124" fillId="0" borderId="6" xfId="3" applyFont="1" applyBorder="1" applyAlignment="1">
      <alignment vertical="center" wrapText="1"/>
    </xf>
    <xf numFmtId="0" fontId="102" fillId="0" borderId="0" xfId="0" applyFont="1" applyAlignment="1">
      <alignment horizontal="center" vertical="center"/>
    </xf>
    <xf numFmtId="0" fontId="101" fillId="0" borderId="4" xfId="0" applyFont="1" applyBorder="1" applyAlignment="1">
      <alignment vertical="center" wrapText="1"/>
    </xf>
    <xf numFmtId="0" fontId="101" fillId="0" borderId="5" xfId="0" applyFont="1" applyBorder="1" applyAlignment="1">
      <alignment vertical="center" wrapText="1"/>
    </xf>
    <xf numFmtId="0" fontId="125" fillId="0" borderId="16" xfId="0" applyFont="1" applyBorder="1" applyAlignment="1">
      <alignment horizontal="right" vertical="center"/>
    </xf>
    <xf numFmtId="0" fontId="101" fillId="0" borderId="7" xfId="0" applyFont="1" applyBorder="1" applyAlignment="1">
      <alignment vertical="center" wrapText="1"/>
    </xf>
    <xf numFmtId="0" fontId="101" fillId="0" borderId="8" xfId="0" applyFont="1" applyBorder="1" applyAlignment="1">
      <alignment vertical="center" wrapText="1"/>
    </xf>
    <xf numFmtId="4" fontId="101" fillId="0" borderId="35" xfId="0" applyNumberFormat="1" applyFont="1" applyBorder="1" applyAlignment="1">
      <alignment horizontal="center" vertical="center"/>
    </xf>
    <xf numFmtId="4" fontId="101" fillId="0" borderId="36" xfId="0" applyNumberFormat="1" applyFont="1" applyBorder="1" applyAlignment="1">
      <alignment horizontal="center" vertical="center"/>
    </xf>
    <xf numFmtId="0" fontId="101" fillId="0" borderId="18" xfId="0" applyFont="1" applyBorder="1" applyAlignment="1">
      <alignment horizontal="left" vertical="center" indent="1"/>
    </xf>
    <xf numFmtId="0" fontId="101" fillId="0" borderId="0" xfId="0" applyFont="1" applyAlignment="1">
      <alignment horizontal="left" vertical="center" indent="1"/>
    </xf>
    <xf numFmtId="4" fontId="113" fillId="0" borderId="0" xfId="0" applyNumberFormat="1" applyFont="1" applyAlignment="1">
      <alignment horizontal="center" vertical="center"/>
    </xf>
    <xf numFmtId="4" fontId="101" fillId="0" borderId="0" xfId="0" applyNumberFormat="1" applyFont="1" applyAlignment="1">
      <alignment horizontal="center" vertical="center"/>
    </xf>
    <xf numFmtId="4" fontId="101" fillId="0" borderId="16" xfId="0" applyNumberFormat="1" applyFont="1" applyBorder="1" applyAlignment="1">
      <alignment horizontal="center" vertical="center"/>
    </xf>
    <xf numFmtId="0" fontId="101" fillId="0" borderId="18" xfId="0" applyFont="1" applyBorder="1" applyAlignment="1">
      <alignment horizontal="center" vertical="center"/>
    </xf>
    <xf numFmtId="0" fontId="102" fillId="0" borderId="16" xfId="0" applyFont="1" applyBorder="1" applyAlignment="1">
      <alignment vertical="center"/>
    </xf>
    <xf numFmtId="49" fontId="107" fillId="0" borderId="37" xfId="0" applyNumberFormat="1" applyFont="1" applyBorder="1" applyAlignment="1">
      <alignment horizontal="center" vertical="center"/>
    </xf>
    <xf numFmtId="0" fontId="107" fillId="0" borderId="0" xfId="0" applyFont="1" applyAlignment="1">
      <alignment vertical="center"/>
    </xf>
    <xf numFmtId="167" fontId="107" fillId="0" borderId="0" xfId="0" applyNumberFormat="1" applyFont="1" applyAlignment="1">
      <alignment vertical="center"/>
    </xf>
    <xf numFmtId="9" fontId="107" fillId="0" borderId="0" xfId="0" applyNumberFormat="1" applyFont="1" applyAlignment="1">
      <alignment vertical="center"/>
    </xf>
    <xf numFmtId="9" fontId="107" fillId="0" borderId="0" xfId="1" applyFont="1" applyBorder="1" applyAlignment="1">
      <alignment vertical="center"/>
    </xf>
    <xf numFmtId="49" fontId="107" fillId="0" borderId="1" xfId="0" applyNumberFormat="1" applyFont="1" applyBorder="1" applyAlignment="1">
      <alignment horizontal="center" vertical="center"/>
    </xf>
    <xf numFmtId="49" fontId="107" fillId="0" borderId="9" xfId="0" applyNumberFormat="1" applyFont="1" applyBorder="1" applyAlignment="1">
      <alignment horizontal="center" vertical="center"/>
    </xf>
    <xf numFmtId="0" fontId="107" fillId="0" borderId="18" xfId="0" applyFont="1" applyBorder="1" applyAlignment="1">
      <alignment horizontal="left" vertical="center" indent="1"/>
    </xf>
    <xf numFmtId="0" fontId="111" fillId="0" borderId="16" xfId="0" applyFont="1" applyBorder="1" applyAlignment="1">
      <alignment horizontal="center" vertical="center" shrinkToFit="1"/>
    </xf>
    <xf numFmtId="4" fontId="99" fillId="0" borderId="0" xfId="0" applyNumberFormat="1" applyFont="1" applyAlignment="1">
      <alignment vertical="center" wrapText="1"/>
    </xf>
    <xf numFmtId="4" fontId="99" fillId="0" borderId="0" xfId="0" quotePrefix="1" applyNumberFormat="1" applyFont="1" applyAlignment="1">
      <alignment vertical="center"/>
    </xf>
    <xf numFmtId="4" fontId="107" fillId="0" borderId="0" xfId="0" applyNumberFormat="1" applyFont="1" applyAlignment="1">
      <alignment vertical="center"/>
    </xf>
    <xf numFmtId="4" fontId="102" fillId="0" borderId="0" xfId="0" applyNumberFormat="1" applyFont="1" applyAlignment="1">
      <alignment vertical="center"/>
    </xf>
    <xf numFmtId="0" fontId="102" fillId="0" borderId="16" xfId="0" applyFont="1" applyBorder="1" applyAlignment="1">
      <alignment horizontal="center" vertical="center"/>
    </xf>
    <xf numFmtId="4" fontId="108" fillId="0" borderId="0" xfId="0" applyNumberFormat="1" applyFont="1" applyAlignment="1">
      <alignment vertical="center"/>
    </xf>
    <xf numFmtId="0" fontId="114" fillId="0" borderId="0" xfId="0" applyFont="1" applyAlignment="1">
      <alignment vertical="center"/>
    </xf>
    <xf numFmtId="4" fontId="114" fillId="0" borderId="0" xfId="0" applyNumberFormat="1" applyFont="1" applyAlignment="1">
      <alignment vertical="center"/>
    </xf>
    <xf numFmtId="168" fontId="127" fillId="2" borderId="0" xfId="0" applyNumberFormat="1" applyFont="1" applyFill="1" applyAlignment="1">
      <alignment vertical="center"/>
    </xf>
    <xf numFmtId="2" fontId="102" fillId="0" borderId="0" xfId="1" applyNumberFormat="1" applyFont="1" applyFill="1" applyBorder="1" applyAlignment="1">
      <alignment vertical="center"/>
    </xf>
    <xf numFmtId="2" fontId="102" fillId="0" borderId="16" xfId="1" applyNumberFormat="1" applyFont="1" applyFill="1" applyBorder="1" applyAlignment="1">
      <alignment vertical="center"/>
    </xf>
    <xf numFmtId="0" fontId="102" fillId="0" borderId="0" xfId="0" applyFont="1" applyAlignment="1">
      <alignment vertical="center" shrinkToFit="1"/>
    </xf>
    <xf numFmtId="0" fontId="102" fillId="0" borderId="16" xfId="0" applyFont="1" applyBorder="1" applyAlignment="1">
      <alignment vertical="center" shrinkToFit="1"/>
    </xf>
    <xf numFmtId="4" fontId="99" fillId="0" borderId="0" xfId="0" applyNumberFormat="1" applyFont="1" applyAlignment="1">
      <alignment vertical="center"/>
    </xf>
    <xf numFmtId="4" fontId="99" fillId="0" borderId="16" xfId="0" applyNumberFormat="1" applyFont="1" applyBorder="1" applyAlignment="1">
      <alignment vertical="center"/>
    </xf>
    <xf numFmtId="0" fontId="111" fillId="0" borderId="0" xfId="0" applyFont="1" applyAlignment="1">
      <alignment vertical="center" wrapText="1"/>
    </xf>
    <xf numFmtId="0" fontId="108" fillId="0" borderId="16" xfId="0" applyFont="1" applyBorder="1" applyAlignment="1">
      <alignment vertical="center" wrapText="1"/>
    </xf>
    <xf numFmtId="4" fontId="107" fillId="0" borderId="48" xfId="0" applyNumberFormat="1" applyFont="1" applyBorder="1" applyAlignment="1">
      <alignment vertical="center"/>
    </xf>
    <xf numFmtId="4" fontId="107" fillId="0" borderId="34" xfId="0" applyNumberFormat="1" applyFont="1" applyBorder="1" applyAlignment="1">
      <alignment vertical="center"/>
    </xf>
    <xf numFmtId="4" fontId="107" fillId="0" borderId="35" xfId="0" applyNumberFormat="1" applyFont="1" applyBorder="1" applyAlignment="1">
      <alignment vertical="center"/>
    </xf>
    <xf numFmtId="4" fontId="101" fillId="0" borderId="35" xfId="0" applyNumberFormat="1" applyFont="1" applyBorder="1" applyAlignment="1">
      <alignment vertical="center"/>
    </xf>
    <xf numFmtId="0" fontId="107" fillId="0" borderId="18" xfId="0" applyFont="1" applyBorder="1" applyAlignment="1">
      <alignment vertical="center"/>
    </xf>
    <xf numFmtId="0" fontId="109" fillId="0" borderId="18" xfId="0" applyFont="1" applyBorder="1" applyAlignment="1">
      <alignment vertical="center"/>
    </xf>
    <xf numFmtId="0" fontId="119" fillId="0" borderId="35" xfId="0" applyFont="1" applyBorder="1" applyAlignment="1">
      <alignment horizontal="left" vertical="center" indent="1"/>
    </xf>
    <xf numFmtId="0" fontId="99" fillId="0" borderId="18" xfId="0" applyFont="1" applyBorder="1" applyAlignment="1">
      <alignment vertical="center"/>
    </xf>
    <xf numFmtId="0" fontId="109" fillId="0" borderId="16" xfId="0" applyFont="1" applyBorder="1" applyAlignment="1">
      <alignment vertical="center"/>
    </xf>
    <xf numFmtId="0" fontId="102" fillId="0" borderId="18" xfId="3" applyFont="1" applyBorder="1" applyAlignment="1">
      <alignment horizontal="center" vertical="center"/>
    </xf>
    <xf numFmtId="0" fontId="99" fillId="0" borderId="16" xfId="0" applyFont="1" applyBorder="1" applyAlignment="1">
      <alignment vertical="center"/>
    </xf>
    <xf numFmtId="0" fontId="102" fillId="0" borderId="20" xfId="0" applyFont="1" applyBorder="1" applyAlignment="1">
      <alignment vertical="center"/>
    </xf>
    <xf numFmtId="0" fontId="102" fillId="0" borderId="21" xfId="0" applyFont="1" applyBorder="1" applyAlignment="1">
      <alignment vertical="center"/>
    </xf>
    <xf numFmtId="0" fontId="102" fillId="0" borderId="24" xfId="0" applyFont="1" applyBorder="1" applyAlignment="1">
      <alignment vertical="center"/>
    </xf>
    <xf numFmtId="0" fontId="101" fillId="0" borderId="144" xfId="0" applyFont="1" applyBorder="1" applyAlignment="1">
      <alignment vertical="center"/>
    </xf>
    <xf numFmtId="166" fontId="118" fillId="0" borderId="63" xfId="5" applyFont="1" applyBorder="1" applyAlignment="1">
      <alignment horizontal="center"/>
    </xf>
    <xf numFmtId="172" fontId="118" fillId="0" borderId="63" xfId="5" applyNumberFormat="1" applyFont="1" applyBorder="1" applyAlignment="1">
      <alignment horizontal="center"/>
    </xf>
    <xf numFmtId="172" fontId="118" fillId="0" borderId="64" xfId="5" applyNumberFormat="1" applyFont="1" applyBorder="1" applyAlignment="1">
      <alignment horizontal="center"/>
    </xf>
    <xf numFmtId="166" fontId="118" fillId="0" borderId="5" xfId="5" applyFont="1" applyBorder="1" applyAlignment="1">
      <alignment horizontal="center"/>
    </xf>
    <xf numFmtId="172" fontId="121" fillId="0" borderId="5" xfId="5" applyNumberFormat="1" applyFont="1" applyBorder="1" applyAlignment="1">
      <alignment horizontal="center"/>
    </xf>
    <xf numFmtId="172" fontId="121" fillId="0" borderId="65" xfId="5" applyNumberFormat="1" applyFont="1" applyBorder="1" applyAlignment="1">
      <alignment horizontal="center"/>
    </xf>
    <xf numFmtId="172" fontId="128" fillId="0" borderId="5" xfId="5" applyNumberFormat="1" applyFont="1" applyBorder="1" applyAlignment="1">
      <alignment horizontal="center"/>
    </xf>
    <xf numFmtId="172" fontId="128" fillId="0" borderId="65" xfId="5" applyNumberFormat="1" applyFont="1" applyBorder="1" applyAlignment="1">
      <alignment horizontal="center"/>
    </xf>
    <xf numFmtId="172" fontId="129" fillId="0" borderId="5" xfId="5" applyNumberFormat="1" applyFont="1" applyBorder="1" applyAlignment="1" applyProtection="1">
      <alignment horizontal="center"/>
      <protection locked="0"/>
    </xf>
    <xf numFmtId="172" fontId="129" fillId="0" borderId="65" xfId="5" applyNumberFormat="1" applyFont="1" applyBorder="1" applyAlignment="1" applyProtection="1">
      <alignment horizontal="center"/>
      <protection locked="0"/>
    </xf>
    <xf numFmtId="166" fontId="118" fillId="0" borderId="5" xfId="5" applyFont="1" applyBorder="1" applyAlignment="1" applyProtection="1">
      <alignment horizontal="center"/>
      <protection locked="0"/>
    </xf>
    <xf numFmtId="166" fontId="118" fillId="0" borderId="65" xfId="5" applyFont="1" applyBorder="1" applyAlignment="1" applyProtection="1">
      <alignment horizontal="center"/>
      <protection locked="0"/>
    </xf>
    <xf numFmtId="166" fontId="130" fillId="0" borderId="0" xfId="5" applyFont="1"/>
    <xf numFmtId="173" fontId="128" fillId="0" borderId="5" xfId="5" applyNumberFormat="1" applyFont="1" applyBorder="1" applyAlignment="1" applyProtection="1">
      <alignment horizontal="center"/>
      <protection locked="0"/>
    </xf>
    <xf numFmtId="173" fontId="102" fillId="0" borderId="0" xfId="5" applyNumberFormat="1" applyFont="1"/>
    <xf numFmtId="174" fontId="128" fillId="4" borderId="5" xfId="5" applyNumberFormat="1" applyFont="1" applyFill="1" applyBorder="1" applyAlignment="1">
      <alignment horizontal="center"/>
    </xf>
    <xf numFmtId="174" fontId="128" fillId="4" borderId="65" xfId="5" applyNumberFormat="1" applyFont="1" applyFill="1" applyBorder="1" applyAlignment="1">
      <alignment horizontal="center"/>
    </xf>
    <xf numFmtId="174" fontId="128" fillId="4" borderId="68" xfId="5" applyNumberFormat="1" applyFont="1" applyFill="1" applyBorder="1" applyAlignment="1">
      <alignment horizontal="center"/>
    </xf>
    <xf numFmtId="174" fontId="128" fillId="4" borderId="69" xfId="5" applyNumberFormat="1" applyFont="1" applyFill="1" applyBorder="1" applyAlignment="1">
      <alignment horizontal="center"/>
    </xf>
    <xf numFmtId="174" fontId="121" fillId="0" borderId="0" xfId="5" applyNumberFormat="1" applyFont="1" applyAlignment="1">
      <alignment horizontal="center"/>
    </xf>
    <xf numFmtId="166" fontId="118" fillId="0" borderId="0" xfId="5" applyFont="1" applyAlignment="1">
      <alignment horizontal="center"/>
    </xf>
    <xf numFmtId="174" fontId="121" fillId="0" borderId="120" xfId="5" applyNumberFormat="1" applyFont="1" applyBorder="1" applyAlignment="1">
      <alignment horizontal="center"/>
    </xf>
    <xf numFmtId="166" fontId="118" fillId="0" borderId="122" xfId="5" applyFont="1" applyBorder="1" applyAlignment="1">
      <alignment horizontal="center"/>
    </xf>
    <xf numFmtId="174" fontId="121" fillId="4" borderId="123" xfId="5" applyNumberFormat="1" applyFont="1" applyFill="1" applyBorder="1" applyAlignment="1">
      <alignment horizontal="center"/>
    </xf>
    <xf numFmtId="166" fontId="118" fillId="4" borderId="124" xfId="5" applyFont="1" applyFill="1" applyBorder="1" applyAlignment="1">
      <alignment horizontal="center"/>
    </xf>
    <xf numFmtId="174" fontId="121" fillId="4" borderId="125" xfId="5" applyNumberFormat="1" applyFont="1" applyFill="1" applyBorder="1" applyAlignment="1">
      <alignment horizontal="center"/>
    </xf>
    <xf numFmtId="166" fontId="118" fillId="4" borderId="127" xfId="5" applyFont="1" applyFill="1" applyBorder="1" applyAlignment="1">
      <alignment horizontal="left"/>
    </xf>
    <xf numFmtId="0" fontId="101" fillId="0" borderId="50" xfId="4" applyFont="1" applyBorder="1" applyAlignment="1">
      <alignment vertical="center" wrapText="1"/>
    </xf>
    <xf numFmtId="0" fontId="101" fillId="0" borderId="51" xfId="4" applyFont="1" applyBorder="1" applyAlignment="1">
      <alignment vertical="center" wrapText="1"/>
    </xf>
    <xf numFmtId="0" fontId="101" fillId="0" borderId="84" xfId="4" applyFont="1" applyBorder="1" applyAlignment="1">
      <alignment vertical="center" wrapText="1"/>
    </xf>
    <xf numFmtId="0" fontId="101" fillId="0" borderId="57" xfId="4" applyFont="1" applyBorder="1" applyAlignment="1">
      <alignment vertical="center" wrapText="1"/>
    </xf>
    <xf numFmtId="0" fontId="101" fillId="0" borderId="49" xfId="4" applyFont="1" applyBorder="1" applyAlignment="1">
      <alignment vertical="center" wrapText="1"/>
    </xf>
    <xf numFmtId="0" fontId="101" fillId="0" borderId="79" xfId="4" applyFont="1" applyBorder="1" applyAlignment="1">
      <alignment vertical="center" wrapText="1"/>
    </xf>
    <xf numFmtId="0" fontId="102" fillId="0" borderId="0" xfId="0" applyFont="1" applyProtection="1">
      <protection hidden="1"/>
    </xf>
    <xf numFmtId="0" fontId="131" fillId="0" borderId="0" xfId="0" applyFont="1" applyAlignment="1" applyProtection="1">
      <alignment horizontal="centerContinuous"/>
      <protection hidden="1"/>
    </xf>
    <xf numFmtId="0" fontId="104" fillId="0" borderId="50" xfId="4" applyFont="1" applyBorder="1" applyAlignment="1">
      <alignment vertical="center"/>
    </xf>
    <xf numFmtId="0" fontId="104" fillId="0" borderId="51" xfId="4" applyFont="1" applyBorder="1" applyAlignment="1">
      <alignment vertical="center"/>
    </xf>
    <xf numFmtId="0" fontId="104" fillId="0" borderId="106" xfId="4" applyFont="1" applyBorder="1" applyAlignment="1">
      <alignment vertical="center"/>
    </xf>
    <xf numFmtId="0" fontId="104" fillId="0" borderId="57" xfId="4" applyFont="1" applyBorder="1" applyAlignment="1">
      <alignment vertical="center"/>
    </xf>
    <xf numFmtId="0" fontId="104" fillId="0" borderId="49" xfId="4" applyFont="1" applyBorder="1" applyAlignment="1">
      <alignment vertical="center"/>
    </xf>
    <xf numFmtId="0" fontId="104" fillId="0" borderId="104" xfId="4" applyFont="1" applyBorder="1" applyAlignment="1">
      <alignment vertical="center"/>
    </xf>
    <xf numFmtId="0" fontId="103" fillId="3" borderId="101" xfId="0" applyFont="1" applyFill="1" applyBorder="1" applyProtection="1">
      <protection hidden="1"/>
    </xf>
    <xf numFmtId="0" fontId="103" fillId="3" borderId="102" xfId="0" applyFont="1" applyFill="1" applyBorder="1" applyAlignment="1" applyProtection="1">
      <alignment horizontal="center"/>
      <protection hidden="1"/>
    </xf>
    <xf numFmtId="0" fontId="132" fillId="0" borderId="0" xfId="0" applyFont="1" applyProtection="1">
      <protection hidden="1"/>
    </xf>
    <xf numFmtId="0" fontId="104" fillId="0" borderId="53" xfId="12" applyFont="1" applyBorder="1" applyAlignment="1">
      <alignment vertical="center"/>
    </xf>
    <xf numFmtId="0" fontId="104" fillId="0" borderId="96" xfId="12" applyFont="1" applyBorder="1" applyAlignment="1">
      <alignment vertical="center"/>
    </xf>
    <xf numFmtId="0" fontId="103" fillId="0" borderId="0" xfId="0" applyFont="1" applyProtection="1">
      <protection hidden="1"/>
    </xf>
    <xf numFmtId="0" fontId="103" fillId="0" borderId="101" xfId="0" applyFont="1" applyBorder="1" applyProtection="1">
      <protection hidden="1"/>
    </xf>
    <xf numFmtId="0" fontId="101" fillId="0" borderId="98" xfId="0" applyFont="1" applyBorder="1" applyAlignment="1" applyProtection="1">
      <alignment horizontal="left"/>
      <protection hidden="1"/>
    </xf>
    <xf numFmtId="0" fontId="101" fillId="0" borderId="102" xfId="0" applyFont="1" applyBorder="1" applyAlignment="1" applyProtection="1">
      <alignment horizontal="left" wrapText="1"/>
      <protection locked="0"/>
    </xf>
    <xf numFmtId="0" fontId="131" fillId="0" borderId="0" xfId="0" applyFont="1" applyProtection="1">
      <protection hidden="1"/>
    </xf>
    <xf numFmtId="0" fontId="101" fillId="0" borderId="101" xfId="0" applyFont="1" applyBorder="1" applyAlignment="1" applyProtection="1">
      <alignment horizontal="left"/>
      <protection hidden="1"/>
    </xf>
    <xf numFmtId="0" fontId="104" fillId="0" borderId="102" xfId="12" applyFont="1" applyBorder="1" applyAlignment="1">
      <alignment horizontal="left" vertical="center" wrapText="1"/>
    </xf>
    <xf numFmtId="0" fontId="104" fillId="0" borderId="102" xfId="12" applyFont="1" applyBorder="1" applyAlignment="1">
      <alignment horizontal="left" vertical="center"/>
    </xf>
    <xf numFmtId="0" fontId="101" fillId="0" borderId="102" xfId="0" applyFont="1" applyBorder="1" applyAlignment="1" applyProtection="1">
      <alignment horizontal="left"/>
      <protection locked="0"/>
    </xf>
    <xf numFmtId="0" fontId="101" fillId="0" borderId="53" xfId="0" applyFont="1" applyBorder="1" applyAlignment="1" applyProtection="1">
      <alignment horizontal="right" vertical="center"/>
      <protection locked="0"/>
    </xf>
    <xf numFmtId="0" fontId="101" fillId="0" borderId="102" xfId="0" applyFont="1" applyBorder="1" applyAlignment="1" applyProtection="1">
      <alignment horizontal="left" vertical="center"/>
      <protection hidden="1"/>
    </xf>
    <xf numFmtId="0" fontId="101" fillId="0" borderId="107" xfId="0" applyFont="1" applyBorder="1" applyAlignment="1" applyProtection="1">
      <alignment horizontal="left" vertical="center"/>
      <protection hidden="1"/>
    </xf>
    <xf numFmtId="0" fontId="101" fillId="0" borderId="53" xfId="0" applyFont="1" applyBorder="1" applyAlignment="1" applyProtection="1">
      <alignment horizontal="left" vertical="center"/>
      <protection hidden="1"/>
    </xf>
    <xf numFmtId="0" fontId="101" fillId="0" borderId="107" xfId="0" applyFont="1" applyBorder="1" applyAlignment="1" applyProtection="1">
      <alignment horizontal="left" vertical="center" wrapText="1"/>
      <protection hidden="1"/>
    </xf>
    <xf numFmtId="0" fontId="101" fillId="0" borderId="102" xfId="0" applyFont="1" applyBorder="1" applyAlignment="1" applyProtection="1">
      <alignment horizontal="left" vertical="center" wrapText="1"/>
      <protection hidden="1"/>
    </xf>
    <xf numFmtId="178" fontId="133" fillId="0" borderId="0" xfId="0" applyNumberFormat="1" applyFont="1" applyAlignment="1" applyProtection="1">
      <alignment horizontal="center"/>
      <protection hidden="1"/>
    </xf>
    <xf numFmtId="178" fontId="102" fillId="0" borderId="0" xfId="0" applyNumberFormat="1" applyFont="1" applyProtection="1">
      <protection hidden="1"/>
    </xf>
    <xf numFmtId="0" fontId="101" fillId="0" borderId="170" xfId="0" applyFont="1" applyBorder="1" applyAlignment="1" applyProtection="1">
      <alignment horizontal="left"/>
      <protection hidden="1"/>
    </xf>
    <xf numFmtId="174" fontId="101" fillId="0" borderId="171" xfId="0" applyNumberFormat="1" applyFont="1" applyBorder="1" applyAlignment="1" applyProtection="1">
      <alignment horizontal="left" vertical="center"/>
      <protection hidden="1"/>
    </xf>
    <xf numFmtId="174" fontId="101" fillId="0" borderId="102" xfId="0" applyNumberFormat="1" applyFont="1" applyBorder="1" applyAlignment="1" applyProtection="1">
      <alignment horizontal="left" vertical="center"/>
      <protection hidden="1"/>
    </xf>
    <xf numFmtId="0" fontId="133" fillId="0" borderId="0" xfId="0" applyFont="1" applyAlignment="1" applyProtection="1">
      <alignment horizontal="center"/>
      <protection hidden="1"/>
    </xf>
    <xf numFmtId="0" fontId="99" fillId="0" borderId="172" xfId="0" applyFont="1" applyBorder="1" applyAlignment="1" applyProtection="1">
      <alignment horizontal="center" vertical="center" wrapText="1"/>
      <protection hidden="1"/>
    </xf>
    <xf numFmtId="0" fontId="100" fillId="0" borderId="98" xfId="0" applyFont="1" applyBorder="1" applyAlignment="1" applyProtection="1">
      <alignment horizontal="center"/>
      <protection hidden="1"/>
    </xf>
    <xf numFmtId="0" fontId="100" fillId="0" borderId="100" xfId="0" applyFont="1" applyBorder="1" applyAlignment="1" applyProtection="1">
      <alignment horizontal="center"/>
      <protection hidden="1"/>
    </xf>
    <xf numFmtId="0" fontId="100" fillId="0" borderId="102" xfId="0" applyFont="1" applyBorder="1" applyAlignment="1" applyProtection="1">
      <alignment horizontal="center"/>
      <protection hidden="1"/>
    </xf>
    <xf numFmtId="0" fontId="100" fillId="8" borderId="172" xfId="0" applyFont="1" applyFill="1" applyBorder="1" applyAlignment="1" applyProtection="1">
      <alignment horizontal="center"/>
      <protection hidden="1"/>
    </xf>
    <xf numFmtId="0" fontId="100" fillId="0" borderId="101" xfId="0" applyFont="1" applyBorder="1" applyAlignment="1" applyProtection="1">
      <alignment horizontal="center"/>
      <protection hidden="1"/>
    </xf>
    <xf numFmtId="0" fontId="102" fillId="0" borderId="101" xfId="0" applyFont="1" applyBorder="1" applyProtection="1">
      <protection hidden="1"/>
    </xf>
    <xf numFmtId="174" fontId="100" fillId="7" borderId="217" xfId="0" applyNumberFormat="1" applyFont="1" applyFill="1" applyBorder="1" applyAlignment="1" applyProtection="1">
      <alignment horizontal="center"/>
      <protection locked="0"/>
    </xf>
    <xf numFmtId="174" fontId="100" fillId="7" borderId="193" xfId="0" applyNumberFormat="1" applyFont="1" applyFill="1" applyBorder="1" applyAlignment="1" applyProtection="1">
      <alignment horizontal="center"/>
      <protection locked="0"/>
    </xf>
    <xf numFmtId="2" fontId="103" fillId="0" borderId="101" xfId="0" applyNumberFormat="1" applyFont="1" applyBorder="1" applyAlignment="1" applyProtection="1">
      <alignment horizontal="center"/>
      <protection hidden="1"/>
    </xf>
    <xf numFmtId="0" fontId="136" fillId="0" borderId="101" xfId="0" applyFont="1" applyBorder="1" applyProtection="1">
      <protection hidden="1"/>
    </xf>
    <xf numFmtId="1" fontId="100" fillId="7" borderId="218" xfId="0" applyNumberFormat="1" applyFont="1" applyFill="1" applyBorder="1" applyAlignment="1" applyProtection="1">
      <alignment horizontal="center"/>
      <protection locked="0"/>
    </xf>
    <xf numFmtId="1" fontId="100" fillId="7" borderId="194" xfId="0" quotePrefix="1" applyNumberFormat="1" applyFont="1" applyFill="1" applyBorder="1" applyAlignment="1" applyProtection="1">
      <alignment horizontal="center"/>
      <protection locked="0"/>
    </xf>
    <xf numFmtId="2" fontId="131" fillId="0" borderId="101" xfId="0" quotePrefix="1" applyNumberFormat="1" applyFont="1" applyBorder="1" applyProtection="1">
      <protection hidden="1"/>
    </xf>
    <xf numFmtId="172" fontId="136" fillId="0" borderId="102" xfId="0" applyNumberFormat="1" applyFont="1" applyBorder="1" applyProtection="1">
      <protection hidden="1"/>
    </xf>
    <xf numFmtId="174" fontId="138" fillId="7" borderId="218" xfId="0" applyNumberFormat="1" applyFont="1" applyFill="1" applyBorder="1" applyAlignment="1" applyProtection="1">
      <alignment horizontal="center"/>
      <protection locked="0"/>
    </xf>
    <xf numFmtId="174" fontId="138" fillId="7" borderId="194" xfId="0" quotePrefix="1" applyNumberFormat="1" applyFont="1" applyFill="1" applyBorder="1" applyAlignment="1" applyProtection="1">
      <alignment horizontal="center"/>
      <protection locked="0"/>
    </xf>
    <xf numFmtId="174" fontId="100" fillId="7" borderId="218" xfId="0" applyNumberFormat="1" applyFont="1" applyFill="1" applyBorder="1" applyAlignment="1" applyProtection="1">
      <alignment horizontal="center"/>
      <protection locked="0"/>
    </xf>
    <xf numFmtId="174" fontId="100" fillId="7" borderId="194" xfId="0" quotePrefix="1" applyNumberFormat="1" applyFont="1" applyFill="1" applyBorder="1" applyAlignment="1" applyProtection="1">
      <alignment horizontal="center"/>
      <protection locked="0"/>
    </xf>
    <xf numFmtId="2" fontId="100" fillId="7" borderId="218" xfId="0" applyNumberFormat="1" applyFont="1" applyFill="1" applyBorder="1" applyAlignment="1" applyProtection="1">
      <alignment horizontal="center"/>
      <protection locked="0"/>
    </xf>
    <xf numFmtId="0" fontId="131" fillId="0" borderId="101" xfId="0" quotePrefix="1" applyFont="1" applyBorder="1" applyProtection="1">
      <protection hidden="1"/>
    </xf>
    <xf numFmtId="1" fontId="100" fillId="7" borderId="219" xfId="0" quotePrefix="1" applyNumberFormat="1" applyFont="1" applyFill="1" applyBorder="1" applyAlignment="1" applyProtection="1">
      <alignment horizontal="center"/>
      <protection locked="0"/>
    </xf>
    <xf numFmtId="12" fontId="100" fillId="7" borderId="119" xfId="0" applyNumberFormat="1" applyFont="1" applyFill="1" applyBorder="1" applyAlignment="1" applyProtection="1">
      <alignment horizontal="center"/>
      <protection locked="0"/>
    </xf>
    <xf numFmtId="2" fontId="100" fillId="7" borderId="176" xfId="0" applyNumberFormat="1" applyFont="1" applyFill="1" applyBorder="1" applyAlignment="1" applyProtection="1">
      <alignment horizontal="center"/>
      <protection locked="0"/>
    </xf>
    <xf numFmtId="0" fontId="112" fillId="0" borderId="177" xfId="0" applyFont="1" applyBorder="1" applyProtection="1">
      <protection hidden="1"/>
    </xf>
    <xf numFmtId="172" fontId="112" fillId="0" borderId="102" xfId="0" applyNumberFormat="1" applyFont="1" applyBorder="1" applyAlignment="1" applyProtection="1">
      <alignment horizontal="center"/>
      <protection hidden="1"/>
    </xf>
    <xf numFmtId="1" fontId="131" fillId="0" borderId="0" xfId="0" applyNumberFormat="1" applyFont="1" applyProtection="1">
      <protection hidden="1"/>
    </xf>
    <xf numFmtId="2" fontId="135" fillId="0" borderId="0" xfId="0" applyNumberFormat="1" applyFont="1" applyProtection="1">
      <protection hidden="1"/>
    </xf>
    <xf numFmtId="1" fontId="100" fillId="7" borderId="5" xfId="0" applyNumberFormat="1" applyFont="1" applyFill="1" applyBorder="1" applyAlignment="1" applyProtection="1">
      <alignment horizontal="center"/>
      <protection locked="0"/>
    </xf>
    <xf numFmtId="2" fontId="112" fillId="0" borderId="112" xfId="0" applyNumberFormat="1" applyFont="1" applyBorder="1" applyAlignment="1" applyProtection="1">
      <alignment horizontal="center"/>
      <protection hidden="1"/>
    </xf>
    <xf numFmtId="2" fontId="131" fillId="0" borderId="0" xfId="0" applyNumberFormat="1" applyFont="1" applyProtection="1">
      <protection hidden="1"/>
    </xf>
    <xf numFmtId="1" fontId="100" fillId="0" borderId="5" xfId="0" applyNumberFormat="1" applyFont="1" applyBorder="1" applyAlignment="1" applyProtection="1">
      <alignment horizontal="center"/>
      <protection hidden="1"/>
    </xf>
    <xf numFmtId="1" fontId="103" fillId="0" borderId="101" xfId="0" quotePrefix="1" applyNumberFormat="1" applyFont="1" applyBorder="1" applyAlignment="1" applyProtection="1">
      <alignment horizontal="center"/>
      <protection hidden="1"/>
    </xf>
    <xf numFmtId="172" fontId="103" fillId="0" borderId="102" xfId="0" applyNumberFormat="1" applyFont="1" applyBorder="1" applyAlignment="1" applyProtection="1">
      <alignment horizontal="left"/>
      <protection hidden="1"/>
    </xf>
    <xf numFmtId="172" fontId="103" fillId="0" borderId="102" xfId="0" applyNumberFormat="1" applyFont="1" applyBorder="1" applyProtection="1">
      <protection hidden="1"/>
    </xf>
    <xf numFmtId="2" fontId="100" fillId="7" borderId="5" xfId="0" applyNumberFormat="1" applyFont="1" applyFill="1" applyBorder="1" applyAlignment="1" applyProtection="1">
      <alignment horizontal="center"/>
      <protection locked="0"/>
    </xf>
    <xf numFmtId="172" fontId="131" fillId="0" borderId="102" xfId="0" applyNumberFormat="1" applyFont="1" applyBorder="1" applyAlignment="1" applyProtection="1">
      <alignment horizontal="center"/>
      <protection hidden="1"/>
    </xf>
    <xf numFmtId="1" fontId="131" fillId="0" borderId="102" xfId="0" applyNumberFormat="1" applyFont="1" applyBorder="1" applyAlignment="1" applyProtection="1">
      <alignment horizontal="center"/>
      <protection hidden="1"/>
    </xf>
    <xf numFmtId="0" fontId="110" fillId="0" borderId="101" xfId="0" applyFont="1" applyBorder="1" applyProtection="1">
      <protection hidden="1"/>
    </xf>
    <xf numFmtId="0" fontId="131" fillId="0" borderId="102" xfId="0" applyFont="1" applyBorder="1" applyAlignment="1" applyProtection="1">
      <alignment horizontal="center"/>
      <protection hidden="1"/>
    </xf>
    <xf numFmtId="0" fontId="136" fillId="0" borderId="102" xfId="0" applyFont="1" applyBorder="1" applyProtection="1">
      <protection hidden="1"/>
    </xf>
    <xf numFmtId="3" fontId="131" fillId="0" borderId="0" xfId="0" applyNumberFormat="1" applyFont="1" applyProtection="1">
      <protection hidden="1"/>
    </xf>
    <xf numFmtId="1" fontId="100" fillId="0" borderId="182" xfId="0" applyNumberFormat="1" applyFont="1" applyBorder="1" applyAlignment="1" applyProtection="1">
      <alignment horizontal="center"/>
      <protection hidden="1"/>
    </xf>
    <xf numFmtId="2" fontId="112" fillId="0" borderId="183" xfId="0" applyNumberFormat="1" applyFont="1" applyBorder="1" applyAlignment="1" applyProtection="1">
      <alignment horizontal="center"/>
      <protection hidden="1"/>
    </xf>
    <xf numFmtId="0" fontId="99" fillId="0" borderId="101" xfId="0" applyFont="1" applyBorder="1" applyAlignment="1" applyProtection="1">
      <alignment horizontal="center"/>
      <protection hidden="1"/>
    </xf>
    <xf numFmtId="172" fontId="100" fillId="0" borderId="176" xfId="0" applyNumberFormat="1" applyFont="1" applyBorder="1" applyAlignment="1" applyProtection="1">
      <alignment horizontal="center"/>
      <protection hidden="1"/>
    </xf>
    <xf numFmtId="0" fontId="112" fillId="0" borderId="177" xfId="0" applyFont="1" applyBorder="1" applyAlignment="1" applyProtection="1">
      <alignment horizontal="center"/>
      <protection hidden="1"/>
    </xf>
    <xf numFmtId="172" fontId="100" fillId="0" borderId="5" xfId="0" applyNumberFormat="1" applyFont="1" applyBorder="1" applyAlignment="1" applyProtection="1">
      <alignment horizontal="center"/>
      <protection hidden="1"/>
    </xf>
    <xf numFmtId="0" fontId="112" fillId="0" borderId="112" xfId="0" applyFont="1" applyBorder="1" applyAlignment="1" applyProtection="1">
      <alignment horizontal="center"/>
      <protection hidden="1"/>
    </xf>
    <xf numFmtId="2" fontId="100" fillId="0" borderId="5" xfId="0" applyNumberFormat="1" applyFont="1" applyBorder="1" applyAlignment="1" applyProtection="1">
      <alignment horizontal="center"/>
      <protection hidden="1"/>
    </xf>
    <xf numFmtId="2" fontId="131" fillId="0" borderId="102" xfId="0" applyNumberFormat="1" applyFont="1" applyBorder="1" applyAlignment="1" applyProtection="1">
      <alignment horizontal="center"/>
      <protection hidden="1"/>
    </xf>
    <xf numFmtId="1" fontId="100" fillId="9" borderId="217" xfId="0" applyNumberFormat="1" applyFont="1" applyFill="1" applyBorder="1" applyAlignment="1" applyProtection="1">
      <alignment horizontal="center"/>
      <protection locked="0"/>
    </xf>
    <xf numFmtId="0" fontId="100" fillId="0" borderId="218" xfId="0" applyFont="1" applyBorder="1" applyAlignment="1" applyProtection="1">
      <alignment horizontal="center"/>
      <protection hidden="1"/>
    </xf>
    <xf numFmtId="172" fontId="100" fillId="0" borderId="218" xfId="0" applyNumberFormat="1" applyFont="1" applyBorder="1" applyAlignment="1" applyProtection="1">
      <alignment horizontal="center"/>
      <protection hidden="1"/>
    </xf>
    <xf numFmtId="1" fontId="110" fillId="3" borderId="102" xfId="0" applyNumberFormat="1" applyFont="1" applyFill="1" applyBorder="1" applyAlignment="1" applyProtection="1">
      <alignment horizontal="center"/>
      <protection locked="0"/>
    </xf>
    <xf numFmtId="172" fontId="100" fillId="0" borderId="182" xfId="0" applyNumberFormat="1" applyFont="1" applyBorder="1" applyAlignment="1" applyProtection="1">
      <alignment horizontal="center"/>
      <protection hidden="1"/>
    </xf>
    <xf numFmtId="0" fontId="112" fillId="0" borderId="183" xfId="0" applyFont="1" applyBorder="1" applyAlignment="1" applyProtection="1">
      <alignment horizontal="center"/>
      <protection hidden="1"/>
    </xf>
    <xf numFmtId="172" fontId="131" fillId="0" borderId="0" xfId="0" applyNumberFormat="1" applyFont="1" applyAlignment="1" applyProtection="1">
      <alignment horizontal="center"/>
      <protection hidden="1"/>
    </xf>
    <xf numFmtId="0" fontId="102" fillId="0" borderId="115" xfId="0" applyFont="1" applyBorder="1" applyProtection="1">
      <protection hidden="1"/>
    </xf>
    <xf numFmtId="172" fontId="100" fillId="0" borderId="219" xfId="0" applyNumberFormat="1" applyFont="1" applyBorder="1" applyAlignment="1" applyProtection="1">
      <alignment horizontal="center"/>
      <protection hidden="1"/>
    </xf>
    <xf numFmtId="0" fontId="102" fillId="0" borderId="102" xfId="0" applyFont="1" applyBorder="1" applyProtection="1">
      <protection hidden="1"/>
    </xf>
    <xf numFmtId="0" fontId="102" fillId="0" borderId="116" xfId="0" applyFont="1" applyBorder="1" applyProtection="1">
      <protection hidden="1"/>
    </xf>
    <xf numFmtId="0" fontId="102" fillId="0" borderId="190" xfId="0" applyFont="1" applyBorder="1" applyProtection="1">
      <protection hidden="1"/>
    </xf>
    <xf numFmtId="0" fontId="101" fillId="8" borderId="172" xfId="0" applyFont="1" applyFill="1" applyBorder="1" applyAlignment="1" applyProtection="1">
      <alignment horizontal="center" vertical="center" wrapText="1"/>
      <protection hidden="1"/>
    </xf>
    <xf numFmtId="0" fontId="101" fillId="0" borderId="102" xfId="0" applyFont="1" applyBorder="1" applyAlignment="1" applyProtection="1">
      <alignment horizontal="center"/>
      <protection hidden="1"/>
    </xf>
    <xf numFmtId="0" fontId="101" fillId="0" borderId="0" xfId="0" applyFont="1" applyAlignment="1" applyProtection="1">
      <alignment horizontal="center"/>
      <protection hidden="1"/>
    </xf>
    <xf numFmtId="0" fontId="102" fillId="0" borderId="0" xfId="0" applyFont="1" applyAlignment="1" applyProtection="1">
      <alignment horizontal="center"/>
      <protection hidden="1"/>
    </xf>
    <xf numFmtId="0" fontId="117" fillId="0" borderId="128" xfId="0" applyFont="1" applyBorder="1" applyProtection="1">
      <protection hidden="1"/>
    </xf>
    <xf numFmtId="0" fontId="117" fillId="0" borderId="130" xfId="0" applyFont="1" applyBorder="1" applyProtection="1">
      <protection hidden="1"/>
    </xf>
    <xf numFmtId="0" fontId="112" fillId="0" borderId="191" xfId="0" applyFont="1" applyBorder="1" applyProtection="1">
      <protection hidden="1"/>
    </xf>
    <xf numFmtId="1" fontId="112" fillId="0" borderId="176" xfId="0" applyNumberFormat="1" applyFont="1" applyBorder="1" applyAlignment="1" applyProtection="1">
      <alignment horizontal="center"/>
      <protection hidden="1"/>
    </xf>
    <xf numFmtId="0" fontId="131" fillId="0" borderId="192" xfId="0" applyFont="1" applyBorder="1" applyAlignment="1" applyProtection="1">
      <alignment horizontal="center"/>
      <protection hidden="1"/>
    </xf>
    <xf numFmtId="0" fontId="102" fillId="0" borderId="177" xfId="0" applyFont="1" applyBorder="1" applyAlignment="1" applyProtection="1">
      <alignment horizontal="center"/>
      <protection hidden="1"/>
    </xf>
    <xf numFmtId="0" fontId="102" fillId="0" borderId="101" xfId="0" applyFont="1" applyBorder="1" applyAlignment="1" applyProtection="1">
      <alignment horizontal="center"/>
      <protection hidden="1"/>
    </xf>
    <xf numFmtId="0" fontId="102" fillId="0" borderId="55" xfId="0" applyFont="1" applyBorder="1" applyProtection="1">
      <protection hidden="1"/>
    </xf>
    <xf numFmtId="2" fontId="117" fillId="0" borderId="235" xfId="0" applyNumberFormat="1" applyFont="1" applyBorder="1" applyProtection="1">
      <protection hidden="1"/>
    </xf>
    <xf numFmtId="0" fontId="117" fillId="0" borderId="190" xfId="0" applyFont="1" applyBorder="1" applyProtection="1">
      <protection hidden="1"/>
    </xf>
    <xf numFmtId="2" fontId="112" fillId="0" borderId="176" xfId="0" applyNumberFormat="1" applyFont="1" applyBorder="1" applyAlignment="1" applyProtection="1">
      <alignment horizontal="center"/>
      <protection hidden="1"/>
    </xf>
    <xf numFmtId="0" fontId="112" fillId="0" borderId="111" xfId="0" applyFont="1" applyBorder="1" applyProtection="1">
      <protection hidden="1"/>
    </xf>
    <xf numFmtId="1" fontId="112" fillId="0" borderId="5" xfId="0" applyNumberFormat="1" applyFont="1" applyBorder="1" applyAlignment="1" applyProtection="1">
      <alignment horizontal="center"/>
      <protection hidden="1"/>
    </xf>
    <xf numFmtId="0" fontId="131" fillId="0" borderId="3" xfId="0" applyFont="1" applyBorder="1" applyAlignment="1" applyProtection="1">
      <alignment horizontal="center"/>
      <protection hidden="1"/>
    </xf>
    <xf numFmtId="0" fontId="131" fillId="0" borderId="112" xfId="0" applyFont="1" applyBorder="1" applyAlignment="1" applyProtection="1">
      <alignment horizontal="center"/>
      <protection hidden="1"/>
    </xf>
    <xf numFmtId="172" fontId="102" fillId="0" borderId="0" xfId="0" applyNumberFormat="1" applyFont="1" applyAlignment="1" applyProtection="1">
      <alignment horizontal="center"/>
      <protection hidden="1"/>
    </xf>
    <xf numFmtId="0" fontId="102" fillId="0" borderId="55" xfId="0" applyFont="1" applyBorder="1" applyAlignment="1" applyProtection="1">
      <alignment horizontal="center"/>
      <protection hidden="1"/>
    </xf>
    <xf numFmtId="2" fontId="112" fillId="0" borderId="5" xfId="0" applyNumberFormat="1" applyFont="1" applyBorder="1" applyAlignment="1" applyProtection="1">
      <alignment horizontal="center"/>
      <protection hidden="1"/>
    </xf>
    <xf numFmtId="1" fontId="102" fillId="0" borderId="0" xfId="0" applyNumberFormat="1" applyFont="1" applyAlignment="1" applyProtection="1">
      <alignment horizontal="center"/>
      <protection hidden="1"/>
    </xf>
    <xf numFmtId="1" fontId="101" fillId="0" borderId="0" xfId="0" applyNumberFormat="1" applyFont="1" applyAlignment="1" applyProtection="1">
      <alignment horizontal="center"/>
      <protection hidden="1"/>
    </xf>
    <xf numFmtId="0" fontId="112" fillId="0" borderId="195" xfId="0" applyFont="1" applyBorder="1" applyProtection="1">
      <protection hidden="1"/>
    </xf>
    <xf numFmtId="1" fontId="112" fillId="0" borderId="182" xfId="0" applyNumberFormat="1" applyFont="1" applyBorder="1" applyAlignment="1" applyProtection="1">
      <alignment horizontal="center"/>
      <protection hidden="1"/>
    </xf>
    <xf numFmtId="0" fontId="131" fillId="0" borderId="196" xfId="0" applyFont="1" applyBorder="1" applyAlignment="1" applyProtection="1">
      <alignment horizontal="center"/>
      <protection hidden="1"/>
    </xf>
    <xf numFmtId="0" fontId="131" fillId="0" borderId="183" xfId="0" applyFont="1" applyBorder="1" applyAlignment="1" applyProtection="1">
      <alignment horizontal="center"/>
      <protection hidden="1"/>
    </xf>
    <xf numFmtId="2" fontId="117" fillId="0" borderId="236" xfId="0" applyNumberFormat="1" applyFont="1" applyBorder="1" applyProtection="1">
      <protection hidden="1"/>
    </xf>
    <xf numFmtId="0" fontId="117" fillId="0" borderId="237" xfId="0" applyFont="1" applyBorder="1" applyProtection="1">
      <protection hidden="1"/>
    </xf>
    <xf numFmtId="2" fontId="112" fillId="0" borderId="182" xfId="0" applyNumberFormat="1" applyFont="1" applyBorder="1" applyAlignment="1" applyProtection="1">
      <alignment horizontal="center"/>
      <protection hidden="1"/>
    </xf>
    <xf numFmtId="0" fontId="102" fillId="0" borderId="198" xfId="0" applyFont="1" applyBorder="1" applyAlignment="1" applyProtection="1">
      <alignment vertical="center" wrapText="1"/>
      <protection hidden="1"/>
    </xf>
    <xf numFmtId="1" fontId="100" fillId="0" borderId="199" xfId="0" applyNumberFormat="1" applyFont="1" applyBorder="1" applyAlignment="1" applyProtection="1">
      <alignment horizontal="center" vertical="center"/>
      <protection hidden="1"/>
    </xf>
    <xf numFmtId="0" fontId="103" fillId="0" borderId="200" xfId="0" applyFont="1" applyBorder="1" applyAlignment="1" applyProtection="1">
      <alignment horizontal="center" vertical="center"/>
      <protection hidden="1"/>
    </xf>
    <xf numFmtId="0" fontId="102" fillId="0" borderId="198" xfId="0" applyFont="1" applyBorder="1" applyAlignment="1" applyProtection="1">
      <alignment horizontal="left" vertical="center" wrapText="1"/>
      <protection hidden="1"/>
    </xf>
    <xf numFmtId="1" fontId="100" fillId="0" borderId="0" xfId="0" applyNumberFormat="1" applyFont="1" applyAlignment="1" applyProtection="1">
      <alignment horizontal="center" vertical="center"/>
      <protection hidden="1"/>
    </xf>
    <xf numFmtId="0" fontId="103" fillId="0" borderId="0" xfId="0" applyFont="1" applyAlignment="1" applyProtection="1">
      <alignment horizontal="center" vertical="center"/>
      <protection hidden="1"/>
    </xf>
    <xf numFmtId="0" fontId="131" fillId="0" borderId="0" xfId="0" applyFont="1" applyAlignment="1" applyProtection="1">
      <alignment horizontal="center"/>
      <protection hidden="1"/>
    </xf>
    <xf numFmtId="0" fontId="101" fillId="0" borderId="0" xfId="0" applyFont="1" applyProtection="1">
      <protection hidden="1"/>
    </xf>
    <xf numFmtId="0" fontId="139" fillId="3" borderId="204" xfId="0" applyFont="1" applyFill="1" applyBorder="1" applyAlignment="1" applyProtection="1">
      <alignment horizontal="center" vertical="center" wrapText="1"/>
      <protection hidden="1"/>
    </xf>
    <xf numFmtId="0" fontId="143" fillId="0" borderId="204" xfId="0" applyFont="1" applyBorder="1" applyAlignment="1" applyProtection="1">
      <alignment horizontal="left" vertical="center"/>
      <protection hidden="1"/>
    </xf>
    <xf numFmtId="0" fontId="143" fillId="0" borderId="208" xfId="0" applyFont="1" applyBorder="1" applyAlignment="1" applyProtection="1">
      <alignment horizontal="left" vertical="center"/>
      <protection hidden="1"/>
    </xf>
    <xf numFmtId="0" fontId="102" fillId="0" borderId="116" xfId="0" applyFont="1" applyBorder="1" applyAlignment="1" applyProtection="1">
      <alignment horizontal="center"/>
      <protection hidden="1"/>
    </xf>
    <xf numFmtId="0" fontId="131" fillId="0" borderId="116" xfId="0" applyFont="1" applyBorder="1" applyAlignment="1" applyProtection="1">
      <alignment horizontal="center"/>
      <protection hidden="1"/>
    </xf>
    <xf numFmtId="0" fontId="131" fillId="0" borderId="119" xfId="0" applyFont="1" applyBorder="1" applyAlignment="1" applyProtection="1">
      <alignment horizontal="center"/>
      <protection hidden="1"/>
    </xf>
    <xf numFmtId="0" fontId="144" fillId="0" borderId="0" xfId="0" applyFont="1" applyAlignment="1" applyProtection="1">
      <alignment horizontal="center" vertical="center"/>
      <protection hidden="1"/>
    </xf>
    <xf numFmtId="186" fontId="101" fillId="0" borderId="107" xfId="0" applyNumberFormat="1" applyFont="1" applyBorder="1" applyAlignment="1" applyProtection="1">
      <alignment horizontal="left" vertical="center"/>
      <protection hidden="1"/>
    </xf>
    <xf numFmtId="1" fontId="100" fillId="7" borderId="361" xfId="0" quotePrefix="1" applyNumberFormat="1" applyFont="1" applyFill="1" applyBorder="1" applyAlignment="1" applyProtection="1">
      <alignment horizontal="center"/>
      <protection locked="0"/>
    </xf>
    <xf numFmtId="12" fontId="100" fillId="7" borderId="102" xfId="0" applyNumberFormat="1" applyFont="1" applyFill="1" applyBorder="1" applyAlignment="1" applyProtection="1">
      <alignment horizontal="center"/>
      <protection locked="0"/>
    </xf>
    <xf numFmtId="185" fontId="100" fillId="7" borderId="362" xfId="0" applyNumberFormat="1" applyFont="1" applyFill="1" applyBorder="1" applyAlignment="1" applyProtection="1">
      <alignment horizontal="center"/>
      <protection locked="0"/>
    </xf>
    <xf numFmtId="2" fontId="100" fillId="7" borderId="363" xfId="0" applyNumberFormat="1" applyFont="1" applyFill="1" applyBorder="1" applyAlignment="1" applyProtection="1">
      <alignment horizontal="center"/>
      <protection locked="0"/>
    </xf>
    <xf numFmtId="174" fontId="100" fillId="7" borderId="102" xfId="0" quotePrefix="1" applyNumberFormat="1" applyFont="1" applyFill="1" applyBorder="1" applyAlignment="1" applyProtection="1">
      <alignment horizontal="center"/>
      <protection locked="0"/>
    </xf>
    <xf numFmtId="174" fontId="100" fillId="7" borderId="219" xfId="0" quotePrefix="1" applyNumberFormat="1" applyFont="1" applyFill="1" applyBorder="1" applyAlignment="1" applyProtection="1">
      <alignment horizontal="center"/>
      <protection locked="0"/>
    </xf>
    <xf numFmtId="2" fontId="100" fillId="7" borderId="197" xfId="0" quotePrefix="1" applyNumberFormat="1" applyFont="1" applyFill="1" applyBorder="1" applyAlignment="1" applyProtection="1">
      <alignment horizontal="center"/>
      <protection locked="0"/>
    </xf>
    <xf numFmtId="174" fontId="100" fillId="0" borderId="176" xfId="0" applyNumberFormat="1" applyFont="1" applyBorder="1" applyAlignment="1" applyProtection="1">
      <alignment horizontal="center"/>
      <protection locked="0"/>
    </xf>
    <xf numFmtId="2" fontId="100" fillId="0" borderId="355" xfId="0" applyNumberFormat="1" applyFont="1" applyBorder="1" applyAlignment="1" applyProtection="1">
      <alignment horizontal="center"/>
      <protection locked="0"/>
    </xf>
    <xf numFmtId="0" fontId="112" fillId="0" borderId="359" xfId="0" applyFont="1" applyBorder="1" applyProtection="1">
      <protection hidden="1"/>
    </xf>
    <xf numFmtId="172" fontId="103" fillId="0" borderId="101" xfId="0" quotePrefix="1" applyNumberFormat="1" applyFont="1" applyBorder="1" applyAlignment="1" applyProtection="1">
      <alignment horizontal="center"/>
      <protection hidden="1"/>
    </xf>
    <xf numFmtId="174" fontId="100" fillId="0" borderId="5" xfId="0" applyNumberFormat="1" applyFont="1" applyBorder="1" applyAlignment="1" applyProtection="1">
      <alignment horizontal="center"/>
      <protection hidden="1"/>
    </xf>
    <xf numFmtId="2" fontId="100" fillId="0" borderId="5" xfId="0" applyNumberFormat="1" applyFont="1" applyBorder="1" applyAlignment="1" applyProtection="1">
      <alignment horizontal="center"/>
      <protection locked="0"/>
    </xf>
    <xf numFmtId="174" fontId="100" fillId="0" borderId="8" xfId="0" applyNumberFormat="1" applyFont="1" applyBorder="1" applyAlignment="1" applyProtection="1">
      <alignment horizontal="center"/>
      <protection hidden="1"/>
    </xf>
    <xf numFmtId="0" fontId="102" fillId="0" borderId="119" xfId="0" applyFont="1" applyBorder="1" applyProtection="1">
      <protection hidden="1"/>
    </xf>
    <xf numFmtId="0" fontId="102" fillId="0" borderId="218" xfId="0" applyFont="1" applyBorder="1" applyProtection="1">
      <protection hidden="1"/>
    </xf>
    <xf numFmtId="177" fontId="101" fillId="0" borderId="107" xfId="0" applyNumberFormat="1" applyFont="1" applyBorder="1" applyAlignment="1" applyProtection="1">
      <alignment horizontal="left" vertical="center"/>
      <protection hidden="1"/>
    </xf>
    <xf numFmtId="0" fontId="101" fillId="8" borderId="220" xfId="0" applyFont="1" applyFill="1" applyBorder="1" applyAlignment="1" applyProtection="1">
      <alignment horizontal="center" vertical="center" wrapText="1"/>
      <protection hidden="1"/>
    </xf>
    <xf numFmtId="1" fontId="34" fillId="7" borderId="61" xfId="13" applyNumberFormat="1" applyFont="1" applyFill="1" applyBorder="1" applyAlignment="1">
      <alignment horizontal="center" vertical="center"/>
    </xf>
    <xf numFmtId="1" fontId="34" fillId="13" borderId="61" xfId="13" applyNumberFormat="1" applyFont="1" applyFill="1" applyBorder="1" applyAlignment="1">
      <alignment horizontal="center" vertical="center"/>
    </xf>
    <xf numFmtId="0" fontId="21" fillId="0" borderId="61" xfId="13" applyFont="1" applyBorder="1" applyAlignment="1">
      <alignment horizontal="center" vertical="center"/>
    </xf>
    <xf numFmtId="0" fontId="145" fillId="0" borderId="61" xfId="13" applyFont="1" applyBorder="1" applyAlignment="1">
      <alignment horizontal="center" vertical="center"/>
    </xf>
    <xf numFmtId="1" fontId="29" fillId="13" borderId="56" xfId="13" applyNumberFormat="1" applyFont="1" applyFill="1" applyBorder="1" applyAlignment="1">
      <alignment horizontal="center" vertical="center"/>
    </xf>
    <xf numFmtId="0" fontId="107" fillId="0" borderId="0" xfId="13" applyFont="1"/>
    <xf numFmtId="2" fontId="84" fillId="3" borderId="285" xfId="16" applyNumberFormat="1" applyFont="1" applyFill="1" applyBorder="1" applyAlignment="1">
      <alignment horizontal="center" vertical="center" wrapText="1"/>
    </xf>
    <xf numFmtId="0" fontId="79" fillId="7" borderId="280" xfId="16" applyFont="1" applyFill="1" applyBorder="1" applyAlignment="1">
      <alignment horizontal="center" vertical="center" wrapText="1"/>
    </xf>
    <xf numFmtId="0" fontId="26" fillId="0" borderId="0" xfId="3" applyFont="1" applyAlignment="1">
      <alignment horizontal="center" vertical="center"/>
    </xf>
    <xf numFmtId="2" fontId="73" fillId="0" borderId="300" xfId="16" applyNumberFormat="1" applyFont="1" applyBorder="1" applyAlignment="1">
      <alignment horizontal="center" vertical="center" wrapText="1"/>
    </xf>
    <xf numFmtId="2" fontId="73" fillId="0" borderId="305" xfId="16" applyNumberFormat="1" applyFont="1" applyBorder="1" applyAlignment="1">
      <alignment horizontal="center" vertical="center" wrapText="1"/>
    </xf>
    <xf numFmtId="0" fontId="70" fillId="0" borderId="295" xfId="16" applyFont="1" applyBorder="1" applyAlignment="1">
      <alignment horizontal="center"/>
    </xf>
    <xf numFmtId="0" fontId="70" fillId="0" borderId="0" xfId="16" applyFont="1" applyAlignment="1">
      <alignment horizontal="center"/>
    </xf>
    <xf numFmtId="0" fontId="70" fillId="0" borderId="294" xfId="16" applyFont="1" applyBorder="1" applyAlignment="1">
      <alignment horizontal="center"/>
    </xf>
    <xf numFmtId="0" fontId="26" fillId="0" borderId="245" xfId="3" applyFont="1" applyBorder="1" applyAlignment="1">
      <alignment horizontal="center" vertical="center"/>
    </xf>
    <xf numFmtId="0" fontId="26" fillId="0" borderId="246" xfId="3" applyFont="1" applyBorder="1" applyAlignment="1">
      <alignment horizontal="center" vertical="center"/>
    </xf>
    <xf numFmtId="172" fontId="47" fillId="0" borderId="288" xfId="16" applyNumberFormat="1" applyFont="1" applyBorder="1" applyAlignment="1">
      <alignment horizontal="center" vertical="center" wrapText="1"/>
    </xf>
    <xf numFmtId="2" fontId="84" fillId="3" borderId="288" xfId="16" applyNumberFormat="1" applyFont="1" applyFill="1" applyBorder="1" applyAlignment="1">
      <alignment horizontal="center" vertical="center" wrapText="1"/>
    </xf>
    <xf numFmtId="177" fontId="117" fillId="4" borderId="107" xfId="0" applyNumberFormat="1" applyFont="1" applyFill="1" applyBorder="1" applyAlignment="1" applyProtection="1">
      <alignment horizontal="left" vertical="center"/>
      <protection hidden="1"/>
    </xf>
    <xf numFmtId="0" fontId="31" fillId="0" borderId="0" xfId="41" applyFont="1" applyAlignment="1">
      <alignment vertical="center" wrapText="1"/>
    </xf>
    <xf numFmtId="0" fontId="47" fillId="0" borderId="243" xfId="2" applyFont="1" applyBorder="1" applyAlignment="1">
      <alignment vertical="center" wrapText="1"/>
    </xf>
    <xf numFmtId="0" fontId="35" fillId="0" borderId="49" xfId="42" applyFont="1" applyBorder="1" applyAlignment="1">
      <alignment vertical="center" wrapText="1"/>
    </xf>
    <xf numFmtId="0" fontId="35" fillId="0" borderId="0" xfId="42" applyFont="1" applyAlignment="1">
      <alignment vertical="center" wrapText="1"/>
    </xf>
    <xf numFmtId="0" fontId="35" fillId="0" borderId="95" xfId="42" applyFont="1" applyBorder="1" applyAlignment="1">
      <alignment vertical="center" wrapText="1"/>
    </xf>
    <xf numFmtId="0" fontId="76" fillId="0" borderId="246" xfId="2" applyFont="1" applyBorder="1" applyAlignment="1">
      <alignment horizontal="center" vertical="center" wrapText="1"/>
    </xf>
    <xf numFmtId="0" fontId="79" fillId="7" borderId="373" xfId="16" applyFont="1" applyFill="1" applyBorder="1" applyAlignment="1">
      <alignment horizontal="center" vertical="center" wrapText="1"/>
    </xf>
    <xf numFmtId="2" fontId="84" fillId="3" borderId="375" xfId="16" applyNumberFormat="1" applyFont="1" applyFill="1" applyBorder="1" applyAlignment="1">
      <alignment horizontal="center" vertical="center" wrapText="1"/>
    </xf>
    <xf numFmtId="172" fontId="47" fillId="0" borderId="0" xfId="16" applyNumberFormat="1" applyFont="1" applyAlignment="1">
      <alignment vertical="center" wrapText="1"/>
    </xf>
    <xf numFmtId="0" fontId="26" fillId="0" borderId="246" xfId="3" applyFont="1" applyBorder="1" applyAlignment="1">
      <alignment vertical="center"/>
    </xf>
    <xf numFmtId="0" fontId="147" fillId="3" borderId="210" xfId="13" applyFont="1" applyFill="1" applyBorder="1" applyAlignment="1">
      <alignment horizontal="center" vertical="center"/>
    </xf>
    <xf numFmtId="0" fontId="147" fillId="3" borderId="61" xfId="13" applyFont="1" applyFill="1" applyBorder="1" applyAlignment="1">
      <alignment horizontal="center" vertical="center"/>
    </xf>
    <xf numFmtId="39" fontId="79" fillId="14" borderId="0" xfId="43" applyNumberFormat="1" applyFont="1" applyFill="1" applyAlignment="1">
      <alignment horizontal="center"/>
    </xf>
    <xf numFmtId="0" fontId="35" fillId="0" borderId="49" xfId="45" applyFont="1" applyBorder="1" applyAlignment="1">
      <alignment vertical="center" wrapText="1"/>
    </xf>
    <xf numFmtId="0" fontId="35" fillId="0" borderId="95" xfId="45" applyFont="1" applyBorder="1" applyAlignment="1">
      <alignment vertical="center" wrapText="1"/>
    </xf>
    <xf numFmtId="0" fontId="35" fillId="0" borderId="53" xfId="45" applyFont="1" applyBorder="1" applyAlignment="1">
      <alignment vertical="center"/>
    </xf>
    <xf numFmtId="0" fontId="35" fillId="0" borderId="96" xfId="45" applyFont="1" applyBorder="1" applyAlignment="1">
      <alignment vertical="center"/>
    </xf>
    <xf numFmtId="0" fontId="31" fillId="0" borderId="0" xfId="44" applyFont="1" applyAlignment="1">
      <alignment vertical="center" wrapText="1"/>
    </xf>
    <xf numFmtId="0" fontId="1" fillId="0" borderId="0" xfId="46"/>
    <xf numFmtId="0" fontId="67" fillId="3" borderId="266" xfId="41" applyFont="1" applyFill="1" applyBorder="1" applyAlignment="1">
      <alignment horizontal="center" vertical="center" wrapText="1"/>
    </xf>
    <xf numFmtId="0" fontId="79" fillId="7" borderId="277" xfId="16" applyFont="1" applyFill="1" applyBorder="1" applyAlignment="1">
      <alignment vertical="center" wrapText="1"/>
    </xf>
    <xf numFmtId="0" fontId="79" fillId="7" borderId="280" xfId="16" applyFont="1" applyFill="1" applyBorder="1" applyAlignment="1">
      <alignment vertical="center" wrapText="1"/>
    </xf>
    <xf numFmtId="0" fontId="68" fillId="7" borderId="243" xfId="2" applyFont="1" applyFill="1" applyBorder="1" applyAlignment="1" applyProtection="1">
      <alignment vertical="center" wrapText="1"/>
      <protection locked="0"/>
    </xf>
    <xf numFmtId="0" fontId="68" fillId="7" borderId="246" xfId="2" applyFont="1" applyFill="1" applyBorder="1" applyAlignment="1" applyProtection="1">
      <alignment vertical="center" wrapText="1"/>
      <protection locked="0"/>
    </xf>
    <xf numFmtId="0" fontId="68" fillId="7" borderId="249" xfId="2" applyFont="1" applyFill="1" applyBorder="1" applyAlignment="1" applyProtection="1">
      <alignment vertical="center" wrapText="1"/>
      <protection locked="0"/>
    </xf>
    <xf numFmtId="0" fontId="78" fillId="7" borderId="246" xfId="2" applyFont="1" applyFill="1" applyBorder="1" applyAlignment="1" applyProtection="1">
      <alignment vertical="center" wrapText="1"/>
      <protection locked="0"/>
    </xf>
    <xf numFmtId="0" fontId="78" fillId="7" borderId="249" xfId="2" applyFont="1" applyFill="1" applyBorder="1" applyAlignment="1" applyProtection="1">
      <alignment vertical="center" wrapText="1"/>
      <protection locked="0"/>
    </xf>
    <xf numFmtId="4" fontId="107" fillId="0" borderId="34" xfId="0" applyNumberFormat="1" applyFont="1" applyBorder="1" applyAlignment="1">
      <alignment horizontal="left" vertical="center"/>
    </xf>
    <xf numFmtId="4" fontId="107" fillId="0" borderId="35" xfId="0" applyNumberFormat="1" applyFont="1" applyBorder="1" applyAlignment="1">
      <alignment horizontal="left" vertical="center"/>
    </xf>
    <xf numFmtId="2" fontId="101" fillId="4" borderId="128" xfId="1" applyNumberFormat="1" applyFont="1" applyFill="1" applyBorder="1" applyAlignment="1">
      <alignment horizontal="center" vertical="center"/>
    </xf>
    <xf numFmtId="2" fontId="101" fillId="4" borderId="129" xfId="1" applyNumberFormat="1" applyFont="1" applyFill="1" applyBorder="1" applyAlignment="1">
      <alignment horizontal="center" vertical="center"/>
    </xf>
    <xf numFmtId="2" fontId="101" fillId="4" borderId="130" xfId="1" applyNumberFormat="1" applyFont="1" applyFill="1" applyBorder="1" applyAlignment="1">
      <alignment horizontal="center" vertical="center"/>
    </xf>
    <xf numFmtId="0" fontId="99" fillId="0" borderId="34" xfId="0" applyFont="1" applyBorder="1" applyAlignment="1">
      <alignment horizontal="center" vertical="center"/>
    </xf>
    <xf numFmtId="0" fontId="99" fillId="0" borderId="35" xfId="0" applyFont="1" applyBorder="1" applyAlignment="1">
      <alignment horizontal="center" vertical="center"/>
    </xf>
    <xf numFmtId="0" fontId="101" fillId="0" borderId="128" xfId="0" applyFont="1" applyBorder="1" applyAlignment="1">
      <alignment horizontal="center" vertical="center" shrinkToFit="1"/>
    </xf>
    <xf numFmtId="0" fontId="101" fillId="0" borderId="129" xfId="0" applyFont="1" applyBorder="1" applyAlignment="1">
      <alignment horizontal="center" vertical="center" shrinkToFit="1"/>
    </xf>
    <xf numFmtId="0" fontId="101" fillId="0" borderId="130" xfId="0" applyFont="1" applyBorder="1" applyAlignment="1">
      <alignment horizontal="center" vertical="center" shrinkToFit="1"/>
    </xf>
    <xf numFmtId="0" fontId="107" fillId="0" borderId="21" xfId="0" applyFont="1" applyBorder="1" applyAlignment="1">
      <alignment horizontal="left" vertical="center"/>
    </xf>
    <xf numFmtId="0" fontId="102" fillId="0" borderId="148" xfId="3" applyFont="1" applyBorder="1" applyAlignment="1">
      <alignment horizontal="center" vertical="center"/>
    </xf>
    <xf numFmtId="0" fontId="102" fillId="0" borderId="0" xfId="3" applyFont="1" applyAlignment="1">
      <alignment horizontal="center" vertical="center"/>
    </xf>
    <xf numFmtId="0" fontId="102" fillId="0" borderId="149" xfId="3" applyFont="1" applyBorder="1" applyAlignment="1">
      <alignment horizontal="center" vertical="center"/>
    </xf>
    <xf numFmtId="4" fontId="101" fillId="0" borderId="35" xfId="0" applyNumberFormat="1" applyFont="1" applyBorder="1" applyAlignment="1">
      <alignment horizontal="center" vertical="center"/>
    </xf>
    <xf numFmtId="4" fontId="107" fillId="0" borderId="47" xfId="0" applyNumberFormat="1" applyFont="1" applyBorder="1" applyAlignment="1">
      <alignment horizontal="center" vertical="center"/>
    </xf>
    <xf numFmtId="4" fontId="107" fillId="0" borderId="13" xfId="0" applyNumberFormat="1" applyFont="1" applyBorder="1" applyAlignment="1">
      <alignment horizontal="center" vertical="center"/>
    </xf>
    <xf numFmtId="4" fontId="107" fillId="0" borderId="20" xfId="0" applyNumberFormat="1" applyFont="1" applyBorder="1" applyAlignment="1">
      <alignment horizontal="center" vertical="center"/>
    </xf>
    <xf numFmtId="4" fontId="107" fillId="0" borderId="21" xfId="0" applyNumberFormat="1" applyFont="1" applyBorder="1" applyAlignment="1">
      <alignment horizontal="center" vertical="center"/>
    </xf>
    <xf numFmtId="4" fontId="101" fillId="0" borderId="13" xfId="0" applyNumberFormat="1" applyFont="1" applyBorder="1" applyAlignment="1">
      <alignment horizontal="center" vertical="center"/>
    </xf>
    <xf numFmtId="4" fontId="101" fillId="0" borderId="21" xfId="0" applyNumberFormat="1" applyFont="1" applyBorder="1" applyAlignment="1">
      <alignment horizontal="center" vertical="center"/>
    </xf>
    <xf numFmtId="0" fontId="102" fillId="0" borderId="14" xfId="0" applyFont="1" applyBorder="1" applyAlignment="1">
      <alignment horizontal="center" vertical="center"/>
    </xf>
    <xf numFmtId="0" fontId="102" fillId="0" borderId="24" xfId="0" applyFont="1" applyBorder="1" applyAlignment="1">
      <alignment horizontal="center" vertical="center"/>
    </xf>
    <xf numFmtId="2" fontId="21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18" fillId="0" borderId="138" xfId="2" applyFont="1" applyBorder="1" applyAlignment="1">
      <alignment horizontal="center" vertical="center"/>
    </xf>
    <xf numFmtId="0" fontId="18" fillId="0" borderId="153" xfId="2" applyFont="1" applyBorder="1" applyAlignment="1">
      <alignment horizontal="center" vertical="center"/>
    </xf>
    <xf numFmtId="0" fontId="13" fillId="0" borderId="154" xfId="2" applyFont="1" applyBorder="1" applyAlignment="1">
      <alignment horizontal="center" vertical="center"/>
    </xf>
    <xf numFmtId="0" fontId="13" fillId="0" borderId="51" xfId="2" applyFont="1" applyBorder="1" applyAlignment="1">
      <alignment horizontal="center" vertical="center"/>
    </xf>
    <xf numFmtId="0" fontId="13" fillId="0" borderId="155" xfId="2" applyFont="1" applyBorder="1" applyAlignment="1">
      <alignment horizontal="center" vertical="center"/>
    </xf>
    <xf numFmtId="0" fontId="12" fillId="0" borderId="152" xfId="2" applyFont="1" applyBorder="1" applyAlignment="1">
      <alignment horizontal="center" vertical="center"/>
    </xf>
    <xf numFmtId="0" fontId="12" fillId="0" borderId="53" xfId="2" applyFont="1" applyBorder="1" applyAlignment="1">
      <alignment horizontal="center" vertical="center"/>
    </xf>
    <xf numFmtId="0" fontId="12" fillId="0" borderId="137" xfId="2" applyFont="1" applyBorder="1" applyAlignment="1">
      <alignment horizontal="center" vertical="center"/>
    </xf>
    <xf numFmtId="4" fontId="12" fillId="0" borderId="138" xfId="2" quotePrefix="1" applyNumberFormat="1" applyFont="1" applyBorder="1" applyAlignment="1">
      <alignment horizontal="center" vertical="center"/>
    </xf>
    <xf numFmtId="4" fontId="12" fillId="0" borderId="53" xfId="2" quotePrefix="1" applyNumberFormat="1" applyFont="1" applyBorder="1" applyAlignment="1">
      <alignment horizontal="center" vertical="center"/>
    </xf>
    <xf numFmtId="4" fontId="12" fillId="0" borderId="137" xfId="2" quotePrefix="1" applyNumberFormat="1" applyFont="1" applyBorder="1" applyAlignment="1">
      <alignment horizontal="center" vertical="center"/>
    </xf>
    <xf numFmtId="169" fontId="12" fillId="0" borderId="139" xfId="2" applyNumberFormat="1" applyFont="1" applyBorder="1" applyAlignment="1">
      <alignment horizontal="center" vertical="center"/>
    </xf>
    <xf numFmtId="4" fontId="13" fillId="0" borderId="139" xfId="2" applyNumberFormat="1" applyFont="1" applyBorder="1" applyAlignment="1">
      <alignment horizontal="center" vertical="center"/>
    </xf>
    <xf numFmtId="0" fontId="18" fillId="0" borderId="137" xfId="2" applyFont="1" applyBorder="1" applyAlignment="1">
      <alignment horizontal="center" vertical="center"/>
    </xf>
    <xf numFmtId="0" fontId="40" fillId="0" borderId="167" xfId="4" applyFont="1" applyBorder="1" applyAlignment="1">
      <alignment horizontal="center" vertical="center" wrapText="1"/>
    </xf>
    <xf numFmtId="0" fontId="40" fillId="0" borderId="168" xfId="4" applyFont="1" applyBorder="1" applyAlignment="1">
      <alignment horizontal="center" vertical="center" wrapText="1"/>
    </xf>
    <xf numFmtId="0" fontId="40" fillId="0" borderId="169" xfId="4" applyFont="1" applyBorder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0" fontId="104" fillId="0" borderId="143" xfId="4" applyFont="1" applyBorder="1" applyAlignment="1">
      <alignment horizontal="left" vertical="center"/>
    </xf>
    <xf numFmtId="0" fontId="104" fillId="0" borderId="29" xfId="4" applyFont="1" applyBorder="1" applyAlignment="1">
      <alignment horizontal="left" vertical="center"/>
    </xf>
    <xf numFmtId="0" fontId="101" fillId="0" borderId="29" xfId="0" applyFont="1" applyBorder="1" applyAlignment="1">
      <alignment horizontal="center" vertical="center"/>
    </xf>
    <xf numFmtId="0" fontId="101" fillId="0" borderId="144" xfId="0" applyFont="1" applyBorder="1" applyAlignment="1">
      <alignment horizontal="center" vertical="center"/>
    </xf>
    <xf numFmtId="0" fontId="101" fillId="0" borderId="143" xfId="0" applyFont="1" applyBorder="1" applyAlignment="1">
      <alignment horizontal="left" vertical="center" wrapText="1"/>
    </xf>
    <xf numFmtId="0" fontId="101" fillId="0" borderId="29" xfId="0" applyFont="1" applyBorder="1" applyAlignment="1">
      <alignment horizontal="left" vertical="center" wrapText="1"/>
    </xf>
    <xf numFmtId="0" fontId="101" fillId="0" borderId="29" xfId="0" applyFont="1" applyBorder="1" applyAlignment="1">
      <alignment horizontal="center" vertical="center" wrapText="1"/>
    </xf>
    <xf numFmtId="0" fontId="101" fillId="0" borderId="144" xfId="0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/>
    </xf>
    <xf numFmtId="9" fontId="13" fillId="0" borderId="1" xfId="1" applyFont="1" applyBorder="1" applyAlignment="1">
      <alignment horizontal="center" vertical="center"/>
    </xf>
    <xf numFmtId="9" fontId="13" fillId="0" borderId="157" xfId="1" applyFont="1" applyBorder="1" applyAlignment="1">
      <alignment horizontal="center" vertical="center"/>
    </xf>
    <xf numFmtId="0" fontId="13" fillId="0" borderId="159" xfId="2" applyFont="1" applyBorder="1" applyAlignment="1">
      <alignment horizontal="center" vertical="center"/>
    </xf>
    <xf numFmtId="0" fontId="13" fillId="0" borderId="68" xfId="2" applyFont="1" applyBorder="1" applyAlignment="1">
      <alignment horizontal="center" vertical="center"/>
    </xf>
    <xf numFmtId="167" fontId="18" fillId="5" borderId="3" xfId="2" applyNumberFormat="1" applyFont="1" applyFill="1" applyBorder="1" applyAlignment="1">
      <alignment horizontal="center" vertical="center"/>
    </xf>
    <xf numFmtId="167" fontId="18" fillId="5" borderId="1" xfId="2" applyNumberFormat="1" applyFont="1" applyFill="1" applyBorder="1" applyAlignment="1">
      <alignment horizontal="center" vertical="center"/>
    </xf>
    <xf numFmtId="167" fontId="18" fillId="5" borderId="2" xfId="2" applyNumberFormat="1" applyFont="1" applyFill="1" applyBorder="1" applyAlignment="1">
      <alignment horizontal="center" vertical="center"/>
    </xf>
    <xf numFmtId="4" fontId="13" fillId="0" borderId="3" xfId="2" applyNumberFormat="1" applyFont="1" applyBorder="1" applyAlignment="1">
      <alignment horizontal="center" vertical="center"/>
    </xf>
    <xf numFmtId="4" fontId="13" fillId="0" borderId="1" xfId="2" applyNumberFormat="1" applyFont="1" applyBorder="1" applyAlignment="1">
      <alignment horizontal="center" vertical="center"/>
    </xf>
    <xf numFmtId="4" fontId="13" fillId="0" borderId="2" xfId="2" applyNumberFormat="1" applyFont="1" applyBorder="1" applyAlignment="1">
      <alignment horizontal="center" vertical="center"/>
    </xf>
    <xf numFmtId="10" fontId="13" fillId="0" borderId="3" xfId="1" applyNumberFormat="1" applyFont="1" applyBorder="1" applyAlignment="1">
      <alignment horizontal="center" vertical="center"/>
    </xf>
    <xf numFmtId="10" fontId="13" fillId="0" borderId="1" xfId="1" applyNumberFormat="1" applyFont="1" applyBorder="1" applyAlignment="1">
      <alignment horizontal="center" vertical="center"/>
    </xf>
    <xf numFmtId="10" fontId="13" fillId="0" borderId="2" xfId="1" applyNumberFormat="1" applyFont="1" applyBorder="1" applyAlignment="1">
      <alignment horizontal="center" vertical="center"/>
    </xf>
    <xf numFmtId="10" fontId="13" fillId="0" borderId="135" xfId="1" applyNumberFormat="1" applyFont="1" applyBorder="1" applyAlignment="1">
      <alignment horizontal="center" vertical="center"/>
    </xf>
    <xf numFmtId="10" fontId="13" fillId="0" borderId="97" xfId="1" applyNumberFormat="1" applyFont="1" applyBorder="1" applyAlignment="1">
      <alignment horizontal="center" vertical="center"/>
    </xf>
    <xf numFmtId="10" fontId="13" fillId="0" borderId="136" xfId="1" applyNumberFormat="1" applyFont="1" applyBorder="1" applyAlignment="1">
      <alignment horizontal="center" vertical="center"/>
    </xf>
    <xf numFmtId="9" fontId="13" fillId="0" borderId="2" xfId="1" applyFont="1" applyBorder="1" applyAlignment="1">
      <alignment horizontal="center" vertical="center"/>
    </xf>
    <xf numFmtId="3" fontId="13" fillId="0" borderId="3" xfId="2" applyNumberFormat="1" applyFont="1" applyBorder="1" applyAlignment="1">
      <alignment horizontal="center" vertical="center"/>
    </xf>
    <xf numFmtId="3" fontId="13" fillId="0" borderId="1" xfId="2" applyNumberFormat="1" applyFont="1" applyBorder="1" applyAlignment="1">
      <alignment horizontal="center" vertical="center"/>
    </xf>
    <xf numFmtId="3" fontId="13" fillId="0" borderId="157" xfId="2" applyNumberFormat="1" applyFont="1" applyBorder="1" applyAlignment="1">
      <alignment horizontal="center" vertical="center"/>
    </xf>
    <xf numFmtId="0" fontId="13" fillId="0" borderId="158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167" fontId="13" fillId="0" borderId="3" xfId="2" applyNumberFormat="1" applyFont="1" applyBorder="1" applyAlignment="1">
      <alignment horizontal="center" vertical="center"/>
    </xf>
    <xf numFmtId="167" fontId="13" fillId="0" borderId="1" xfId="2" applyNumberFormat="1" applyFont="1" applyBorder="1" applyAlignment="1">
      <alignment horizontal="center" vertical="center"/>
    </xf>
    <xf numFmtId="167" fontId="13" fillId="0" borderId="2" xfId="2" applyNumberFormat="1" applyFont="1" applyBorder="1" applyAlignment="1">
      <alignment horizontal="center" vertical="center"/>
    </xf>
    <xf numFmtId="4" fontId="18" fillId="0" borderId="3" xfId="2" applyNumberFormat="1" applyFont="1" applyBorder="1" applyAlignment="1">
      <alignment horizontal="center" vertical="center"/>
    </xf>
    <xf numFmtId="4" fontId="18" fillId="0" borderId="1" xfId="2" applyNumberFormat="1" applyFont="1" applyBorder="1" applyAlignment="1">
      <alignment horizontal="center" vertical="center"/>
    </xf>
    <xf numFmtId="4" fontId="18" fillId="0" borderId="2" xfId="2" applyNumberFormat="1" applyFont="1" applyBorder="1" applyAlignment="1">
      <alignment horizontal="center" vertical="center"/>
    </xf>
    <xf numFmtId="0" fontId="43" fillId="0" borderId="0" xfId="2" applyFont="1" applyAlignment="1">
      <alignment horizontal="left" vertical="center" indent="1"/>
    </xf>
    <xf numFmtId="0" fontId="32" fillId="0" borderId="0" xfId="2" applyFont="1" applyAlignment="1">
      <alignment horizontal="left" vertical="center" indent="1"/>
    </xf>
    <xf numFmtId="0" fontId="13" fillId="0" borderId="0" xfId="2" applyFont="1" applyAlignment="1">
      <alignment horizontal="left" vertical="center" indent="1"/>
    </xf>
    <xf numFmtId="175" fontId="37" fillId="0" borderId="0" xfId="2" applyNumberFormat="1" applyFont="1" applyAlignment="1">
      <alignment horizontal="left" vertical="center"/>
    </xf>
    <xf numFmtId="10" fontId="13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0" fontId="12" fillId="0" borderId="0" xfId="2" applyNumberFormat="1" applyFont="1" applyAlignment="1">
      <alignment horizontal="center" vertical="center"/>
    </xf>
    <xf numFmtId="0" fontId="23" fillId="0" borderId="161" xfId="2" applyFont="1" applyBorder="1" applyAlignment="1">
      <alignment horizontal="left" vertical="center" indent="1"/>
    </xf>
    <xf numFmtId="0" fontId="23" fillId="0" borderId="162" xfId="2" applyFont="1" applyBorder="1" applyAlignment="1">
      <alignment horizontal="left" vertical="center" indent="1"/>
    </xf>
    <xf numFmtId="0" fontId="23" fillId="0" borderId="163" xfId="2" applyFont="1" applyBorder="1" applyAlignment="1">
      <alignment horizontal="left" vertical="center" indent="1"/>
    </xf>
    <xf numFmtId="0" fontId="12" fillId="0" borderId="0" xfId="2" applyFont="1" applyAlignment="1">
      <alignment horizontal="left" vertical="center" indent="1"/>
    </xf>
    <xf numFmtId="0" fontId="99" fillId="0" borderId="34" xfId="0" applyFont="1" applyBorder="1" applyAlignment="1">
      <alignment horizontal="center" vertical="center" wrapText="1"/>
    </xf>
    <xf numFmtId="0" fontId="99" fillId="0" borderId="35" xfId="0" applyFont="1" applyBorder="1" applyAlignment="1">
      <alignment horizontal="center" vertical="center" wrapText="1"/>
    </xf>
    <xf numFmtId="4" fontId="99" fillId="4" borderId="47" xfId="0" applyNumberFormat="1" applyFont="1" applyFill="1" applyBorder="1" applyAlignment="1">
      <alignment horizontal="center" vertical="center" wrapText="1"/>
    </xf>
    <xf numFmtId="4" fontId="99" fillId="4" borderId="13" xfId="0" applyNumberFormat="1" applyFont="1" applyFill="1" applyBorder="1" applyAlignment="1">
      <alignment horizontal="center" vertical="center" wrapText="1"/>
    </xf>
    <xf numFmtId="4" fontId="99" fillId="4" borderId="14" xfId="0" applyNumberFormat="1" applyFont="1" applyFill="1" applyBorder="1" applyAlignment="1">
      <alignment horizontal="center" vertical="center" wrapText="1"/>
    </xf>
    <xf numFmtId="4" fontId="99" fillId="4" borderId="20" xfId="0" applyNumberFormat="1" applyFont="1" applyFill="1" applyBorder="1" applyAlignment="1">
      <alignment horizontal="center" vertical="center" wrapText="1"/>
    </xf>
    <xf numFmtId="4" fontId="99" fillId="4" borderId="21" xfId="0" applyNumberFormat="1" applyFont="1" applyFill="1" applyBorder="1" applyAlignment="1">
      <alignment horizontal="center" vertical="center" wrapText="1"/>
    </xf>
    <xf numFmtId="4" fontId="99" fillId="4" borderId="24" xfId="0" applyNumberFormat="1" applyFont="1" applyFill="1" applyBorder="1" applyAlignment="1">
      <alignment horizontal="center" vertical="center" wrapText="1"/>
    </xf>
    <xf numFmtId="0" fontId="102" fillId="0" borderId="35" xfId="0" applyFont="1" applyBorder="1" applyAlignment="1">
      <alignment horizontal="left" vertical="center"/>
    </xf>
    <xf numFmtId="2" fontId="101" fillId="0" borderId="35" xfId="0" applyNumberFormat="1" applyFont="1" applyBorder="1" applyAlignment="1">
      <alignment horizontal="center" vertical="center"/>
    </xf>
    <xf numFmtId="168" fontId="13" fillId="0" borderId="3" xfId="1" applyNumberFormat="1" applyFont="1" applyBorder="1" applyAlignment="1">
      <alignment horizontal="center" vertical="center"/>
    </xf>
    <xf numFmtId="168" fontId="13" fillId="0" borderId="1" xfId="1" applyNumberFormat="1" applyFont="1" applyBorder="1" applyAlignment="1">
      <alignment horizontal="center" vertical="center"/>
    </xf>
    <xf numFmtId="168" fontId="13" fillId="0" borderId="2" xfId="1" applyNumberFormat="1" applyFont="1" applyBorder="1" applyAlignment="1">
      <alignment horizontal="center" vertical="center"/>
    </xf>
    <xf numFmtId="4" fontId="13" fillId="0" borderId="156" xfId="2" applyNumberFormat="1" applyFont="1" applyBorder="1" applyAlignment="1">
      <alignment horizontal="center" vertical="center"/>
    </xf>
    <xf numFmtId="9" fontId="20" fillId="0" borderId="1" xfId="1" applyFont="1" applyBorder="1" applyAlignment="1">
      <alignment horizontal="center" vertical="center"/>
    </xf>
    <xf numFmtId="9" fontId="20" fillId="0" borderId="157" xfId="1" applyFont="1" applyBorder="1" applyAlignment="1">
      <alignment horizontal="center" vertical="center"/>
    </xf>
    <xf numFmtId="0" fontId="12" fillId="0" borderId="154" xfId="2" applyFont="1" applyBorder="1" applyAlignment="1">
      <alignment horizontal="center" vertical="center" wrapText="1" shrinkToFit="1"/>
    </xf>
    <xf numFmtId="0" fontId="12" fillId="0" borderId="51" xfId="2" applyFont="1" applyBorder="1" applyAlignment="1">
      <alignment horizontal="center" vertical="center" wrapText="1" shrinkToFit="1"/>
    </xf>
    <xf numFmtId="0" fontId="12" fillId="0" borderId="131" xfId="2" applyFont="1" applyBorder="1" applyAlignment="1">
      <alignment horizontal="center" vertical="center" wrapText="1" shrinkToFit="1"/>
    </xf>
    <xf numFmtId="0" fontId="12" fillId="0" borderId="150" xfId="2" applyFont="1" applyBorder="1" applyAlignment="1">
      <alignment horizontal="center" vertical="center" wrapText="1" shrinkToFit="1"/>
    </xf>
    <xf numFmtId="0" fontId="12" fillId="0" borderId="49" xfId="2" applyFont="1" applyBorder="1" applyAlignment="1">
      <alignment horizontal="center" vertical="center" wrapText="1" shrinkToFit="1"/>
    </xf>
    <xf numFmtId="0" fontId="12" fillId="0" borderId="133" xfId="2" applyFont="1" applyBorder="1" applyAlignment="1">
      <alignment horizontal="center" vertical="center" wrapText="1" shrinkToFit="1"/>
    </xf>
    <xf numFmtId="0" fontId="12" fillId="0" borderId="132" xfId="2" applyFont="1" applyBorder="1" applyAlignment="1">
      <alignment horizontal="center" vertical="center" wrapText="1" shrinkToFit="1"/>
    </xf>
    <xf numFmtId="0" fontId="12" fillId="0" borderId="134" xfId="2" applyFont="1" applyBorder="1" applyAlignment="1">
      <alignment horizontal="center" vertical="center" wrapText="1" shrinkToFit="1"/>
    </xf>
    <xf numFmtId="0" fontId="12" fillId="0" borderId="132" xfId="2" quotePrefix="1" applyFont="1" applyBorder="1" applyAlignment="1">
      <alignment horizontal="center" vertical="center" wrapText="1" shrinkToFit="1"/>
    </xf>
    <xf numFmtId="0" fontId="12" fillId="0" borderId="51" xfId="2" quotePrefix="1" applyFont="1" applyBorder="1" applyAlignment="1">
      <alignment horizontal="center" vertical="center" wrapText="1" shrinkToFit="1"/>
    </xf>
    <xf numFmtId="0" fontId="12" fillId="0" borderId="131" xfId="2" quotePrefix="1" applyFont="1" applyBorder="1" applyAlignment="1">
      <alignment horizontal="center" vertical="center" wrapText="1" shrinkToFit="1"/>
    </xf>
    <xf numFmtId="0" fontId="12" fillId="0" borderId="134" xfId="2" quotePrefix="1" applyFont="1" applyBorder="1" applyAlignment="1">
      <alignment horizontal="center" vertical="center" wrapText="1" shrinkToFit="1"/>
    </xf>
    <xf numFmtId="0" fontId="12" fillId="0" borderId="49" xfId="2" quotePrefix="1" applyFont="1" applyBorder="1" applyAlignment="1">
      <alignment horizontal="center" vertical="center" wrapText="1" shrinkToFit="1"/>
    </xf>
    <xf numFmtId="0" fontId="12" fillId="0" borderId="133" xfId="2" quotePrefix="1" applyFont="1" applyBorder="1" applyAlignment="1">
      <alignment horizontal="center" vertical="center" wrapText="1" shrinkToFit="1"/>
    </xf>
    <xf numFmtId="0" fontId="12" fillId="0" borderId="155" xfId="2" applyFont="1" applyBorder="1" applyAlignment="1">
      <alignment horizontal="center" vertical="center" wrapText="1" shrinkToFit="1"/>
    </xf>
    <xf numFmtId="0" fontId="12" fillId="0" borderId="151" xfId="2" applyFont="1" applyBorder="1" applyAlignment="1">
      <alignment horizontal="center" vertical="center" wrapText="1" shrinkToFit="1"/>
    </xf>
    <xf numFmtId="2" fontId="16" fillId="0" borderId="165" xfId="2" applyNumberFormat="1" applyFont="1" applyBorder="1" applyAlignment="1">
      <alignment horizontal="center" vertical="center"/>
    </xf>
    <xf numFmtId="4" fontId="16" fillId="0" borderId="165" xfId="2" applyNumberFormat="1" applyFont="1" applyBorder="1" applyAlignment="1">
      <alignment horizontal="center" vertical="center"/>
    </xf>
    <xf numFmtId="0" fontId="14" fillId="0" borderId="150" xfId="2" applyFont="1" applyBorder="1" applyAlignment="1">
      <alignment horizontal="center" vertical="center"/>
    </xf>
    <xf numFmtId="0" fontId="14" fillId="0" borderId="49" xfId="2" applyFont="1" applyBorder="1" applyAlignment="1">
      <alignment horizontal="center" vertical="center"/>
    </xf>
    <xf numFmtId="0" fontId="14" fillId="0" borderId="151" xfId="2" applyFont="1" applyBorder="1" applyAlignment="1">
      <alignment horizontal="center" vertical="center"/>
    </xf>
    <xf numFmtId="0" fontId="14" fillId="5" borderId="152" xfId="2" applyFont="1" applyFill="1" applyBorder="1" applyAlignment="1">
      <alignment horizontal="center" vertical="center"/>
    </xf>
    <xf numFmtId="0" fontId="14" fillId="5" borderId="53" xfId="2" applyFont="1" applyFill="1" applyBorder="1" applyAlignment="1">
      <alignment horizontal="center" vertical="center"/>
    </xf>
    <xf numFmtId="0" fontId="14" fillId="5" borderId="153" xfId="2" applyFont="1" applyFill="1" applyBorder="1" applyAlignment="1">
      <alignment horizontal="center" vertical="center"/>
    </xf>
    <xf numFmtId="0" fontId="105" fillId="0" borderId="143" xfId="4" applyFont="1" applyBorder="1" applyAlignment="1">
      <alignment horizontal="left" vertical="center" wrapText="1"/>
    </xf>
    <xf numFmtId="0" fontId="105" fillId="0" borderId="29" xfId="4" applyFont="1" applyBorder="1" applyAlignment="1">
      <alignment horizontal="left" vertical="center" wrapText="1"/>
    </xf>
    <xf numFmtId="0" fontId="105" fillId="0" borderId="145" xfId="4" applyFont="1" applyBorder="1" applyAlignment="1">
      <alignment horizontal="left" vertical="center" wrapText="1"/>
    </xf>
    <xf numFmtId="0" fontId="105" fillId="0" borderId="146" xfId="4" applyFont="1" applyBorder="1" applyAlignment="1">
      <alignment horizontal="left" vertical="center" wrapText="1"/>
    </xf>
    <xf numFmtId="15" fontId="101" fillId="3" borderId="29" xfId="0" applyNumberFormat="1" applyFont="1" applyFill="1" applyBorder="1" applyAlignment="1">
      <alignment horizontal="center" vertical="center" wrapText="1"/>
    </xf>
    <xf numFmtId="0" fontId="101" fillId="3" borderId="29" xfId="0" applyFont="1" applyFill="1" applyBorder="1" applyAlignment="1">
      <alignment horizontal="center" vertical="center" wrapText="1"/>
    </xf>
    <xf numFmtId="0" fontId="101" fillId="3" borderId="146" xfId="0" applyFont="1" applyFill="1" applyBorder="1" applyAlignment="1">
      <alignment horizontal="center" vertical="center" wrapText="1"/>
    </xf>
    <xf numFmtId="0" fontId="106" fillId="3" borderId="29" xfId="4" applyFont="1" applyFill="1" applyBorder="1" applyAlignment="1">
      <alignment horizontal="center" vertical="center" wrapText="1"/>
    </xf>
    <xf numFmtId="0" fontId="106" fillId="3" borderId="146" xfId="4" applyFont="1" applyFill="1" applyBorder="1" applyAlignment="1">
      <alignment horizontal="center" vertical="center" wrapText="1"/>
    </xf>
    <xf numFmtId="0" fontId="105" fillId="3" borderId="29" xfId="0" applyFont="1" applyFill="1" applyBorder="1" applyAlignment="1">
      <alignment horizontal="center" vertical="center" wrapText="1"/>
    </xf>
    <xf numFmtId="0" fontId="105" fillId="3" borderId="146" xfId="0" applyFont="1" applyFill="1" applyBorder="1" applyAlignment="1">
      <alignment horizontal="center" vertical="center" wrapText="1"/>
    </xf>
    <xf numFmtId="0" fontId="104" fillId="0" borderId="140" xfId="4" applyFont="1" applyBorder="1" applyAlignment="1">
      <alignment horizontal="left" vertical="center"/>
    </xf>
    <xf numFmtId="0" fontId="104" fillId="0" borderId="141" xfId="4" applyFont="1" applyBorder="1" applyAlignment="1">
      <alignment horizontal="left" vertical="center"/>
    </xf>
    <xf numFmtId="0" fontId="105" fillId="0" borderId="141" xfId="0" applyFont="1" applyBorder="1" applyAlignment="1">
      <alignment horizontal="center" vertical="center" wrapText="1"/>
    </xf>
    <xf numFmtId="0" fontId="101" fillId="0" borderId="141" xfId="0" applyFont="1" applyBorder="1" applyAlignment="1">
      <alignment horizontal="center" vertical="center" wrapText="1"/>
    </xf>
    <xf numFmtId="0" fontId="101" fillId="0" borderId="142" xfId="0" applyFont="1" applyBorder="1" applyAlignment="1">
      <alignment horizontal="center" vertical="center" wrapText="1"/>
    </xf>
    <xf numFmtId="0" fontId="105" fillId="0" borderId="29" xfId="0" applyFont="1" applyBorder="1" applyAlignment="1">
      <alignment horizontal="center" vertical="center"/>
    </xf>
    <xf numFmtId="0" fontId="105" fillId="0" borderId="144" xfId="0" applyFont="1" applyBorder="1" applyAlignment="1">
      <alignment horizontal="center" vertical="center"/>
    </xf>
    <xf numFmtId="0" fontId="105" fillId="0" borderId="146" xfId="0" applyFont="1" applyBorder="1" applyAlignment="1">
      <alignment horizontal="center" vertical="center"/>
    </xf>
    <xf numFmtId="0" fontId="105" fillId="0" borderId="147" xfId="0" applyFont="1" applyBorder="1" applyAlignment="1">
      <alignment horizontal="center" vertical="center"/>
    </xf>
    <xf numFmtId="0" fontId="100" fillId="4" borderId="344" xfId="0" applyFont="1" applyFill="1" applyBorder="1" applyAlignment="1">
      <alignment horizontal="center" vertical="center"/>
    </xf>
    <xf numFmtId="0" fontId="100" fillId="4" borderId="345" xfId="0" applyFont="1" applyFill="1" applyBorder="1" applyAlignment="1">
      <alignment horizontal="center" vertical="center"/>
    </xf>
    <xf numFmtId="0" fontId="100" fillId="4" borderId="346" xfId="0" applyFont="1" applyFill="1" applyBorder="1" applyAlignment="1">
      <alignment horizontal="center" vertical="center"/>
    </xf>
    <xf numFmtId="0" fontId="100" fillId="4" borderId="20" xfId="0" applyFont="1" applyFill="1" applyBorder="1" applyAlignment="1">
      <alignment horizontal="center" vertical="center"/>
    </xf>
    <xf numFmtId="0" fontId="100" fillId="4" borderId="21" xfId="0" applyFont="1" applyFill="1" applyBorder="1" applyAlignment="1">
      <alignment horizontal="center" vertical="center"/>
    </xf>
    <xf numFmtId="0" fontId="100" fillId="4" borderId="347" xfId="0" applyFont="1" applyFill="1" applyBorder="1" applyAlignment="1">
      <alignment horizontal="center" vertical="center"/>
    </xf>
    <xf numFmtId="0" fontId="101" fillId="4" borderId="47" xfId="0" applyFont="1" applyFill="1" applyBorder="1" applyAlignment="1">
      <alignment horizontal="center" vertical="center" wrapText="1"/>
    </xf>
    <xf numFmtId="0" fontId="101" fillId="4" borderId="13" xfId="0" applyFont="1" applyFill="1" applyBorder="1" applyAlignment="1">
      <alignment horizontal="center" vertical="center" wrapText="1"/>
    </xf>
    <xf numFmtId="0" fontId="101" fillId="4" borderId="348" xfId="0" applyFont="1" applyFill="1" applyBorder="1" applyAlignment="1">
      <alignment horizontal="center" vertical="center" wrapText="1"/>
    </xf>
    <xf numFmtId="0" fontId="101" fillId="4" borderId="20" xfId="0" applyFont="1" applyFill="1" applyBorder="1" applyAlignment="1">
      <alignment horizontal="center" vertical="center" wrapText="1"/>
    </xf>
    <xf numFmtId="0" fontId="101" fillId="4" borderId="21" xfId="0" applyFont="1" applyFill="1" applyBorder="1" applyAlignment="1">
      <alignment horizontal="center" vertical="center" wrapText="1"/>
    </xf>
    <xf numFmtId="0" fontId="101" fillId="4" borderId="347" xfId="0" applyFont="1" applyFill="1" applyBorder="1" applyAlignment="1">
      <alignment horizontal="center" vertical="center" wrapText="1"/>
    </xf>
    <xf numFmtId="0" fontId="99" fillId="0" borderId="349" xfId="0" applyFont="1" applyBorder="1" applyAlignment="1">
      <alignment horizontal="center" vertical="center"/>
    </xf>
    <xf numFmtId="0" fontId="99" fillId="0" borderId="345" xfId="0" applyFont="1" applyBorder="1" applyAlignment="1">
      <alignment horizontal="center" vertical="center"/>
    </xf>
    <xf numFmtId="0" fontId="99" fillId="0" borderId="350" xfId="0" applyFont="1" applyBorder="1" applyAlignment="1">
      <alignment horizontal="center" vertical="center"/>
    </xf>
    <xf numFmtId="0" fontId="99" fillId="0" borderId="148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16" xfId="0" applyFont="1" applyBorder="1" applyAlignment="1">
      <alignment horizontal="center" vertical="center"/>
    </xf>
    <xf numFmtId="0" fontId="99" fillId="0" borderId="351" xfId="0" applyFont="1" applyBorder="1" applyAlignment="1">
      <alignment horizontal="center" vertical="center"/>
    </xf>
    <xf numFmtId="0" fontId="99" fillId="0" borderId="21" xfId="0" applyFont="1" applyBorder="1" applyAlignment="1">
      <alignment horizontal="center" vertical="center"/>
    </xf>
    <xf numFmtId="0" fontId="99" fillId="0" borderId="24" xfId="0" applyFont="1" applyBorder="1" applyAlignment="1">
      <alignment horizontal="center" vertical="center"/>
    </xf>
    <xf numFmtId="166" fontId="101" fillId="0" borderId="52" xfId="5" applyFont="1" applyBorder="1" applyAlignment="1">
      <alignment horizontal="center"/>
    </xf>
    <xf numFmtId="166" fontId="101" fillId="0" borderId="53" xfId="5" applyFont="1" applyBorder="1" applyAlignment="1">
      <alignment horizontal="center"/>
    </xf>
    <xf numFmtId="166" fontId="101" fillId="0" borderId="54" xfId="5" applyFont="1" applyBorder="1" applyAlignment="1">
      <alignment horizontal="center"/>
    </xf>
    <xf numFmtId="166" fontId="102" fillId="0" borderId="62" xfId="5" applyFont="1" applyBorder="1" applyAlignment="1">
      <alignment horizontal="center"/>
    </xf>
    <xf numFmtId="166" fontId="102" fillId="0" borderId="63" xfId="5" applyFont="1" applyBorder="1" applyAlignment="1">
      <alignment horizontal="center"/>
    </xf>
    <xf numFmtId="166" fontId="118" fillId="0" borderId="76" xfId="5" quotePrefix="1" applyFont="1" applyBorder="1" applyAlignment="1">
      <alignment horizontal="center"/>
    </xf>
    <xf numFmtId="166" fontId="118" fillId="0" borderId="0" xfId="5" quotePrefix="1" applyFont="1" applyAlignment="1">
      <alignment horizontal="center"/>
    </xf>
    <xf numFmtId="166" fontId="102" fillId="0" borderId="4" xfId="5" applyFont="1" applyBorder="1" applyAlignment="1">
      <alignment horizontal="center"/>
    </xf>
    <xf numFmtId="166" fontId="102" fillId="0" borderId="5" xfId="5" applyFont="1" applyBorder="1" applyAlignment="1">
      <alignment horizontal="center"/>
    </xf>
    <xf numFmtId="166" fontId="116" fillId="0" borderId="4" xfId="5" quotePrefix="1" applyFont="1" applyBorder="1" applyAlignment="1">
      <alignment horizontal="center"/>
    </xf>
    <xf numFmtId="166" fontId="116" fillId="0" borderId="5" xfId="5" quotePrefix="1" applyFont="1" applyBorder="1" applyAlignment="1">
      <alignment horizontal="center"/>
    </xf>
    <xf numFmtId="173" fontId="115" fillId="0" borderId="66" xfId="5" applyNumberFormat="1" applyFont="1" applyBorder="1" applyAlignment="1">
      <alignment horizontal="center"/>
    </xf>
    <xf numFmtId="173" fontId="115" fillId="0" borderId="85" xfId="5" applyNumberFormat="1" applyFont="1" applyBorder="1" applyAlignment="1">
      <alignment horizontal="center"/>
    </xf>
    <xf numFmtId="174" fontId="115" fillId="6" borderId="59" xfId="5" applyNumberFormat="1" applyFont="1" applyFill="1" applyBorder="1" applyAlignment="1">
      <alignment horizontal="center"/>
    </xf>
    <xf numFmtId="174" fontId="115" fillId="6" borderId="86" xfId="5" applyNumberFormat="1" applyFont="1" applyFill="1" applyBorder="1" applyAlignment="1">
      <alignment horizontal="center"/>
    </xf>
    <xf numFmtId="166" fontId="102" fillId="0" borderId="4" xfId="5" quotePrefix="1" applyFont="1" applyBorder="1" applyAlignment="1">
      <alignment horizontal="center"/>
    </xf>
    <xf numFmtId="166" fontId="102" fillId="0" borderId="5" xfId="5" quotePrefix="1" applyFont="1" applyBorder="1" applyAlignment="1">
      <alignment horizontal="center"/>
    </xf>
    <xf numFmtId="173" fontId="115" fillId="0" borderId="59" xfId="5" applyNumberFormat="1" applyFont="1" applyBorder="1" applyAlignment="1">
      <alignment horizontal="center"/>
    </xf>
    <xf numFmtId="173" fontId="115" fillId="0" borderId="86" xfId="5" applyNumberFormat="1" applyFont="1" applyBorder="1" applyAlignment="1">
      <alignment horizontal="center"/>
    </xf>
    <xf numFmtId="0" fontId="102" fillId="0" borderId="76" xfId="3" applyFont="1" applyBorder="1" applyAlignment="1">
      <alignment horizontal="center" vertical="center"/>
    </xf>
    <xf numFmtId="0" fontId="102" fillId="0" borderId="77" xfId="3" applyFont="1" applyBorder="1" applyAlignment="1">
      <alignment horizontal="center" vertical="center"/>
    </xf>
    <xf numFmtId="166" fontId="102" fillId="0" borderId="67" xfId="5" applyFont="1" applyBorder="1" applyAlignment="1">
      <alignment horizontal="center"/>
    </xf>
    <xf numFmtId="166" fontId="102" fillId="0" borderId="68" xfId="5" applyFont="1" applyBorder="1" applyAlignment="1">
      <alignment horizontal="center"/>
    </xf>
    <xf numFmtId="173" fontId="115" fillId="0" borderId="70" xfId="5" applyNumberFormat="1" applyFont="1" applyBorder="1" applyAlignment="1">
      <alignment horizontal="center"/>
    </xf>
    <xf numFmtId="173" fontId="115" fillId="0" borderId="87" xfId="5" applyNumberFormat="1" applyFont="1" applyBorder="1" applyAlignment="1">
      <alignment horizontal="center"/>
    </xf>
    <xf numFmtId="166" fontId="105" fillId="0" borderId="76" xfId="5" quotePrefix="1" applyFont="1" applyBorder="1" applyAlignment="1">
      <alignment horizontal="center"/>
    </xf>
    <xf numFmtId="166" fontId="105" fillId="0" borderId="0" xfId="5" quotePrefix="1" applyFont="1" applyAlignment="1">
      <alignment horizontal="center"/>
    </xf>
    <xf numFmtId="166" fontId="105" fillId="0" borderId="76" xfId="5" applyFont="1" applyBorder="1" applyAlignment="1">
      <alignment horizontal="center"/>
    </xf>
    <xf numFmtId="166" fontId="105" fillId="0" borderId="0" xfId="5" applyFont="1" applyAlignment="1">
      <alignment horizontal="center"/>
    </xf>
    <xf numFmtId="166" fontId="99" fillId="0" borderId="76" xfId="5" applyFont="1" applyBorder="1" applyAlignment="1">
      <alignment horizontal="left" vertical="top"/>
    </xf>
    <xf numFmtId="166" fontId="99" fillId="0" borderId="0" xfId="5" applyFont="1" applyAlignment="1">
      <alignment horizontal="left" vertical="top"/>
    </xf>
    <xf numFmtId="166" fontId="99" fillId="0" borderId="77" xfId="5" applyFont="1" applyBorder="1" applyAlignment="1">
      <alignment horizontal="left" vertical="top"/>
    </xf>
    <xf numFmtId="166" fontId="102" fillId="0" borderId="121" xfId="5" applyFont="1" applyBorder="1" applyAlignment="1">
      <alignment horizontal="left"/>
    </xf>
    <xf numFmtId="166" fontId="102" fillId="0" borderId="122" xfId="5" applyFont="1" applyBorder="1" applyAlignment="1">
      <alignment horizontal="left"/>
    </xf>
    <xf numFmtId="166" fontId="102" fillId="6" borderId="1" xfId="5" applyFont="1" applyFill="1" applyBorder="1" applyAlignment="1">
      <alignment horizontal="left"/>
    </xf>
    <xf numFmtId="166" fontId="102" fillId="6" borderId="124" xfId="5" applyFont="1" applyFill="1" applyBorder="1" applyAlignment="1">
      <alignment horizontal="left"/>
    </xf>
    <xf numFmtId="166" fontId="102" fillId="0" borderId="1" xfId="5" applyFont="1" applyBorder="1" applyAlignment="1">
      <alignment horizontal="left"/>
    </xf>
    <xf numFmtId="166" fontId="102" fillId="0" borderId="124" xfId="5" applyFont="1" applyBorder="1" applyAlignment="1">
      <alignment horizontal="left"/>
    </xf>
    <xf numFmtId="0" fontId="106" fillId="0" borderId="82" xfId="4" applyFont="1" applyBorder="1" applyAlignment="1">
      <alignment horizontal="left" vertical="center"/>
    </xf>
    <xf numFmtId="0" fontId="105" fillId="0" borderId="61" xfId="4" applyFont="1" applyBorder="1" applyAlignment="1">
      <alignment horizontal="center" vertical="center"/>
    </xf>
    <xf numFmtId="0" fontId="105" fillId="0" borderId="83" xfId="4" applyFont="1" applyBorder="1" applyAlignment="1">
      <alignment horizontal="center" vertical="center"/>
    </xf>
    <xf numFmtId="0" fontId="105" fillId="0" borderId="82" xfId="0" applyFont="1" applyBorder="1" applyAlignment="1">
      <alignment horizontal="left" vertical="center" wrapText="1"/>
    </xf>
    <xf numFmtId="0" fontId="105" fillId="0" borderId="50" xfId="0" applyFont="1" applyBorder="1" applyAlignment="1">
      <alignment horizontal="center" vertical="center" wrapText="1"/>
    </xf>
    <xf numFmtId="0" fontId="105" fillId="0" borderId="51" xfId="0" applyFont="1" applyBorder="1" applyAlignment="1">
      <alignment horizontal="center" vertical="center" wrapText="1"/>
    </xf>
    <xf numFmtId="0" fontId="105" fillId="0" borderId="84" xfId="0" applyFont="1" applyBorder="1" applyAlignment="1">
      <alignment horizontal="center" vertical="center" wrapText="1"/>
    </xf>
    <xf numFmtId="0" fontId="105" fillId="0" borderId="57" xfId="0" applyFont="1" applyBorder="1" applyAlignment="1">
      <alignment horizontal="center" vertical="center" wrapText="1"/>
    </xf>
    <xf numFmtId="0" fontId="105" fillId="0" borderId="49" xfId="0" applyFont="1" applyBorder="1" applyAlignment="1">
      <alignment horizontal="center" vertical="center" wrapText="1"/>
    </xf>
    <xf numFmtId="0" fontId="105" fillId="0" borderId="79" xfId="0" applyFont="1" applyBorder="1" applyAlignment="1">
      <alignment horizontal="center" vertical="center" wrapText="1"/>
    </xf>
    <xf numFmtId="0" fontId="105" fillId="3" borderId="61" xfId="0" applyFont="1" applyFill="1" applyBorder="1" applyAlignment="1">
      <alignment horizontal="center" vertical="center" wrapText="1"/>
    </xf>
    <xf numFmtId="0" fontId="105" fillId="0" borderId="61" xfId="0" applyFont="1" applyBorder="1" applyAlignment="1">
      <alignment horizontal="center" vertical="center"/>
    </xf>
    <xf numFmtId="0" fontId="105" fillId="0" borderId="83" xfId="0" applyFont="1" applyBorder="1" applyAlignment="1">
      <alignment horizontal="center" vertical="center"/>
    </xf>
    <xf numFmtId="0" fontId="105" fillId="0" borderId="50" xfId="4" applyFont="1" applyBorder="1" applyAlignment="1">
      <alignment horizontal="center" vertical="center" wrapText="1"/>
    </xf>
    <xf numFmtId="0" fontId="105" fillId="0" borderId="51" xfId="4" applyFont="1" applyBorder="1" applyAlignment="1">
      <alignment horizontal="center" vertical="center" wrapText="1"/>
    </xf>
    <xf numFmtId="0" fontId="105" fillId="0" borderId="84" xfId="4" applyFont="1" applyBorder="1" applyAlignment="1">
      <alignment horizontal="center" vertical="center" wrapText="1"/>
    </xf>
    <xf numFmtId="0" fontId="105" fillId="0" borderId="57" xfId="4" applyFont="1" applyBorder="1" applyAlignment="1">
      <alignment horizontal="center" vertical="center" wrapText="1"/>
    </xf>
    <xf numFmtId="0" fontId="105" fillId="0" borderId="49" xfId="4" applyFont="1" applyBorder="1" applyAlignment="1">
      <alignment horizontal="center" vertical="center" wrapText="1"/>
    </xf>
    <xf numFmtId="0" fontId="105" fillId="0" borderId="79" xfId="4" applyFont="1" applyBorder="1" applyAlignment="1">
      <alignment horizontal="center" vertical="center" wrapText="1"/>
    </xf>
    <xf numFmtId="166" fontId="102" fillId="3" borderId="71" xfId="7" applyFont="1" applyFill="1" applyBorder="1" applyAlignment="1">
      <alignment horizontal="center" vertical="center"/>
    </xf>
    <xf numFmtId="166" fontId="102" fillId="3" borderId="72" xfId="7" applyFont="1" applyFill="1" applyBorder="1" applyAlignment="1">
      <alignment horizontal="center" vertical="center"/>
    </xf>
    <xf numFmtId="166" fontId="102" fillId="3" borderId="76" xfId="7" applyFont="1" applyFill="1" applyBorder="1" applyAlignment="1">
      <alignment horizontal="center" vertical="center"/>
    </xf>
    <xf numFmtId="166" fontId="102" fillId="3" borderId="56" xfId="7" applyFont="1" applyFill="1" applyBorder="1" applyAlignment="1">
      <alignment horizontal="center" vertical="center"/>
    </xf>
    <xf numFmtId="166" fontId="102" fillId="3" borderId="78" xfId="7" applyFont="1" applyFill="1" applyBorder="1" applyAlignment="1">
      <alignment horizontal="center" vertical="center"/>
    </xf>
    <xf numFmtId="166" fontId="102" fillId="3" borderId="58" xfId="7" applyFont="1" applyFill="1" applyBorder="1" applyAlignment="1">
      <alignment horizontal="center" vertical="center"/>
    </xf>
    <xf numFmtId="166" fontId="102" fillId="3" borderId="80" xfId="7" applyFont="1" applyFill="1" applyBorder="1" applyAlignment="1">
      <alignment horizontal="center" vertical="center"/>
    </xf>
    <xf numFmtId="166" fontId="102" fillId="3" borderId="53" xfId="7" applyFont="1" applyFill="1" applyBorder="1" applyAlignment="1">
      <alignment horizontal="center" vertical="center"/>
    </xf>
    <xf numFmtId="166" fontId="102" fillId="3" borderId="81" xfId="7" applyFont="1" applyFill="1" applyBorder="1" applyAlignment="1">
      <alignment horizontal="center" vertical="center"/>
    </xf>
    <xf numFmtId="0" fontId="101" fillId="3" borderId="74" xfId="0" applyFont="1" applyFill="1" applyBorder="1" applyAlignment="1">
      <alignment horizontal="center" vertical="center" wrapText="1"/>
    </xf>
    <xf numFmtId="0" fontId="101" fillId="3" borderId="73" xfId="0" applyFont="1" applyFill="1" applyBorder="1" applyAlignment="1">
      <alignment horizontal="center" vertical="center" wrapText="1"/>
    </xf>
    <xf numFmtId="0" fontId="101" fillId="3" borderId="75" xfId="0" applyFont="1" applyFill="1" applyBorder="1" applyAlignment="1">
      <alignment horizontal="center" vertical="center" wrapText="1"/>
    </xf>
    <xf numFmtId="0" fontId="101" fillId="3" borderId="55" xfId="0" applyFont="1" applyFill="1" applyBorder="1" applyAlignment="1">
      <alignment horizontal="center" vertical="center" wrapText="1"/>
    </xf>
    <xf numFmtId="0" fontId="101" fillId="3" borderId="0" xfId="0" applyFont="1" applyFill="1" applyAlignment="1">
      <alignment horizontal="center" vertical="center" wrapText="1"/>
    </xf>
    <xf numFmtId="0" fontId="101" fillId="3" borderId="77" xfId="0" applyFont="1" applyFill="1" applyBorder="1" applyAlignment="1">
      <alignment horizontal="center" vertical="center" wrapText="1"/>
    </xf>
    <xf numFmtId="166" fontId="101" fillId="3" borderId="55" xfId="7" applyFont="1" applyFill="1" applyBorder="1" applyAlignment="1">
      <alignment horizontal="center" vertical="center" wrapText="1"/>
    </xf>
    <xf numFmtId="166" fontId="101" fillId="3" borderId="0" xfId="7" applyFont="1" applyFill="1" applyAlignment="1">
      <alignment horizontal="center" vertical="center" wrapText="1"/>
    </xf>
    <xf numFmtId="166" fontId="101" fillId="3" borderId="77" xfId="7" applyFont="1" applyFill="1" applyBorder="1" applyAlignment="1">
      <alignment horizontal="center" vertical="center" wrapText="1"/>
    </xf>
    <xf numFmtId="166" fontId="101" fillId="3" borderId="57" xfId="7" applyFont="1" applyFill="1" applyBorder="1" applyAlignment="1">
      <alignment horizontal="center" vertical="center" wrapText="1"/>
    </xf>
    <xf numFmtId="166" fontId="101" fillId="3" borderId="49" xfId="7" applyFont="1" applyFill="1" applyBorder="1" applyAlignment="1">
      <alignment horizontal="center" vertical="center" wrapText="1"/>
    </xf>
    <xf numFmtId="166" fontId="101" fillId="3" borderId="79" xfId="7" applyFont="1" applyFill="1" applyBorder="1" applyAlignment="1">
      <alignment horizontal="center" vertical="center" wrapText="1"/>
    </xf>
    <xf numFmtId="0" fontId="105" fillId="0" borderId="115" xfId="2" applyFont="1" applyBorder="1" applyAlignment="1">
      <alignment horizontal="center" vertical="center"/>
    </xf>
    <xf numFmtId="0" fontId="105" fillId="0" borderId="116" xfId="2" applyFont="1" applyBorder="1" applyAlignment="1">
      <alignment horizontal="center" vertical="center"/>
    </xf>
    <xf numFmtId="0" fontId="105" fillId="0" borderId="117" xfId="2" applyFont="1" applyBorder="1" applyAlignment="1">
      <alignment horizontal="center" vertical="center"/>
    </xf>
    <xf numFmtId="0" fontId="99" fillId="0" borderId="118" xfId="2" applyFont="1" applyBorder="1" applyAlignment="1">
      <alignment horizontal="center" vertical="center" wrapText="1"/>
    </xf>
    <xf numFmtId="0" fontId="99" fillId="0" borderId="116" xfId="2" applyFont="1" applyBorder="1" applyAlignment="1">
      <alignment horizontal="center" vertical="center" wrapText="1"/>
    </xf>
    <xf numFmtId="0" fontId="99" fillId="0" borderId="119" xfId="2" applyFont="1" applyBorder="1" applyAlignment="1">
      <alignment horizontal="center" vertical="center" wrapText="1"/>
    </xf>
    <xf numFmtId="0" fontId="105" fillId="0" borderId="108" xfId="2" applyFont="1" applyBorder="1" applyAlignment="1">
      <alignment horizontal="left" vertical="center" wrapText="1" indent="1"/>
    </xf>
    <xf numFmtId="0" fontId="105" fillId="0" borderId="53" xfId="2" applyFont="1" applyBorder="1" applyAlignment="1">
      <alignment horizontal="left" vertical="center" wrapText="1" indent="1"/>
    </xf>
    <xf numFmtId="0" fontId="105" fillId="0" borderId="54" xfId="2" applyFont="1" applyBorder="1" applyAlignment="1">
      <alignment horizontal="left" vertical="center" wrapText="1" indent="1"/>
    </xf>
    <xf numFmtId="3" fontId="121" fillId="5" borderId="52" xfId="2" applyNumberFormat="1" applyFont="1" applyFill="1" applyBorder="1" applyAlignment="1">
      <alignment horizontal="center" vertical="center"/>
    </xf>
    <xf numFmtId="3" fontId="121" fillId="5" borderId="53" xfId="2" applyNumberFormat="1" applyFont="1" applyFill="1" applyBorder="1" applyAlignment="1">
      <alignment horizontal="center" vertical="center"/>
    </xf>
    <xf numFmtId="3" fontId="121" fillId="5" borderId="54" xfId="2" applyNumberFormat="1" applyFont="1" applyFill="1" applyBorder="1" applyAlignment="1">
      <alignment horizontal="center" vertical="center"/>
    </xf>
    <xf numFmtId="3" fontId="118" fillId="0" borderId="52" xfId="2" applyNumberFormat="1" applyFont="1" applyBorder="1" applyAlignment="1">
      <alignment horizontal="center" vertical="center"/>
    </xf>
    <xf numFmtId="3" fontId="118" fillId="0" borderId="53" xfId="2" applyNumberFormat="1" applyFont="1" applyBorder="1" applyAlignment="1">
      <alignment horizontal="center" vertical="center"/>
    </xf>
    <xf numFmtId="3" fontId="118" fillId="0" borderId="107" xfId="2" applyNumberFormat="1" applyFont="1" applyBorder="1" applyAlignment="1">
      <alignment horizontal="center" vertical="center"/>
    </xf>
    <xf numFmtId="0" fontId="102" fillId="0" borderId="105" xfId="2" applyFont="1" applyBorder="1" applyAlignment="1">
      <alignment horizontal="center" vertical="center"/>
    </xf>
    <xf numFmtId="0" fontId="102" fillId="0" borderId="51" xfId="2" applyFont="1" applyBorder="1" applyAlignment="1">
      <alignment horizontal="center" vertical="center"/>
    </xf>
    <xf numFmtId="0" fontId="102" fillId="0" borderId="106" xfId="2" applyFont="1" applyBorder="1" applyAlignment="1">
      <alignment horizontal="center" vertical="center"/>
    </xf>
    <xf numFmtId="0" fontId="102" fillId="0" borderId="103" xfId="2" applyFont="1" applyBorder="1" applyAlignment="1">
      <alignment horizontal="center" vertical="center"/>
    </xf>
    <xf numFmtId="0" fontId="102" fillId="0" borderId="49" xfId="2" applyFont="1" applyBorder="1" applyAlignment="1">
      <alignment horizontal="center" vertical="center"/>
    </xf>
    <xf numFmtId="0" fontId="102" fillId="0" borderId="104" xfId="2" applyFont="1" applyBorder="1" applyAlignment="1">
      <alignment horizontal="center" vertical="center"/>
    </xf>
    <xf numFmtId="0" fontId="99" fillId="0" borderId="105" xfId="2" applyFont="1" applyBorder="1" applyAlignment="1">
      <alignment vertical="center"/>
    </xf>
    <xf numFmtId="0" fontId="99" fillId="0" borderId="51" xfId="2" applyFont="1" applyBorder="1" applyAlignment="1">
      <alignment vertical="center"/>
    </xf>
    <xf numFmtId="0" fontId="99" fillId="0" borderId="50" xfId="2" applyFont="1" applyBorder="1" applyAlignment="1">
      <alignment horizontal="left" vertical="top" wrapText="1"/>
    </xf>
    <xf numFmtId="0" fontId="99" fillId="0" borderId="51" xfId="2" applyFont="1" applyBorder="1" applyAlignment="1">
      <alignment horizontal="left" vertical="top" wrapText="1"/>
    </xf>
    <xf numFmtId="0" fontId="99" fillId="0" borderId="106" xfId="2" applyFont="1" applyBorder="1" applyAlignment="1">
      <alignment horizontal="left" vertical="top" wrapText="1"/>
    </xf>
    <xf numFmtId="3" fontId="118" fillId="0" borderId="5" xfId="2" applyNumberFormat="1" applyFont="1" applyBorder="1" applyAlignment="1">
      <alignment horizontal="center" vertical="center"/>
    </xf>
    <xf numFmtId="3" fontId="118" fillId="0" borderId="112" xfId="2" applyNumberFormat="1" applyFont="1" applyBorder="1" applyAlignment="1">
      <alignment horizontal="center" vertical="center"/>
    </xf>
    <xf numFmtId="0" fontId="118" fillId="0" borderId="113" xfId="2" applyFont="1" applyBorder="1" applyAlignment="1">
      <alignment horizontal="left" vertical="center" wrapText="1" indent="1"/>
    </xf>
    <xf numFmtId="0" fontId="118" fillId="0" borderId="68" xfId="2" applyFont="1" applyBorder="1" applyAlignment="1">
      <alignment horizontal="left" vertical="center" wrapText="1" indent="1"/>
    </xf>
    <xf numFmtId="3" fontId="121" fillId="0" borderId="68" xfId="2" applyNumberFormat="1" applyFont="1" applyBorder="1" applyAlignment="1">
      <alignment horizontal="center" vertical="center"/>
    </xf>
    <xf numFmtId="3" fontId="118" fillId="0" borderId="68" xfId="2" applyNumberFormat="1" applyFont="1" applyBorder="1" applyAlignment="1">
      <alignment horizontal="center" vertical="center"/>
    </xf>
    <xf numFmtId="3" fontId="118" fillId="0" borderId="114" xfId="2" applyNumberFormat="1" applyFont="1" applyBorder="1" applyAlignment="1">
      <alignment horizontal="center" vertical="center"/>
    </xf>
    <xf numFmtId="0" fontId="118" fillId="0" borderId="111" xfId="2" applyFont="1" applyBorder="1" applyAlignment="1">
      <alignment horizontal="left" vertical="center" wrapText="1" indent="1"/>
    </xf>
    <xf numFmtId="0" fontId="118" fillId="0" borderId="5" xfId="2" applyFont="1" applyBorder="1" applyAlignment="1">
      <alignment horizontal="left" vertical="center" wrapText="1" indent="1"/>
    </xf>
    <xf numFmtId="169" fontId="122" fillId="0" borderId="5" xfId="2" applyNumberFormat="1" applyFont="1" applyBorder="1" applyAlignment="1">
      <alignment horizontal="center" vertical="center"/>
    </xf>
    <xf numFmtId="0" fontId="118" fillId="0" borderId="109" xfId="2" applyFont="1" applyBorder="1" applyAlignment="1">
      <alignment horizontal="left" vertical="center" wrapText="1" indent="1"/>
    </xf>
    <xf numFmtId="0" fontId="118" fillId="0" borderId="63" xfId="2" applyFont="1" applyBorder="1" applyAlignment="1">
      <alignment horizontal="left" vertical="center" wrapText="1" indent="1"/>
    </xf>
    <xf numFmtId="3" fontId="122" fillId="0" borderId="63" xfId="2" applyNumberFormat="1" applyFont="1" applyBorder="1" applyAlignment="1">
      <alignment horizontal="center" vertical="center"/>
    </xf>
    <xf numFmtId="3" fontId="118" fillId="0" borderId="63" xfId="2" applyNumberFormat="1" applyFont="1" applyBorder="1" applyAlignment="1">
      <alignment horizontal="center" vertical="center"/>
    </xf>
    <xf numFmtId="3" fontId="118" fillId="0" borderId="110" xfId="2" applyNumberFormat="1" applyFont="1" applyBorder="1" applyAlignment="1">
      <alignment horizontal="center" vertical="center"/>
    </xf>
    <xf numFmtId="3" fontId="121" fillId="0" borderId="5" xfId="2" applyNumberFormat="1" applyFont="1" applyBorder="1" applyAlignment="1">
      <alignment horizontal="center" vertical="center"/>
    </xf>
    <xf numFmtId="3" fontId="122" fillId="0" borderId="5" xfId="2" applyNumberFormat="1" applyFont="1" applyBorder="1" applyAlignment="1">
      <alignment horizontal="center" vertical="center"/>
    </xf>
    <xf numFmtId="0" fontId="105" fillId="5" borderId="108" xfId="2" applyFont="1" applyFill="1" applyBorder="1" applyAlignment="1">
      <alignment horizontal="center" vertical="center"/>
    </xf>
    <xf numFmtId="0" fontId="105" fillId="5" borderId="53" xfId="2" applyFont="1" applyFill="1" applyBorder="1" applyAlignment="1">
      <alignment horizontal="center" vertical="center"/>
    </xf>
    <xf numFmtId="0" fontId="105" fillId="5" borderId="107" xfId="2" applyFont="1" applyFill="1" applyBorder="1" applyAlignment="1">
      <alignment horizontal="center" vertical="center"/>
    </xf>
    <xf numFmtId="0" fontId="118" fillId="0" borderId="105" xfId="2" applyFont="1" applyBorder="1" applyAlignment="1">
      <alignment horizontal="left" vertical="center" wrapText="1" indent="1"/>
    </xf>
    <xf numFmtId="0" fontId="118" fillId="0" borderId="51" xfId="2" applyFont="1" applyBorder="1" applyAlignment="1">
      <alignment horizontal="left" vertical="center" wrapText="1" indent="1"/>
    </xf>
    <xf numFmtId="0" fontId="118" fillId="0" borderId="91" xfId="2" applyFont="1" applyBorder="1" applyAlignment="1">
      <alignment horizontal="left" vertical="center" wrapText="1" indent="1"/>
    </xf>
    <xf numFmtId="0" fontId="118" fillId="0" borderId="50" xfId="2" applyFont="1" applyBorder="1" applyAlignment="1">
      <alignment horizontal="center" vertical="center"/>
    </xf>
    <xf numFmtId="0" fontId="118" fillId="0" borderId="51" xfId="2" applyFont="1" applyBorder="1" applyAlignment="1">
      <alignment horizontal="center" vertical="center"/>
    </xf>
    <xf numFmtId="0" fontId="118" fillId="0" borderId="91" xfId="2" applyFont="1" applyBorder="1" applyAlignment="1">
      <alignment horizontal="center" vertical="center"/>
    </xf>
    <xf numFmtId="0" fontId="118" fillId="0" borderId="68" xfId="2" applyFont="1" applyBorder="1"/>
    <xf numFmtId="0" fontId="118" fillId="0" borderId="106" xfId="2" applyFont="1" applyBorder="1" applyAlignment="1">
      <alignment horizontal="center" vertical="center"/>
    </xf>
    <xf numFmtId="0" fontId="105" fillId="0" borderId="103" xfId="4" applyFont="1" applyBorder="1" applyAlignment="1">
      <alignment horizontal="center" vertical="center" wrapText="1"/>
    </xf>
    <xf numFmtId="0" fontId="105" fillId="0" borderId="58" xfId="4" applyFont="1" applyBorder="1" applyAlignment="1">
      <alignment horizontal="center" vertical="center" wrapText="1"/>
    </xf>
    <xf numFmtId="171" fontId="105" fillId="0" borderId="52" xfId="2" applyNumberFormat="1" applyFont="1" applyBorder="1" applyAlignment="1">
      <alignment horizontal="center" vertical="center"/>
    </xf>
    <xf numFmtId="171" fontId="105" fillId="0" borderId="53" xfId="2" applyNumberFormat="1" applyFont="1" applyBorder="1" applyAlignment="1">
      <alignment horizontal="center" vertical="center"/>
    </xf>
    <xf numFmtId="171" fontId="105" fillId="0" borderId="54" xfId="2" applyNumberFormat="1" applyFont="1" applyBorder="1" applyAlignment="1">
      <alignment horizontal="center" vertical="center"/>
    </xf>
    <xf numFmtId="0" fontId="106" fillId="3" borderId="57" xfId="4" applyFont="1" applyFill="1" applyBorder="1" applyAlignment="1">
      <alignment horizontal="center" vertical="center" wrapText="1"/>
    </xf>
    <xf numFmtId="0" fontId="106" fillId="3" borderId="49" xfId="4" applyFont="1" applyFill="1" applyBorder="1" applyAlignment="1">
      <alignment horizontal="center" vertical="center" wrapText="1"/>
    </xf>
    <xf numFmtId="0" fontId="106" fillId="3" borderId="58" xfId="4" applyFont="1" applyFill="1" applyBorder="1" applyAlignment="1">
      <alignment horizontal="center" vertical="center" wrapText="1"/>
    </xf>
    <xf numFmtId="166" fontId="105" fillId="0" borderId="57" xfId="7" applyFont="1" applyBorder="1" applyAlignment="1">
      <alignment horizontal="center" vertical="center" wrapText="1"/>
    </xf>
    <xf numFmtId="166" fontId="105" fillId="0" borderId="49" xfId="7" applyFont="1" applyBorder="1" applyAlignment="1">
      <alignment horizontal="center" vertical="center" wrapText="1"/>
    </xf>
    <xf numFmtId="166" fontId="105" fillId="0" borderId="58" xfId="7" applyFont="1" applyBorder="1" applyAlignment="1">
      <alignment horizontal="center" vertical="center" wrapText="1"/>
    </xf>
    <xf numFmtId="0" fontId="106" fillId="3" borderId="52" xfId="4" applyFont="1" applyFill="1" applyBorder="1" applyAlignment="1">
      <alignment horizontal="center" vertical="center" wrapText="1"/>
    </xf>
    <xf numFmtId="0" fontId="106" fillId="3" borderId="53" xfId="4" applyFont="1" applyFill="1" applyBorder="1" applyAlignment="1">
      <alignment horizontal="center" vertical="center" wrapText="1"/>
    </xf>
    <xf numFmtId="0" fontId="106" fillId="3" borderId="107" xfId="4" applyFont="1" applyFill="1" applyBorder="1" applyAlignment="1">
      <alignment horizontal="center" vertical="center" wrapText="1"/>
    </xf>
    <xf numFmtId="0" fontId="101" fillId="5" borderId="108" xfId="2" applyFont="1" applyFill="1" applyBorder="1" applyAlignment="1">
      <alignment horizontal="center" vertical="center"/>
    </xf>
    <xf numFmtId="0" fontId="101" fillId="5" borderId="53" xfId="2" applyFont="1" applyFill="1" applyBorder="1" applyAlignment="1">
      <alignment horizontal="center" vertical="center"/>
    </xf>
    <xf numFmtId="0" fontId="101" fillId="5" borderId="107" xfId="2" applyFont="1" applyFill="1" applyBorder="1" applyAlignment="1">
      <alignment horizontal="center" vertical="center"/>
    </xf>
    <xf numFmtId="0" fontId="106" fillId="0" borderId="105" xfId="4" applyFont="1" applyBorder="1" applyAlignment="1">
      <alignment horizontal="left" vertical="center"/>
    </xf>
    <xf numFmtId="0" fontId="106" fillId="0" borderId="51" xfId="4" applyFont="1" applyBorder="1" applyAlignment="1">
      <alignment horizontal="left" vertical="center"/>
    </xf>
    <xf numFmtId="0" fontId="106" fillId="0" borderId="91" xfId="4" applyFont="1" applyBorder="1" applyAlignment="1">
      <alignment horizontal="left" vertical="center"/>
    </xf>
    <xf numFmtId="0" fontId="106" fillId="0" borderId="103" xfId="4" applyFont="1" applyBorder="1" applyAlignment="1">
      <alignment horizontal="left" vertical="center"/>
    </xf>
    <xf numFmtId="0" fontId="106" fillId="0" borderId="49" xfId="4" applyFont="1" applyBorder="1" applyAlignment="1">
      <alignment horizontal="left" vertical="center"/>
    </xf>
    <xf numFmtId="0" fontId="106" fillId="0" borderId="58" xfId="4" applyFont="1" applyBorder="1" applyAlignment="1">
      <alignment horizontal="left" vertical="center"/>
    </xf>
    <xf numFmtId="0" fontId="106" fillId="0" borderId="50" xfId="4" applyFont="1" applyBorder="1" applyAlignment="1">
      <alignment horizontal="center" vertical="center" wrapText="1"/>
    </xf>
    <xf numFmtId="0" fontId="106" fillId="0" borderId="51" xfId="4" applyFont="1" applyBorder="1" applyAlignment="1">
      <alignment horizontal="center" vertical="center" wrapText="1"/>
    </xf>
    <xf numFmtId="0" fontId="106" fillId="0" borderId="106" xfId="4" applyFont="1" applyBorder="1" applyAlignment="1">
      <alignment horizontal="center" vertical="center" wrapText="1"/>
    </xf>
    <xf numFmtId="0" fontId="106" fillId="0" borderId="57" xfId="4" applyFont="1" applyBorder="1" applyAlignment="1">
      <alignment horizontal="center" vertical="center" wrapText="1"/>
    </xf>
    <xf numFmtId="0" fontId="106" fillId="0" borderId="49" xfId="4" applyFont="1" applyBorder="1" applyAlignment="1">
      <alignment horizontal="center" vertical="center" wrapText="1"/>
    </xf>
    <xf numFmtId="0" fontId="106" fillId="0" borderId="104" xfId="4" applyFont="1" applyBorder="1" applyAlignment="1">
      <alignment horizontal="center" vertical="center" wrapText="1"/>
    </xf>
    <xf numFmtId="15" fontId="105" fillId="0" borderId="53" xfId="9" applyNumberFormat="1" applyFont="1" applyBorder="1" applyAlignment="1">
      <alignment horizontal="center" vertical="center"/>
    </xf>
    <xf numFmtId="15" fontId="105" fillId="0" borderId="54" xfId="9" applyNumberFormat="1" applyFont="1" applyBorder="1" applyAlignment="1">
      <alignment horizontal="center" vertical="center"/>
    </xf>
    <xf numFmtId="0" fontId="106" fillId="0" borderId="50" xfId="4" applyFont="1" applyBorder="1" applyAlignment="1">
      <alignment horizontal="center" vertical="center"/>
    </xf>
    <xf numFmtId="0" fontId="106" fillId="0" borderId="51" xfId="4" applyFont="1" applyBorder="1" applyAlignment="1">
      <alignment horizontal="center" vertical="center"/>
    </xf>
    <xf numFmtId="0" fontId="106" fillId="0" borderId="106" xfId="4" applyFont="1" applyBorder="1" applyAlignment="1">
      <alignment horizontal="center" vertical="center"/>
    </xf>
    <xf numFmtId="0" fontId="106" fillId="0" borderId="57" xfId="4" applyFont="1" applyBorder="1" applyAlignment="1">
      <alignment horizontal="center" vertical="center"/>
    </xf>
    <xf numFmtId="0" fontId="106" fillId="0" borderId="49" xfId="4" applyFont="1" applyBorder="1" applyAlignment="1">
      <alignment horizontal="center" vertical="center"/>
    </xf>
    <xf numFmtId="0" fontId="106" fillId="0" borderId="104" xfId="4" applyFont="1" applyBorder="1" applyAlignment="1">
      <alignment horizontal="center" vertical="center"/>
    </xf>
    <xf numFmtId="0" fontId="101" fillId="0" borderId="99" xfId="2" applyFont="1" applyBorder="1" applyAlignment="1">
      <alignment horizontal="center" vertical="center" wrapText="1"/>
    </xf>
    <xf numFmtId="0" fontId="101" fillId="0" borderId="100" xfId="2" applyFont="1" applyBorder="1" applyAlignment="1">
      <alignment horizontal="center" vertical="center" wrapText="1"/>
    </xf>
    <xf numFmtId="0" fontId="101" fillId="0" borderId="0" xfId="2" applyFont="1" applyAlignment="1">
      <alignment horizontal="center" vertical="center" wrapText="1"/>
    </xf>
    <xf numFmtId="0" fontId="101" fillId="0" borderId="102" xfId="2" applyFont="1" applyBorder="1" applyAlignment="1">
      <alignment horizontal="center" vertical="center" wrapText="1"/>
    </xf>
    <xf numFmtId="0" fontId="101" fillId="0" borderId="49" xfId="2" applyFont="1" applyBorder="1" applyAlignment="1">
      <alignment horizontal="center" vertical="center"/>
    </xf>
    <xf numFmtId="0" fontId="101" fillId="0" borderId="104" xfId="2" applyFont="1" applyBorder="1" applyAlignment="1">
      <alignment horizontal="center" vertical="center"/>
    </xf>
    <xf numFmtId="0" fontId="102" fillId="0" borderId="98" xfId="2" applyFont="1" applyBorder="1" applyAlignment="1">
      <alignment horizontal="center" vertical="center"/>
    </xf>
    <xf numFmtId="0" fontId="102" fillId="0" borderId="99" xfId="2" applyFont="1" applyBorder="1" applyAlignment="1">
      <alignment horizontal="center" vertical="center"/>
    </xf>
    <xf numFmtId="0" fontId="102" fillId="0" borderId="101" xfId="2" applyFont="1" applyBorder="1" applyAlignment="1">
      <alignment horizontal="center" vertical="center"/>
    </xf>
    <xf numFmtId="0" fontId="102" fillId="0" borderId="0" xfId="2" applyFont="1" applyAlignment="1">
      <alignment horizontal="center" vertical="center"/>
    </xf>
    <xf numFmtId="0" fontId="105" fillId="0" borderId="105" xfId="0" applyFont="1" applyBorder="1" applyAlignment="1">
      <alignment horizontal="left" vertical="center" wrapText="1"/>
    </xf>
    <xf numFmtId="0" fontId="105" fillId="0" borderId="51" xfId="0" applyFont="1" applyBorder="1" applyAlignment="1">
      <alignment horizontal="left" vertical="center" wrapText="1"/>
    </xf>
    <xf numFmtId="0" fontId="105" fillId="0" borderId="91" xfId="0" applyFont="1" applyBorder="1" applyAlignment="1">
      <alignment horizontal="left" vertical="center" wrapText="1"/>
    </xf>
    <xf numFmtId="0" fontId="105" fillId="0" borderId="103" xfId="0" applyFont="1" applyBorder="1" applyAlignment="1">
      <alignment horizontal="left" vertical="center" wrapText="1"/>
    </xf>
    <xf numFmtId="0" fontId="105" fillId="0" borderId="49" xfId="0" applyFont="1" applyBorder="1" applyAlignment="1">
      <alignment horizontal="left" vertical="center" wrapText="1"/>
    </xf>
    <xf numFmtId="0" fontId="105" fillId="0" borderId="58" xfId="0" applyFont="1" applyBorder="1" applyAlignment="1">
      <alignment horizontal="left" vertical="center" wrapText="1"/>
    </xf>
    <xf numFmtId="0" fontId="121" fillId="0" borderId="51" xfId="0" applyFont="1" applyBorder="1" applyAlignment="1">
      <alignment horizontal="center" vertical="center" wrapText="1"/>
    </xf>
    <xf numFmtId="0" fontId="121" fillId="0" borderId="106" xfId="0" applyFont="1" applyBorder="1" applyAlignment="1">
      <alignment horizontal="center" vertical="center" wrapText="1"/>
    </xf>
    <xf numFmtId="0" fontId="121" fillId="0" borderId="57" xfId="0" applyFont="1" applyBorder="1" applyAlignment="1">
      <alignment horizontal="center" vertical="center" wrapText="1"/>
    </xf>
    <xf numFmtId="0" fontId="121" fillId="0" borderId="49" xfId="0" applyFont="1" applyBorder="1" applyAlignment="1">
      <alignment horizontal="center" vertical="center" wrapText="1"/>
    </xf>
    <xf numFmtId="0" fontId="121" fillId="0" borderId="104" xfId="0" applyFont="1" applyBorder="1" applyAlignment="1">
      <alignment horizontal="center" vertical="center" wrapText="1"/>
    </xf>
    <xf numFmtId="4" fontId="105" fillId="0" borderId="35" xfId="0" applyNumberFormat="1" applyFont="1" applyBorder="1" applyAlignment="1">
      <alignment horizontal="center" vertical="center"/>
    </xf>
    <xf numFmtId="2" fontId="105" fillId="0" borderId="35" xfId="0" applyNumberFormat="1" applyFont="1" applyBorder="1" applyAlignment="1">
      <alignment horizontal="center" vertical="center"/>
    </xf>
    <xf numFmtId="0" fontId="105" fillId="0" borderId="35" xfId="0" applyFont="1" applyBorder="1" applyAlignment="1">
      <alignment horizontal="center" vertical="center"/>
    </xf>
    <xf numFmtId="4" fontId="107" fillId="0" borderId="35" xfId="0" applyNumberFormat="1" applyFont="1" applyBorder="1" applyAlignment="1">
      <alignment horizontal="center" vertical="center"/>
    </xf>
    <xf numFmtId="0" fontId="102" fillId="0" borderId="16" xfId="3" applyFont="1" applyBorder="1" applyAlignment="1">
      <alignment horizontal="center" vertical="center"/>
    </xf>
    <xf numFmtId="0" fontId="102" fillId="0" borderId="18" xfId="3" applyFont="1" applyBorder="1" applyAlignment="1">
      <alignment horizontal="center" vertical="center"/>
    </xf>
    <xf numFmtId="3" fontId="107" fillId="0" borderId="11" xfId="0" applyNumberFormat="1" applyFont="1" applyBorder="1" applyAlignment="1">
      <alignment horizontal="center" vertical="center"/>
    </xf>
    <xf numFmtId="3" fontId="107" fillId="0" borderId="9" xfId="0" applyNumberFormat="1" applyFont="1" applyBorder="1" applyAlignment="1">
      <alignment horizontal="center" vertical="center"/>
    </xf>
    <xf numFmtId="3" fontId="107" fillId="0" borderId="19" xfId="0" applyNumberFormat="1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/>
    </xf>
    <xf numFmtId="4" fontId="99" fillId="0" borderId="12" xfId="0" quotePrefix="1" applyNumberFormat="1" applyFont="1" applyBorder="1" applyAlignment="1">
      <alignment horizontal="center" vertical="center"/>
    </xf>
    <xf numFmtId="169" fontId="99" fillId="0" borderId="12" xfId="0" applyNumberFormat="1" applyFont="1" applyBorder="1" applyAlignment="1">
      <alignment horizontal="center" vertical="center"/>
    </xf>
    <xf numFmtId="4" fontId="107" fillId="0" borderId="12" xfId="0" applyNumberFormat="1" applyFont="1" applyBorder="1" applyAlignment="1">
      <alignment horizontal="center" vertical="center"/>
    </xf>
    <xf numFmtId="0" fontId="111" fillId="0" borderId="12" xfId="0" applyFont="1" applyBorder="1" applyAlignment="1">
      <alignment horizontal="center" vertical="center"/>
    </xf>
    <xf numFmtId="0" fontId="107" fillId="0" borderId="46" xfId="0" applyFont="1" applyBorder="1" applyAlignment="1">
      <alignment horizontal="left" vertical="center" indent="1"/>
    </xf>
    <xf numFmtId="0" fontId="107" fillId="0" borderId="8" xfId="0" applyFont="1" applyBorder="1" applyAlignment="1">
      <alignment horizontal="left" vertical="center" indent="1"/>
    </xf>
    <xf numFmtId="167" fontId="111" fillId="0" borderId="11" xfId="0" applyNumberFormat="1" applyFont="1" applyBorder="1" applyAlignment="1">
      <alignment horizontal="center" vertical="center"/>
    </xf>
    <xf numFmtId="167" fontId="111" fillId="0" borderId="9" xfId="0" applyNumberFormat="1" applyFont="1" applyBorder="1" applyAlignment="1">
      <alignment horizontal="center" vertical="center"/>
    </xf>
    <xf numFmtId="167" fontId="111" fillId="0" borderId="10" xfId="0" applyNumberFormat="1" applyFont="1" applyBorder="1" applyAlignment="1">
      <alignment horizontal="center" vertical="center"/>
    </xf>
    <xf numFmtId="4" fontId="99" fillId="0" borderId="11" xfId="0" applyNumberFormat="1" applyFont="1" applyBorder="1" applyAlignment="1">
      <alignment horizontal="center" vertical="center"/>
    </xf>
    <xf numFmtId="4" fontId="99" fillId="0" borderId="9" xfId="0" applyNumberFormat="1" applyFont="1" applyBorder="1" applyAlignment="1">
      <alignment horizontal="center" vertical="center"/>
    </xf>
    <xf numFmtId="4" fontId="99" fillId="0" borderId="10" xfId="0" applyNumberFormat="1" applyFont="1" applyBorder="1" applyAlignment="1">
      <alignment horizontal="center" vertical="center"/>
    </xf>
    <xf numFmtId="10" fontId="107" fillId="0" borderId="11" xfId="1" applyNumberFormat="1" applyFont="1" applyFill="1" applyBorder="1" applyAlignment="1">
      <alignment horizontal="center" vertical="center"/>
    </xf>
    <xf numFmtId="10" fontId="107" fillId="0" borderId="9" xfId="1" applyNumberFormat="1" applyFont="1" applyFill="1" applyBorder="1" applyAlignment="1">
      <alignment horizontal="center" vertical="center"/>
    </xf>
    <xf numFmtId="10" fontId="107" fillId="0" borderId="10" xfId="1" applyNumberFormat="1" applyFont="1" applyFill="1" applyBorder="1" applyAlignment="1">
      <alignment horizontal="center" vertical="center"/>
    </xf>
    <xf numFmtId="168" fontId="99" fillId="0" borderId="11" xfId="1" applyNumberFormat="1" applyFont="1" applyFill="1" applyBorder="1" applyAlignment="1">
      <alignment horizontal="center" vertical="center"/>
    </xf>
    <xf numFmtId="168" fontId="99" fillId="0" borderId="9" xfId="1" applyNumberFormat="1" applyFont="1" applyFill="1" applyBorder="1" applyAlignment="1">
      <alignment horizontal="center" vertical="center"/>
    </xf>
    <xf numFmtId="168" fontId="99" fillId="0" borderId="10" xfId="1" applyNumberFormat="1" applyFont="1" applyFill="1" applyBorder="1" applyAlignment="1">
      <alignment horizontal="center" vertical="center"/>
    </xf>
    <xf numFmtId="9" fontId="107" fillId="0" borderId="3" xfId="1" applyFont="1" applyFill="1" applyBorder="1" applyAlignment="1">
      <alignment horizontal="center" vertical="center"/>
    </xf>
    <xf numFmtId="9" fontId="107" fillId="0" borderId="1" xfId="1" applyFont="1" applyFill="1" applyBorder="1" applyAlignment="1">
      <alignment horizontal="center" vertical="center"/>
    </xf>
    <xf numFmtId="9" fontId="107" fillId="0" borderId="45" xfId="1" applyFont="1" applyFill="1" applyBorder="1" applyAlignment="1">
      <alignment horizontal="center" vertical="center"/>
    </xf>
    <xf numFmtId="0" fontId="107" fillId="0" borderId="15" xfId="0" quotePrefix="1" applyFont="1" applyBorder="1" applyAlignment="1">
      <alignment horizontal="left" vertical="center" indent="1"/>
    </xf>
    <xf numFmtId="0" fontId="107" fillId="0" borderId="5" xfId="0" applyFont="1" applyBorder="1" applyAlignment="1">
      <alignment horizontal="left" vertical="center" indent="1"/>
    </xf>
    <xf numFmtId="167" fontId="107" fillId="0" borderId="3" xfId="0" applyNumberFormat="1" applyFont="1" applyBorder="1" applyAlignment="1">
      <alignment horizontal="center" vertical="center"/>
    </xf>
    <xf numFmtId="167" fontId="107" fillId="0" borderId="1" xfId="0" applyNumberFormat="1" applyFont="1" applyBorder="1" applyAlignment="1">
      <alignment horizontal="center" vertical="center"/>
    </xf>
    <xf numFmtId="167" fontId="107" fillId="0" borderId="2" xfId="0" applyNumberFormat="1" applyFont="1" applyBorder="1" applyAlignment="1">
      <alignment horizontal="center" vertical="center"/>
    </xf>
    <xf numFmtId="4" fontId="99" fillId="0" borderId="3" xfId="0" applyNumberFormat="1" applyFont="1" applyBorder="1" applyAlignment="1">
      <alignment horizontal="center" vertical="center"/>
    </xf>
    <xf numFmtId="4" fontId="99" fillId="0" borderId="1" xfId="0" applyNumberFormat="1" applyFont="1" applyBorder="1" applyAlignment="1">
      <alignment horizontal="center" vertical="center"/>
    </xf>
    <xf numFmtId="4" fontId="99" fillId="0" borderId="2" xfId="0" applyNumberFormat="1" applyFont="1" applyBorder="1" applyAlignment="1">
      <alignment horizontal="center" vertical="center"/>
    </xf>
    <xf numFmtId="10" fontId="107" fillId="0" borderId="3" xfId="1" applyNumberFormat="1" applyFont="1" applyFill="1" applyBorder="1" applyAlignment="1">
      <alignment horizontal="center" vertical="center"/>
    </xf>
    <xf numFmtId="10" fontId="107" fillId="0" borderId="1" xfId="1" applyNumberFormat="1" applyFont="1" applyFill="1" applyBorder="1" applyAlignment="1">
      <alignment horizontal="center" vertical="center"/>
    </xf>
    <xf numFmtId="10" fontId="107" fillId="0" borderId="2" xfId="1" applyNumberFormat="1" applyFont="1" applyFill="1" applyBorder="1" applyAlignment="1">
      <alignment horizontal="center" vertical="center"/>
    </xf>
    <xf numFmtId="168" fontId="99" fillId="0" borderId="3" xfId="1" applyNumberFormat="1" applyFont="1" applyFill="1" applyBorder="1" applyAlignment="1">
      <alignment horizontal="center" vertical="center"/>
    </xf>
    <xf numFmtId="168" fontId="99" fillId="0" borderId="1" xfId="1" applyNumberFormat="1" applyFont="1" applyFill="1" applyBorder="1" applyAlignment="1">
      <alignment horizontal="center" vertical="center"/>
    </xf>
    <xf numFmtId="168" fontId="99" fillId="0" borderId="2" xfId="1" applyNumberFormat="1" applyFont="1" applyFill="1" applyBorder="1" applyAlignment="1">
      <alignment horizontal="center" vertical="center"/>
    </xf>
    <xf numFmtId="4" fontId="107" fillId="0" borderId="44" xfId="0" applyNumberFormat="1" applyFont="1" applyBorder="1" applyAlignment="1">
      <alignment horizontal="left" vertical="center" indent="1"/>
    </xf>
    <xf numFmtId="4" fontId="107" fillId="0" borderId="1" xfId="0" applyNumberFormat="1" applyFont="1" applyBorder="1" applyAlignment="1">
      <alignment horizontal="left" vertical="center" indent="1"/>
    </xf>
    <xf numFmtId="4" fontId="107" fillId="0" borderId="2" xfId="0" applyNumberFormat="1" applyFont="1" applyBorder="1" applyAlignment="1">
      <alignment horizontal="left" vertical="center" indent="1"/>
    </xf>
    <xf numFmtId="9" fontId="107" fillId="0" borderId="39" xfId="1" applyFont="1" applyFill="1" applyBorder="1" applyAlignment="1">
      <alignment horizontal="center" vertical="center"/>
    </xf>
    <xf numFmtId="9" fontId="107" fillId="0" borderId="37" xfId="1" applyFont="1" applyFill="1" applyBorder="1" applyAlignment="1">
      <alignment horizontal="center" vertical="center"/>
    </xf>
    <xf numFmtId="9" fontId="126" fillId="0" borderId="37" xfId="1" applyFont="1" applyFill="1" applyBorder="1" applyAlignment="1">
      <alignment horizontal="center" vertical="center"/>
    </xf>
    <xf numFmtId="9" fontId="126" fillId="0" borderId="43" xfId="1" applyFont="1" applyFill="1" applyBorder="1" applyAlignment="1">
      <alignment horizontal="center" vertical="center"/>
    </xf>
    <xf numFmtId="4" fontId="107" fillId="0" borderId="42" xfId="0" applyNumberFormat="1" applyFont="1" applyBorder="1" applyAlignment="1">
      <alignment horizontal="left" vertical="center" indent="1"/>
    </xf>
    <xf numFmtId="4" fontId="107" fillId="0" borderId="37" xfId="0" applyNumberFormat="1" applyFont="1" applyBorder="1" applyAlignment="1">
      <alignment horizontal="left" vertical="center" indent="1"/>
    </xf>
    <xf numFmtId="4" fontId="107" fillId="0" borderId="38" xfId="0" applyNumberFormat="1" applyFont="1" applyBorder="1" applyAlignment="1">
      <alignment horizontal="left" vertical="center" indent="1"/>
    </xf>
    <xf numFmtId="167" fontId="107" fillId="0" borderId="39" xfId="0" applyNumberFormat="1" applyFont="1" applyBorder="1" applyAlignment="1">
      <alignment horizontal="center" vertical="center"/>
    </xf>
    <xf numFmtId="167" fontId="107" fillId="0" borderId="37" xfId="0" applyNumberFormat="1" applyFont="1" applyBorder="1" applyAlignment="1">
      <alignment horizontal="center" vertical="center"/>
    </xf>
    <xf numFmtId="167" fontId="107" fillId="0" borderId="38" xfId="0" applyNumberFormat="1" applyFont="1" applyBorder="1" applyAlignment="1">
      <alignment horizontal="center" vertical="center"/>
    </xf>
    <xf numFmtId="4" fontId="99" fillId="0" borderId="39" xfId="0" applyNumberFormat="1" applyFont="1" applyBorder="1" applyAlignment="1">
      <alignment horizontal="center" vertical="center"/>
    </xf>
    <xf numFmtId="4" fontId="99" fillId="0" borderId="37" xfId="0" applyNumberFormat="1" applyFont="1" applyBorder="1" applyAlignment="1">
      <alignment horizontal="center" vertical="center"/>
    </xf>
    <xf numFmtId="4" fontId="99" fillId="0" borderId="38" xfId="0" applyNumberFormat="1" applyFont="1" applyBorder="1" applyAlignment="1">
      <alignment horizontal="center" vertical="center"/>
    </xf>
    <xf numFmtId="10" fontId="107" fillId="0" borderId="39" xfId="1" applyNumberFormat="1" applyFont="1" applyFill="1" applyBorder="1" applyAlignment="1">
      <alignment horizontal="center" vertical="center"/>
    </xf>
    <xf numFmtId="10" fontId="107" fillId="0" borderId="37" xfId="1" applyNumberFormat="1" applyFont="1" applyFill="1" applyBorder="1" applyAlignment="1">
      <alignment horizontal="center" vertical="center"/>
    </xf>
    <xf numFmtId="10" fontId="107" fillId="0" borderId="38" xfId="1" applyNumberFormat="1" applyFont="1" applyFill="1" applyBorder="1" applyAlignment="1">
      <alignment horizontal="center" vertical="center"/>
    </xf>
    <xf numFmtId="168" fontId="99" fillId="0" borderId="39" xfId="1" applyNumberFormat="1" applyFont="1" applyFill="1" applyBorder="1" applyAlignment="1">
      <alignment horizontal="center" vertical="center"/>
    </xf>
    <xf numFmtId="168" fontId="99" fillId="0" borderId="37" xfId="1" applyNumberFormat="1" applyFont="1" applyFill="1" applyBorder="1" applyAlignment="1">
      <alignment horizontal="center" vertical="center"/>
    </xf>
    <xf numFmtId="168" fontId="99" fillId="0" borderId="38" xfId="1" applyNumberFormat="1" applyFont="1" applyFill="1" applyBorder="1" applyAlignment="1">
      <alignment horizontal="center" vertical="center"/>
    </xf>
    <xf numFmtId="0" fontId="101" fillId="4" borderId="34" xfId="0" applyFont="1" applyFill="1" applyBorder="1" applyAlignment="1">
      <alignment horizontal="center" vertical="center"/>
    </xf>
    <xf numFmtId="0" fontId="101" fillId="4" borderId="35" xfId="0" applyFont="1" applyFill="1" applyBorder="1" applyAlignment="1">
      <alignment horizontal="center" vertical="center"/>
    </xf>
    <xf numFmtId="0" fontId="101" fillId="4" borderId="36" xfId="0" applyFont="1" applyFill="1" applyBorder="1" applyAlignment="1">
      <alignment horizontal="center" vertical="center"/>
    </xf>
    <xf numFmtId="0" fontId="99" fillId="0" borderId="40" xfId="0" applyFont="1" applyBorder="1" applyAlignment="1">
      <alignment horizontal="center" vertical="center" wrapText="1" shrinkToFit="1"/>
    </xf>
    <xf numFmtId="0" fontId="99" fillId="0" borderId="41" xfId="0" applyFont="1" applyBorder="1" applyAlignment="1">
      <alignment horizontal="center" vertical="center" wrapText="1" shrinkToFit="1"/>
    </xf>
    <xf numFmtId="0" fontId="104" fillId="0" borderId="25" xfId="4" applyFont="1" applyBorder="1" applyAlignment="1">
      <alignment horizontal="left" vertical="center"/>
    </xf>
    <xf numFmtId="0" fontId="104" fillId="0" borderId="26" xfId="4" applyFont="1" applyBorder="1" applyAlignment="1">
      <alignment horizontal="left" vertical="center"/>
    </xf>
    <xf numFmtId="0" fontId="104" fillId="0" borderId="28" xfId="4" applyFont="1" applyBorder="1" applyAlignment="1">
      <alignment horizontal="left" vertical="center"/>
    </xf>
    <xf numFmtId="0" fontId="99" fillId="0" borderId="40" xfId="0" quotePrefix="1" applyFont="1" applyBorder="1" applyAlignment="1">
      <alignment horizontal="center" vertical="center" wrapText="1" shrinkToFit="1"/>
    </xf>
    <xf numFmtId="0" fontId="99" fillId="0" borderId="41" xfId="0" quotePrefix="1" applyFont="1" applyBorder="1" applyAlignment="1">
      <alignment horizontal="center" vertical="center" wrapText="1" shrinkToFit="1"/>
    </xf>
    <xf numFmtId="0" fontId="101" fillId="0" borderId="34" xfId="0" applyFont="1" applyBorder="1" applyAlignment="1">
      <alignment horizontal="left" vertical="center"/>
    </xf>
    <xf numFmtId="0" fontId="101" fillId="0" borderId="35" xfId="0" applyFont="1" applyBorder="1" applyAlignment="1">
      <alignment horizontal="left" vertical="center"/>
    </xf>
    <xf numFmtId="0" fontId="101" fillId="0" borderId="35" xfId="0" applyFont="1" applyBorder="1" applyAlignment="1">
      <alignment horizontal="center" vertical="center"/>
    </xf>
    <xf numFmtId="0" fontId="105" fillId="0" borderId="26" xfId="0" applyFont="1" applyBorder="1" applyAlignment="1">
      <alignment horizontal="center" vertical="center" wrapText="1"/>
    </xf>
    <xf numFmtId="0" fontId="105" fillId="0" borderId="27" xfId="0" applyFont="1" applyBorder="1" applyAlignment="1">
      <alignment horizontal="center" vertical="center" wrapText="1"/>
    </xf>
    <xf numFmtId="0" fontId="105" fillId="0" borderId="29" xfId="0" applyFont="1" applyBorder="1" applyAlignment="1">
      <alignment horizontal="center" vertical="center" wrapText="1"/>
    </xf>
    <xf numFmtId="0" fontId="105" fillId="0" borderId="30" xfId="0" applyFont="1" applyBorder="1" applyAlignment="1">
      <alignment horizontal="center" vertical="center" wrapText="1"/>
    </xf>
    <xf numFmtId="0" fontId="101" fillId="0" borderId="30" xfId="0" applyFont="1" applyBorder="1" applyAlignment="1">
      <alignment horizontal="center" vertical="center"/>
    </xf>
    <xf numFmtId="0" fontId="101" fillId="0" borderId="30" xfId="0" applyFont="1" applyBorder="1" applyAlignment="1">
      <alignment horizontal="center" vertical="center" wrapText="1"/>
    </xf>
    <xf numFmtId="0" fontId="101" fillId="0" borderId="32" xfId="0" applyFont="1" applyBorder="1" applyAlignment="1">
      <alignment horizontal="center" vertical="center" wrapText="1"/>
    </xf>
    <xf numFmtId="0" fontId="101" fillId="0" borderId="33" xfId="0" applyFont="1" applyBorder="1" applyAlignment="1">
      <alignment horizontal="center" vertical="center" wrapText="1"/>
    </xf>
    <xf numFmtId="166" fontId="105" fillId="0" borderId="0" xfId="0" applyNumberFormat="1" applyFont="1" applyAlignment="1">
      <alignment horizontal="center" vertical="center" wrapText="1"/>
    </xf>
    <xf numFmtId="0" fontId="101" fillId="0" borderId="28" xfId="0" applyFont="1" applyBorder="1" applyAlignment="1">
      <alignment horizontal="left" vertical="center" wrapText="1"/>
    </xf>
    <xf numFmtId="0" fontId="101" fillId="0" borderId="31" xfId="0" applyFont="1" applyBorder="1" applyAlignment="1">
      <alignment horizontal="left" vertical="center" wrapText="1"/>
    </xf>
    <xf numFmtId="0" fontId="101" fillId="0" borderId="32" xfId="0" applyFont="1" applyBorder="1" applyAlignment="1">
      <alignment horizontal="left" vertical="center" wrapText="1"/>
    </xf>
    <xf numFmtId="0" fontId="100" fillId="4" borderId="47" xfId="0" applyFont="1" applyFill="1" applyBorder="1" applyAlignment="1">
      <alignment horizontal="center" vertical="center"/>
    </xf>
    <xf numFmtId="0" fontId="100" fillId="4" borderId="13" xfId="0" applyFont="1" applyFill="1" applyBorder="1" applyAlignment="1">
      <alignment horizontal="center" vertical="center"/>
    </xf>
    <xf numFmtId="0" fontId="100" fillId="4" borderId="14" xfId="0" applyFont="1" applyFill="1" applyBorder="1" applyAlignment="1">
      <alignment horizontal="center" vertical="center"/>
    </xf>
    <xf numFmtId="0" fontId="100" fillId="4" borderId="24" xfId="0" applyFont="1" applyFill="1" applyBorder="1" applyAlignment="1">
      <alignment horizontal="center" vertical="center"/>
    </xf>
    <xf numFmtId="0" fontId="101" fillId="4" borderId="14" xfId="0" applyFont="1" applyFill="1" applyBorder="1" applyAlignment="1">
      <alignment horizontal="center" vertical="center" wrapText="1"/>
    </xf>
    <xf numFmtId="0" fontId="101" fillId="4" borderId="24" xfId="0" applyFont="1" applyFill="1" applyBorder="1" applyAlignment="1">
      <alignment horizontal="center" vertical="center" wrapText="1"/>
    </xf>
    <xf numFmtId="0" fontId="99" fillId="0" borderId="47" xfId="0" applyFont="1" applyBorder="1" applyAlignment="1">
      <alignment horizontal="center" vertical="center"/>
    </xf>
    <xf numFmtId="0" fontId="99" fillId="0" borderId="13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99" fillId="0" borderId="18" xfId="0" applyFont="1" applyBorder="1" applyAlignment="1">
      <alignment horizontal="center" vertical="center"/>
    </xf>
    <xf numFmtId="0" fontId="99" fillId="0" borderId="20" xfId="0" applyFont="1" applyBorder="1" applyAlignment="1">
      <alignment horizontal="center" vertical="center"/>
    </xf>
    <xf numFmtId="0" fontId="105" fillId="0" borderId="17" xfId="4" applyFont="1" applyBorder="1" applyAlignment="1">
      <alignment horizontal="left" vertical="center" wrapText="1"/>
    </xf>
    <xf numFmtId="0" fontId="105" fillId="0" borderId="9" xfId="4" applyFont="1" applyBorder="1" applyAlignment="1">
      <alignment horizontal="left" vertical="center" wrapText="1"/>
    </xf>
    <xf numFmtId="0" fontId="105" fillId="0" borderId="20" xfId="4" applyFont="1" applyBorder="1" applyAlignment="1">
      <alignment horizontal="left" vertical="center" wrapText="1"/>
    </xf>
    <xf numFmtId="0" fontId="105" fillId="0" borderId="21" xfId="4" applyFont="1" applyBorder="1" applyAlignment="1">
      <alignment horizontal="left" vertical="center" wrapText="1"/>
    </xf>
    <xf numFmtId="15" fontId="101" fillId="3" borderId="9" xfId="0" applyNumberFormat="1" applyFont="1" applyFill="1" applyBorder="1" applyAlignment="1">
      <alignment horizontal="center" vertical="center" wrapText="1"/>
    </xf>
    <xf numFmtId="0" fontId="101" fillId="3" borderId="9" xfId="0" applyFont="1" applyFill="1" applyBorder="1" applyAlignment="1">
      <alignment horizontal="center" vertical="center" wrapText="1"/>
    </xf>
    <xf numFmtId="0" fontId="101" fillId="3" borderId="10" xfId="0" applyFont="1" applyFill="1" applyBorder="1" applyAlignment="1">
      <alignment horizontal="center" vertical="center" wrapText="1"/>
    </xf>
    <xf numFmtId="0" fontId="101" fillId="3" borderId="21" xfId="0" applyFont="1" applyFill="1" applyBorder="1" applyAlignment="1">
      <alignment horizontal="center" vertical="center" wrapText="1"/>
    </xf>
    <xf numFmtId="0" fontId="101" fillId="3" borderId="22" xfId="0" applyFont="1" applyFill="1" applyBorder="1" applyAlignment="1">
      <alignment horizontal="center" vertical="center" wrapText="1"/>
    </xf>
    <xf numFmtId="0" fontId="106" fillId="3" borderId="11" xfId="4" applyFont="1" applyFill="1" applyBorder="1" applyAlignment="1">
      <alignment horizontal="center" vertical="center" wrapText="1"/>
    </xf>
    <xf numFmtId="0" fontId="106" fillId="3" borderId="9" xfId="4" applyFont="1" applyFill="1" applyBorder="1" applyAlignment="1">
      <alignment horizontal="center" vertical="center" wrapText="1"/>
    </xf>
    <xf numFmtId="0" fontId="106" fillId="3" borderId="23" xfId="4" applyFont="1" applyFill="1" applyBorder="1" applyAlignment="1">
      <alignment horizontal="center" vertical="center" wrapText="1"/>
    </xf>
    <xf numFmtId="0" fontId="106" fillId="3" borderId="21" xfId="4" applyFont="1" applyFill="1" applyBorder="1" applyAlignment="1">
      <alignment horizontal="center" vertical="center" wrapText="1"/>
    </xf>
    <xf numFmtId="0" fontId="105" fillId="0" borderId="9" xfId="0" applyFont="1" applyBorder="1" applyAlignment="1">
      <alignment horizontal="center" vertical="center"/>
    </xf>
    <xf numFmtId="0" fontId="105" fillId="0" borderId="19" xfId="0" applyFont="1" applyBorder="1" applyAlignment="1">
      <alignment horizontal="center" vertical="center"/>
    </xf>
    <xf numFmtId="0" fontId="105" fillId="0" borderId="21" xfId="0" applyFont="1" applyBorder="1" applyAlignment="1">
      <alignment horizontal="center" vertical="center"/>
    </xf>
    <xf numFmtId="0" fontId="105" fillId="0" borderId="24" xfId="0" applyFont="1" applyBorder="1" applyAlignment="1">
      <alignment horizontal="center" vertical="center"/>
    </xf>
    <xf numFmtId="0" fontId="105" fillId="3" borderId="9" xfId="0" applyFont="1" applyFill="1" applyBorder="1" applyAlignment="1">
      <alignment horizontal="center" vertical="center" wrapText="1"/>
    </xf>
    <xf numFmtId="0" fontId="105" fillId="3" borderId="10" xfId="0" applyFont="1" applyFill="1" applyBorder="1" applyAlignment="1">
      <alignment horizontal="center" vertical="center" wrapText="1"/>
    </xf>
    <xf numFmtId="0" fontId="105" fillId="3" borderId="21" xfId="0" applyFont="1" applyFill="1" applyBorder="1" applyAlignment="1">
      <alignment horizontal="center" vertical="center" wrapText="1"/>
    </xf>
    <xf numFmtId="0" fontId="105" fillId="3" borderId="22" xfId="0" applyFont="1" applyFill="1" applyBorder="1" applyAlignment="1">
      <alignment horizontal="center" vertical="center" wrapText="1"/>
    </xf>
    <xf numFmtId="166" fontId="118" fillId="0" borderId="4" xfId="5" applyFont="1" applyBorder="1" applyAlignment="1">
      <alignment horizontal="left"/>
    </xf>
    <xf numFmtId="166" fontId="118" fillId="0" borderId="5" xfId="5" applyFont="1" applyBorder="1" applyAlignment="1">
      <alignment horizontal="left"/>
    </xf>
    <xf numFmtId="166" fontId="101" fillId="0" borderId="0" xfId="5" applyFont="1" applyAlignment="1">
      <alignment horizontal="center"/>
    </xf>
    <xf numFmtId="166" fontId="101" fillId="0" borderId="77" xfId="5" applyFont="1" applyBorder="1" applyAlignment="1">
      <alignment horizontal="center"/>
    </xf>
    <xf numFmtId="166" fontId="118" fillId="0" borderId="62" xfId="5" applyFont="1" applyBorder="1" applyAlignment="1">
      <alignment horizontal="left"/>
    </xf>
    <xf numFmtId="166" fontId="118" fillId="0" borderId="63" xfId="5" applyFont="1" applyBorder="1" applyAlignment="1">
      <alignment horizontal="left"/>
    </xf>
    <xf numFmtId="166" fontId="118" fillId="0" borderId="67" xfId="5" applyFont="1" applyBorder="1" applyAlignment="1">
      <alignment horizontal="left"/>
    </xf>
    <xf numFmtId="166" fontId="118" fillId="0" borderId="68" xfId="5" applyFont="1" applyBorder="1" applyAlignment="1">
      <alignment horizontal="left"/>
    </xf>
    <xf numFmtId="174" fontId="105" fillId="4" borderId="70" xfId="5" applyNumberFormat="1" applyFont="1" applyFill="1" applyBorder="1" applyAlignment="1">
      <alignment horizontal="center"/>
    </xf>
    <xf numFmtId="174" fontId="105" fillId="4" borderId="87" xfId="5" applyNumberFormat="1" applyFont="1" applyFill="1" applyBorder="1" applyAlignment="1">
      <alignment horizontal="center"/>
    </xf>
    <xf numFmtId="166" fontId="101" fillId="0" borderId="66" xfId="5" applyFont="1" applyBorder="1" applyAlignment="1">
      <alignment horizontal="center"/>
    </xf>
    <xf numFmtId="166" fontId="101" fillId="0" borderId="85" xfId="5" applyFont="1" applyBorder="1" applyAlignment="1">
      <alignment horizontal="center"/>
    </xf>
    <xf numFmtId="166" fontId="118" fillId="0" borderId="4" xfId="5" quotePrefix="1" applyFont="1" applyBorder="1" applyAlignment="1">
      <alignment horizontal="left"/>
    </xf>
    <xf numFmtId="166" fontId="118" fillId="0" borderId="5" xfId="5" quotePrefix="1" applyFont="1" applyBorder="1" applyAlignment="1">
      <alignment horizontal="left"/>
    </xf>
    <xf numFmtId="174" fontId="105" fillId="0" borderId="59" xfId="5" applyNumberFormat="1" applyFont="1" applyBorder="1" applyAlignment="1">
      <alignment horizontal="center"/>
    </xf>
    <xf numFmtId="174" fontId="105" fillId="0" borderId="86" xfId="5" applyNumberFormat="1" applyFont="1" applyBorder="1" applyAlignment="1">
      <alignment horizontal="center"/>
    </xf>
    <xf numFmtId="174" fontId="105" fillId="4" borderId="59" xfId="5" applyNumberFormat="1" applyFont="1" applyFill="1" applyBorder="1" applyAlignment="1">
      <alignment horizontal="center"/>
    </xf>
    <xf numFmtId="174" fontId="105" fillId="4" borderId="86" xfId="5" applyNumberFormat="1" applyFont="1" applyFill="1" applyBorder="1" applyAlignment="1">
      <alignment horizontal="center"/>
    </xf>
    <xf numFmtId="15" fontId="112" fillId="0" borderId="178" xfId="0" applyNumberFormat="1" applyFont="1" applyBorder="1" applyAlignment="1" applyProtection="1">
      <alignment horizontal="left"/>
      <protection hidden="1"/>
    </xf>
    <xf numFmtId="15" fontId="112" fillId="0" borderId="1" xfId="0" applyNumberFormat="1" applyFont="1" applyBorder="1" applyAlignment="1" applyProtection="1">
      <alignment horizontal="left"/>
      <protection hidden="1"/>
    </xf>
    <xf numFmtId="15" fontId="112" fillId="0" borderId="2" xfId="0" applyNumberFormat="1" applyFont="1" applyBorder="1" applyAlignment="1" applyProtection="1">
      <alignment horizontal="left"/>
      <protection hidden="1"/>
    </xf>
    <xf numFmtId="0" fontId="112" fillId="0" borderId="178" xfId="0" applyFont="1" applyBorder="1" applyAlignment="1" applyProtection="1">
      <alignment horizontal="left"/>
      <protection hidden="1"/>
    </xf>
    <xf numFmtId="0" fontId="112" fillId="0" borderId="1" xfId="0" applyFont="1" applyBorder="1" applyAlignment="1" applyProtection="1">
      <alignment horizontal="left"/>
      <protection hidden="1"/>
    </xf>
    <xf numFmtId="0" fontId="112" fillId="0" borderId="2" xfId="0" applyFont="1" applyBorder="1" applyAlignment="1" applyProtection="1">
      <alignment horizontal="left"/>
      <protection hidden="1"/>
    </xf>
    <xf numFmtId="0" fontId="112" fillId="0" borderId="360" xfId="0" applyFont="1" applyBorder="1" applyAlignment="1" applyProtection="1">
      <alignment horizontal="left"/>
      <protection hidden="1"/>
    </xf>
    <xf numFmtId="0" fontId="112" fillId="0" borderId="9" xfId="0" applyFont="1" applyBorder="1" applyAlignment="1" applyProtection="1">
      <alignment horizontal="left"/>
      <protection hidden="1"/>
    </xf>
    <xf numFmtId="0" fontId="112" fillId="0" borderId="10" xfId="0" applyFont="1" applyBorder="1" applyAlignment="1" applyProtection="1">
      <alignment horizontal="left"/>
      <protection hidden="1"/>
    </xf>
    <xf numFmtId="2" fontId="100" fillId="7" borderId="184" xfId="0" quotePrefix="1" applyNumberFormat="1" applyFont="1" applyFill="1" applyBorder="1" applyAlignment="1" applyProtection="1">
      <alignment horizontal="center"/>
      <protection locked="0"/>
    </xf>
    <xf numFmtId="2" fontId="100" fillId="7" borderId="186" xfId="0" quotePrefix="1" applyNumberFormat="1" applyFont="1" applyFill="1" applyBorder="1" applyAlignment="1" applyProtection="1">
      <alignment horizontal="center"/>
      <protection locked="0"/>
    </xf>
    <xf numFmtId="15" fontId="100" fillId="0" borderId="358" xfId="0" applyNumberFormat="1" applyFont="1" applyBorder="1" applyAlignment="1" applyProtection="1">
      <alignment horizontal="left"/>
      <protection hidden="1"/>
    </xf>
    <xf numFmtId="15" fontId="100" fillId="0" borderId="37" xfId="0" applyNumberFormat="1" applyFont="1" applyBorder="1" applyAlignment="1" applyProtection="1">
      <alignment horizontal="left"/>
      <protection hidden="1"/>
    </xf>
    <xf numFmtId="15" fontId="100" fillId="0" borderId="38" xfId="0" applyNumberFormat="1" applyFont="1" applyBorder="1" applyAlignment="1" applyProtection="1">
      <alignment horizontal="left"/>
      <protection hidden="1"/>
    </xf>
    <xf numFmtId="15" fontId="100" fillId="0" borderId="178" xfId="0" applyNumberFormat="1" applyFont="1" applyBorder="1" applyAlignment="1" applyProtection="1">
      <alignment horizontal="left"/>
      <protection hidden="1"/>
    </xf>
    <xf numFmtId="15" fontId="100" fillId="0" borderId="1" xfId="0" applyNumberFormat="1" applyFont="1" applyBorder="1" applyAlignment="1" applyProtection="1">
      <alignment horizontal="left"/>
      <protection hidden="1"/>
    </xf>
    <xf numFmtId="15" fontId="100" fillId="0" borderId="2" xfId="0" applyNumberFormat="1" applyFont="1" applyBorder="1" applyAlignment="1" applyProtection="1">
      <alignment horizontal="left"/>
      <protection hidden="1"/>
    </xf>
    <xf numFmtId="15" fontId="100" fillId="0" borderId="173" xfId="0" applyNumberFormat="1" applyFont="1" applyBorder="1" applyAlignment="1" applyProtection="1">
      <alignment horizontal="left"/>
      <protection hidden="1"/>
    </xf>
    <xf numFmtId="15" fontId="100" fillId="0" borderId="174" xfId="0" applyNumberFormat="1" applyFont="1" applyBorder="1" applyAlignment="1" applyProtection="1">
      <alignment horizontal="left"/>
      <protection hidden="1"/>
    </xf>
    <xf numFmtId="15" fontId="100" fillId="0" borderId="175" xfId="0" applyNumberFormat="1" applyFont="1" applyBorder="1" applyAlignment="1" applyProtection="1">
      <alignment horizontal="left"/>
      <protection hidden="1"/>
    </xf>
    <xf numFmtId="0" fontId="103" fillId="0" borderId="184" xfId="0" applyFont="1" applyBorder="1" applyAlignment="1" applyProtection="1">
      <alignment horizontal="center" vertical="center"/>
      <protection hidden="1"/>
    </xf>
    <xf numFmtId="0" fontId="103" fillId="0" borderId="185" xfId="0" applyFont="1" applyBorder="1" applyAlignment="1" applyProtection="1">
      <alignment horizontal="center" vertical="center"/>
      <protection hidden="1"/>
    </xf>
    <xf numFmtId="0" fontId="103" fillId="0" borderId="186" xfId="0" applyFont="1" applyBorder="1" applyAlignment="1" applyProtection="1">
      <alignment horizontal="center" vertical="center"/>
      <protection hidden="1"/>
    </xf>
    <xf numFmtId="0" fontId="142" fillId="8" borderId="201" xfId="0" applyFont="1" applyFill="1" applyBorder="1" applyAlignment="1" applyProtection="1">
      <alignment horizontal="left" vertical="center" wrapText="1"/>
      <protection hidden="1"/>
    </xf>
    <xf numFmtId="0" fontId="139" fillId="8" borderId="202" xfId="0" applyFont="1" applyFill="1" applyBorder="1" applyAlignment="1" applyProtection="1">
      <alignment horizontal="left" vertical="center" wrapText="1"/>
      <protection hidden="1"/>
    </xf>
    <xf numFmtId="0" fontId="139" fillId="8" borderId="203" xfId="0" applyFont="1" applyFill="1" applyBorder="1" applyAlignment="1" applyProtection="1">
      <alignment horizontal="left" vertical="center" wrapText="1"/>
      <protection hidden="1"/>
    </xf>
    <xf numFmtId="0" fontId="142" fillId="8" borderId="201" xfId="0" applyFont="1" applyFill="1" applyBorder="1" applyAlignment="1" applyProtection="1">
      <alignment vertical="center" wrapText="1"/>
      <protection hidden="1"/>
    </xf>
    <xf numFmtId="0" fontId="139" fillId="8" borderId="202" xfId="0" applyFont="1" applyFill="1" applyBorder="1" applyAlignment="1" applyProtection="1">
      <alignment vertical="center" wrapText="1"/>
      <protection hidden="1"/>
    </xf>
    <xf numFmtId="0" fontId="139" fillId="8" borderId="203" xfId="0" applyFont="1" applyFill="1" applyBorder="1" applyAlignment="1" applyProtection="1">
      <alignment vertical="center" wrapText="1"/>
      <protection hidden="1"/>
    </xf>
    <xf numFmtId="0" fontId="143" fillId="0" borderId="205" xfId="0" applyFont="1" applyBorder="1" applyAlignment="1" applyProtection="1">
      <alignment horizontal="center" vertical="center"/>
      <protection hidden="1"/>
    </xf>
    <xf numFmtId="0" fontId="143" fillId="0" borderId="206" xfId="0" applyFont="1" applyBorder="1" applyAlignment="1" applyProtection="1">
      <alignment horizontal="center" vertical="center"/>
      <protection hidden="1"/>
    </xf>
    <xf numFmtId="0" fontId="143" fillId="0" borderId="207" xfId="0" applyFont="1" applyBorder="1" applyAlignment="1" applyProtection="1">
      <alignment horizontal="center" vertical="center"/>
      <protection hidden="1"/>
    </xf>
    <xf numFmtId="0" fontId="143" fillId="0" borderId="118" xfId="0" applyFont="1" applyBorder="1" applyAlignment="1" applyProtection="1">
      <alignment horizontal="center" vertical="center"/>
      <protection hidden="1"/>
    </xf>
    <xf numFmtId="0" fontId="143" fillId="0" borderId="116" xfId="0" applyFont="1" applyBorder="1" applyAlignment="1" applyProtection="1">
      <alignment horizontal="center" vertical="center"/>
      <protection hidden="1"/>
    </xf>
    <xf numFmtId="0" fontId="143" fillId="0" borderId="117" xfId="0" applyFont="1" applyBorder="1" applyAlignment="1" applyProtection="1">
      <alignment horizontal="center" vertical="center"/>
      <protection hidden="1"/>
    </xf>
    <xf numFmtId="15" fontId="131" fillId="0" borderId="178" xfId="0" applyNumberFormat="1" applyFont="1" applyBorder="1" applyAlignment="1" applyProtection="1">
      <alignment horizontal="left"/>
      <protection hidden="1"/>
    </xf>
    <xf numFmtId="15" fontId="131" fillId="0" borderId="1" xfId="0" applyNumberFormat="1" applyFont="1" applyBorder="1" applyAlignment="1" applyProtection="1">
      <alignment horizontal="left"/>
      <protection hidden="1"/>
    </xf>
    <xf numFmtId="15" fontId="131" fillId="0" borderId="2" xfId="0" applyNumberFormat="1" applyFont="1" applyBorder="1" applyAlignment="1" applyProtection="1">
      <alignment horizontal="left"/>
      <protection hidden="1"/>
    </xf>
    <xf numFmtId="0" fontId="144" fillId="0" borderId="0" xfId="0" applyFont="1" applyAlignment="1" applyProtection="1">
      <alignment horizontal="center" vertical="center"/>
      <protection hidden="1"/>
    </xf>
    <xf numFmtId="0" fontId="131" fillId="0" borderId="178" xfId="0" applyFont="1" applyBorder="1" applyAlignment="1" applyProtection="1">
      <alignment horizontal="left"/>
      <protection hidden="1"/>
    </xf>
    <xf numFmtId="0" fontId="131" fillId="0" borderId="1" xfId="0" applyFont="1" applyBorder="1" applyAlignment="1" applyProtection="1">
      <alignment horizontal="left"/>
      <protection hidden="1"/>
    </xf>
    <xf numFmtId="0" fontId="131" fillId="0" borderId="2" xfId="0" applyFont="1" applyBorder="1" applyAlignment="1" applyProtection="1">
      <alignment horizontal="left"/>
      <protection hidden="1"/>
    </xf>
    <xf numFmtId="0" fontId="101" fillId="0" borderId="179" xfId="0" applyFont="1" applyBorder="1" applyAlignment="1" applyProtection="1">
      <alignment horizontal="left"/>
      <protection hidden="1"/>
    </xf>
    <xf numFmtId="0" fontId="101" fillId="0" borderId="180" xfId="0" applyFont="1" applyBorder="1" applyAlignment="1" applyProtection="1">
      <alignment horizontal="left"/>
      <protection hidden="1"/>
    </xf>
    <xf numFmtId="0" fontId="101" fillId="0" borderId="181" xfId="0" applyFont="1" applyBorder="1" applyAlignment="1" applyProtection="1">
      <alignment horizontal="left"/>
      <protection hidden="1"/>
    </xf>
    <xf numFmtId="0" fontId="139" fillId="8" borderId="187" xfId="0" applyFont="1" applyFill="1" applyBorder="1" applyAlignment="1" applyProtection="1">
      <alignment horizontal="center"/>
      <protection hidden="1"/>
    </xf>
    <xf numFmtId="0" fontId="139" fillId="8" borderId="188" xfId="0" applyFont="1" applyFill="1" applyBorder="1" applyAlignment="1" applyProtection="1">
      <alignment horizontal="center"/>
      <protection hidden="1"/>
    </xf>
    <xf numFmtId="0" fontId="139" fillId="8" borderId="189" xfId="0" applyFont="1" applyFill="1" applyBorder="1" applyAlignment="1" applyProtection="1">
      <alignment horizontal="center"/>
      <protection hidden="1"/>
    </xf>
    <xf numFmtId="0" fontId="103" fillId="0" borderId="172" xfId="0" applyFont="1" applyBorder="1" applyAlignment="1" applyProtection="1">
      <alignment horizontal="center" vertical="center"/>
      <protection hidden="1"/>
    </xf>
    <xf numFmtId="15" fontId="100" fillId="8" borderId="184" xfId="0" applyNumberFormat="1" applyFont="1" applyFill="1" applyBorder="1" applyAlignment="1" applyProtection="1">
      <alignment horizontal="center"/>
      <protection hidden="1"/>
    </xf>
    <xf numFmtId="15" fontId="100" fillId="8" borderId="185" xfId="0" applyNumberFormat="1" applyFont="1" applyFill="1" applyBorder="1" applyAlignment="1" applyProtection="1">
      <alignment horizontal="center"/>
      <protection hidden="1"/>
    </xf>
    <xf numFmtId="15" fontId="100" fillId="8" borderId="186" xfId="0" applyNumberFormat="1" applyFont="1" applyFill="1" applyBorder="1" applyAlignment="1" applyProtection="1">
      <alignment horizontal="center"/>
      <protection hidden="1"/>
    </xf>
    <xf numFmtId="15" fontId="131" fillId="0" borderId="173" xfId="0" applyNumberFormat="1" applyFont="1" applyBorder="1" applyAlignment="1" applyProtection="1">
      <alignment horizontal="left"/>
      <protection hidden="1"/>
    </xf>
    <xf numFmtId="15" fontId="131" fillId="0" borderId="174" xfId="0" applyNumberFormat="1" applyFont="1" applyBorder="1" applyAlignment="1" applyProtection="1">
      <alignment horizontal="left"/>
      <protection hidden="1"/>
    </xf>
    <xf numFmtId="15" fontId="131" fillId="0" borderId="175" xfId="0" applyNumberFormat="1" applyFont="1" applyBorder="1" applyAlignment="1" applyProtection="1">
      <alignment horizontal="left"/>
      <protection hidden="1"/>
    </xf>
    <xf numFmtId="0" fontId="112" fillId="0" borderId="178" xfId="0" applyFont="1" applyBorder="1" applyAlignment="1" applyProtection="1">
      <alignment horizontal="left" vertical="center"/>
      <protection hidden="1"/>
    </xf>
    <xf numFmtId="0" fontId="112" fillId="0" borderId="1" xfId="0" applyFont="1" applyBorder="1" applyAlignment="1" applyProtection="1">
      <alignment horizontal="left" vertical="center"/>
      <protection hidden="1"/>
    </xf>
    <xf numFmtId="0" fontId="112" fillId="0" borderId="194" xfId="0" applyFont="1" applyBorder="1" applyAlignment="1" applyProtection="1">
      <alignment horizontal="left" vertical="center"/>
      <protection hidden="1"/>
    </xf>
    <xf numFmtId="0" fontId="112" fillId="0" borderId="2" xfId="0" applyFont="1" applyBorder="1" applyAlignment="1" applyProtection="1">
      <alignment horizontal="left" vertical="center"/>
      <protection hidden="1"/>
    </xf>
    <xf numFmtId="15" fontId="112" fillId="0" borderId="178" xfId="0" applyNumberFormat="1" applyFont="1" applyBorder="1" applyAlignment="1" applyProtection="1">
      <alignment horizontal="left" vertical="center"/>
      <protection hidden="1"/>
    </xf>
    <xf numFmtId="15" fontId="112" fillId="0" borderId="1" xfId="0" applyNumberFormat="1" applyFont="1" applyBorder="1" applyAlignment="1" applyProtection="1">
      <alignment horizontal="left" vertical="center"/>
      <protection hidden="1"/>
    </xf>
    <xf numFmtId="15" fontId="112" fillId="0" borderId="2" xfId="0" applyNumberFormat="1" applyFont="1" applyBorder="1" applyAlignment="1" applyProtection="1">
      <alignment horizontal="left" vertical="center"/>
      <protection hidden="1"/>
    </xf>
    <xf numFmtId="0" fontId="100" fillId="0" borderId="178" xfId="0" applyFont="1" applyBorder="1" applyAlignment="1" applyProtection="1">
      <alignment horizontal="left"/>
      <protection hidden="1"/>
    </xf>
    <xf numFmtId="0" fontId="100" fillId="0" borderId="1" xfId="0" applyFont="1" applyBorder="1" applyAlignment="1" applyProtection="1">
      <alignment horizontal="left"/>
      <protection hidden="1"/>
    </xf>
    <xf numFmtId="0" fontId="100" fillId="0" borderId="2" xfId="0" applyFont="1" applyBorder="1" applyAlignment="1" applyProtection="1">
      <alignment horizontal="left"/>
      <protection hidden="1"/>
    </xf>
    <xf numFmtId="0" fontId="102" fillId="0" borderId="61" xfId="0" applyFont="1" applyBorder="1" applyAlignment="1" applyProtection="1">
      <alignment horizontal="center"/>
      <protection hidden="1"/>
    </xf>
    <xf numFmtId="0" fontId="131" fillId="0" borderId="0" xfId="0" applyFont="1" applyAlignment="1" applyProtection="1">
      <alignment horizontal="center"/>
      <protection hidden="1"/>
    </xf>
    <xf numFmtId="0" fontId="112" fillId="0" borderId="173" xfId="0" applyFont="1" applyBorder="1" applyAlignment="1" applyProtection="1">
      <alignment horizontal="left" vertical="center"/>
      <protection hidden="1"/>
    </xf>
    <xf numFmtId="0" fontId="112" fillId="0" borderId="174" xfId="0" applyFont="1" applyBorder="1" applyAlignment="1" applyProtection="1">
      <alignment horizontal="left" vertical="center"/>
      <protection hidden="1"/>
    </xf>
    <xf numFmtId="0" fontId="112" fillId="0" borderId="175" xfId="0" applyFont="1" applyBorder="1" applyAlignment="1" applyProtection="1">
      <alignment horizontal="left" vertical="center"/>
      <protection hidden="1"/>
    </xf>
    <xf numFmtId="177" fontId="135" fillId="0" borderId="128" xfId="0" applyNumberFormat="1" applyFont="1" applyBorder="1" applyAlignment="1" applyProtection="1">
      <alignment horizontal="center"/>
      <protection hidden="1"/>
    </xf>
    <xf numFmtId="177" fontId="135" fillId="0" borderId="130" xfId="0" applyNumberFormat="1" applyFont="1" applyBorder="1" applyAlignment="1" applyProtection="1">
      <alignment horizontal="center"/>
      <protection hidden="1"/>
    </xf>
    <xf numFmtId="179" fontId="135" fillId="0" borderId="128" xfId="0" applyNumberFormat="1" applyFont="1" applyBorder="1" applyAlignment="1" applyProtection="1">
      <alignment horizontal="center"/>
      <protection hidden="1"/>
    </xf>
    <xf numFmtId="179" fontId="135" fillId="0" borderId="130" xfId="0" applyNumberFormat="1" applyFont="1" applyBorder="1" applyAlignment="1" applyProtection="1">
      <alignment horizontal="center"/>
      <protection hidden="1"/>
    </xf>
    <xf numFmtId="15" fontId="112" fillId="0" borderId="360" xfId="0" applyNumberFormat="1" applyFont="1" applyBorder="1" applyAlignment="1" applyProtection="1">
      <alignment horizontal="left" vertical="center"/>
      <protection hidden="1"/>
    </xf>
    <xf numFmtId="15" fontId="112" fillId="0" borderId="9" xfId="0" applyNumberFormat="1" applyFont="1" applyBorder="1" applyAlignment="1" applyProtection="1">
      <alignment horizontal="left" vertical="center"/>
      <protection hidden="1"/>
    </xf>
    <xf numFmtId="15" fontId="112" fillId="0" borderId="10" xfId="0" applyNumberFormat="1" applyFont="1" applyBorder="1" applyAlignment="1" applyProtection="1">
      <alignment horizontal="left" vertical="center"/>
      <protection hidden="1"/>
    </xf>
    <xf numFmtId="0" fontId="112" fillId="0" borderId="360" xfId="0" applyFont="1" applyBorder="1" applyAlignment="1" applyProtection="1">
      <alignment horizontal="left" vertical="center"/>
      <protection hidden="1"/>
    </xf>
    <xf numFmtId="0" fontId="112" fillId="0" borderId="9" xfId="0" applyFont="1" applyBorder="1" applyAlignment="1" applyProtection="1">
      <alignment horizontal="left" vertical="center"/>
      <protection hidden="1"/>
    </xf>
    <xf numFmtId="0" fontId="112" fillId="0" borderId="10" xfId="0" applyFont="1" applyBorder="1" applyAlignment="1" applyProtection="1">
      <alignment horizontal="left" vertical="center"/>
      <protection hidden="1"/>
    </xf>
    <xf numFmtId="0" fontId="112" fillId="0" borderId="179" xfId="0" applyFont="1" applyBorder="1" applyAlignment="1" applyProtection="1">
      <alignment horizontal="left" vertical="center"/>
      <protection hidden="1"/>
    </xf>
    <xf numFmtId="0" fontId="112" fillId="0" borderId="180" xfId="0" applyFont="1" applyBorder="1" applyAlignment="1" applyProtection="1">
      <alignment horizontal="left" vertical="center"/>
      <protection hidden="1"/>
    </xf>
    <xf numFmtId="0" fontId="112" fillId="0" borderId="181" xfId="0" applyFont="1" applyBorder="1" applyAlignment="1" applyProtection="1">
      <alignment horizontal="left" vertical="center"/>
      <protection hidden="1"/>
    </xf>
    <xf numFmtId="14" fontId="146" fillId="0" borderId="53" xfId="0" applyNumberFormat="1" applyFont="1" applyBorder="1" applyAlignment="1" applyProtection="1">
      <alignment horizontal="left" vertical="center"/>
      <protection locked="0"/>
    </xf>
    <xf numFmtId="0" fontId="131" fillId="0" borderId="0" xfId="0" applyFont="1" applyAlignment="1" applyProtection="1">
      <alignment horizontal="left"/>
      <protection hidden="1"/>
    </xf>
    <xf numFmtId="177" fontId="133" fillId="0" borderId="0" xfId="0" applyNumberFormat="1" applyFont="1" applyAlignment="1" applyProtection="1">
      <alignment horizontal="center"/>
      <protection hidden="1"/>
    </xf>
    <xf numFmtId="0" fontId="102" fillId="0" borderId="49" xfId="0" applyFont="1" applyBorder="1" applyAlignment="1" applyProtection="1">
      <alignment horizontal="left"/>
      <protection hidden="1"/>
    </xf>
    <xf numFmtId="0" fontId="117" fillId="0" borderId="61" xfId="0" applyFont="1" applyBorder="1" applyAlignment="1" applyProtection="1">
      <alignment horizontal="center"/>
      <protection hidden="1"/>
    </xf>
    <xf numFmtId="179" fontId="102" fillId="0" borderId="61" xfId="0" applyNumberFormat="1" applyFont="1" applyBorder="1" applyAlignment="1" applyProtection="1">
      <alignment horizontal="center"/>
      <protection hidden="1"/>
    </xf>
    <xf numFmtId="0" fontId="100" fillId="0" borderId="172" xfId="0" applyFont="1" applyBorder="1" applyAlignment="1" applyProtection="1">
      <alignment horizontal="center"/>
      <protection hidden="1"/>
    </xf>
    <xf numFmtId="0" fontId="102" fillId="8" borderId="172" xfId="0" applyFont="1" applyFill="1" applyBorder="1" applyAlignment="1" applyProtection="1">
      <alignment horizontal="center"/>
      <protection hidden="1"/>
    </xf>
    <xf numFmtId="0" fontId="101" fillId="0" borderId="101" xfId="0" applyFont="1" applyBorder="1" applyAlignment="1" applyProtection="1">
      <alignment horizontal="center"/>
      <protection hidden="1"/>
    </xf>
    <xf numFmtId="0" fontId="101" fillId="0" borderId="0" xfId="0" applyFont="1" applyAlignment="1" applyProtection="1">
      <alignment horizontal="center"/>
      <protection hidden="1"/>
    </xf>
    <xf numFmtId="0" fontId="101" fillId="0" borderId="115" xfId="0" applyFont="1" applyBorder="1" applyAlignment="1" applyProtection="1">
      <alignment horizontal="center"/>
      <protection hidden="1"/>
    </xf>
    <xf numFmtId="0" fontId="101" fillId="0" borderId="116" xfId="0" applyFont="1" applyBorder="1" applyAlignment="1" applyProtection="1">
      <alignment horizontal="center"/>
      <protection hidden="1"/>
    </xf>
    <xf numFmtId="176" fontId="105" fillId="0" borderId="53" xfId="0" applyNumberFormat="1" applyFont="1" applyBorder="1" applyAlignment="1" applyProtection="1">
      <alignment horizontal="left" vertical="center"/>
      <protection locked="0"/>
    </xf>
    <xf numFmtId="0" fontId="131" fillId="0" borderId="128" xfId="0" applyFont="1" applyBorder="1" applyAlignment="1" applyProtection="1">
      <alignment horizontal="center"/>
      <protection hidden="1"/>
    </xf>
    <xf numFmtId="0" fontId="131" fillId="0" borderId="129" xfId="0" applyFont="1" applyBorder="1" applyAlignment="1" applyProtection="1">
      <alignment horizontal="center"/>
      <protection hidden="1"/>
    </xf>
    <xf numFmtId="0" fontId="131" fillId="0" borderId="130" xfId="0" applyFont="1" applyBorder="1" applyAlignment="1" applyProtection="1">
      <alignment horizontal="center"/>
      <protection hidden="1"/>
    </xf>
    <xf numFmtId="0" fontId="102" fillId="0" borderId="98" xfId="0" applyFont="1" applyBorder="1" applyAlignment="1" applyProtection="1">
      <alignment horizontal="center"/>
      <protection hidden="1"/>
    </xf>
    <xf numFmtId="0" fontId="102" fillId="0" borderId="99" xfId="0" applyFont="1" applyBorder="1" applyAlignment="1" applyProtection="1">
      <alignment horizontal="center"/>
      <protection hidden="1"/>
    </xf>
    <xf numFmtId="0" fontId="102" fillId="0" borderId="101" xfId="0" applyFont="1" applyBorder="1" applyAlignment="1" applyProtection="1">
      <alignment horizontal="center"/>
      <protection hidden="1"/>
    </xf>
    <xf numFmtId="0" fontId="102" fillId="0" borderId="0" xfId="0" applyFont="1" applyAlignment="1" applyProtection="1">
      <alignment horizontal="center"/>
      <protection hidden="1"/>
    </xf>
    <xf numFmtId="0" fontId="102" fillId="0" borderId="115" xfId="0" applyFont="1" applyBorder="1" applyAlignment="1" applyProtection="1">
      <alignment horizontal="center"/>
      <protection hidden="1"/>
    </xf>
    <xf numFmtId="0" fontId="102" fillId="0" borderId="116" xfId="0" applyFont="1" applyBorder="1" applyAlignment="1" applyProtection="1">
      <alignment horizontal="center"/>
      <protection hidden="1"/>
    </xf>
    <xf numFmtId="0" fontId="103" fillId="0" borderId="98" xfId="0" applyFont="1" applyBorder="1" applyAlignment="1" applyProtection="1">
      <alignment horizontal="center" vertical="center" wrapText="1"/>
      <protection hidden="1"/>
    </xf>
    <xf numFmtId="0" fontId="103" fillId="0" borderId="99" xfId="0" applyFont="1" applyBorder="1" applyAlignment="1" applyProtection="1">
      <alignment horizontal="center" vertical="center" wrapText="1"/>
      <protection hidden="1"/>
    </xf>
    <xf numFmtId="0" fontId="103" fillId="0" borderId="100" xfId="0" applyFont="1" applyBorder="1" applyAlignment="1" applyProtection="1">
      <alignment horizontal="center" vertical="center" wrapText="1"/>
      <protection hidden="1"/>
    </xf>
    <xf numFmtId="0" fontId="103" fillId="0" borderId="101" xfId="0" applyFont="1" applyBorder="1" applyAlignment="1" applyProtection="1">
      <alignment horizontal="center" vertical="center" wrapText="1"/>
      <protection hidden="1"/>
    </xf>
    <xf numFmtId="0" fontId="103" fillId="0" borderId="0" xfId="0" applyFont="1" applyAlignment="1" applyProtection="1">
      <alignment horizontal="center" vertical="center" wrapText="1"/>
      <protection hidden="1"/>
    </xf>
    <xf numFmtId="0" fontId="103" fillId="0" borderId="102" xfId="0" applyFont="1" applyBorder="1" applyAlignment="1" applyProtection="1">
      <alignment horizontal="center" vertical="center" wrapText="1"/>
      <protection hidden="1"/>
    </xf>
    <xf numFmtId="0" fontId="103" fillId="0" borderId="115" xfId="0" applyFont="1" applyBorder="1" applyAlignment="1" applyProtection="1">
      <alignment horizontal="center" vertical="center" wrapText="1"/>
      <protection hidden="1"/>
    </xf>
    <xf numFmtId="0" fontId="103" fillId="0" borderId="116" xfId="0" applyFont="1" applyBorder="1" applyAlignment="1" applyProtection="1">
      <alignment horizontal="center" vertical="center" wrapText="1"/>
      <protection hidden="1"/>
    </xf>
    <xf numFmtId="0" fontId="103" fillId="0" borderId="119" xfId="0" applyFont="1" applyBorder="1" applyAlignment="1" applyProtection="1">
      <alignment horizontal="center" vertical="center" wrapText="1"/>
      <protection hidden="1"/>
    </xf>
    <xf numFmtId="0" fontId="102" fillId="0" borderId="100" xfId="0" applyFont="1" applyBorder="1" applyAlignment="1" applyProtection="1">
      <alignment horizontal="center"/>
      <protection hidden="1"/>
    </xf>
    <xf numFmtId="0" fontId="103" fillId="8" borderId="98" xfId="0" applyFont="1" applyFill="1" applyBorder="1" applyAlignment="1" applyProtection="1">
      <alignment horizontal="center"/>
      <protection hidden="1"/>
    </xf>
    <xf numFmtId="0" fontId="103" fillId="8" borderId="99" xfId="0" applyFont="1" applyFill="1" applyBorder="1" applyAlignment="1" applyProtection="1">
      <alignment horizontal="center"/>
      <protection hidden="1"/>
    </xf>
    <xf numFmtId="0" fontId="103" fillId="8" borderId="100" xfId="0" applyFont="1" applyFill="1" applyBorder="1" applyAlignment="1" applyProtection="1">
      <alignment horizontal="center"/>
      <protection hidden="1"/>
    </xf>
    <xf numFmtId="14" fontId="100" fillId="0" borderId="53" xfId="0" applyNumberFormat="1" applyFont="1" applyBorder="1" applyAlignment="1" applyProtection="1">
      <alignment horizontal="left"/>
      <protection locked="0"/>
    </xf>
    <xf numFmtId="0" fontId="100" fillId="0" borderId="53" xfId="0" applyFont="1" applyBorder="1" applyAlignment="1" applyProtection="1">
      <alignment horizontal="left"/>
      <protection locked="0"/>
    </xf>
    <xf numFmtId="0" fontId="103" fillId="8" borderId="115" xfId="0" applyFont="1" applyFill="1" applyBorder="1" applyAlignment="1" applyProtection="1">
      <alignment horizontal="center"/>
      <protection hidden="1"/>
    </xf>
    <xf numFmtId="0" fontId="103" fillId="8" borderId="116" xfId="0" applyFont="1" applyFill="1" applyBorder="1" applyAlignment="1" applyProtection="1">
      <alignment horizontal="center"/>
      <protection hidden="1"/>
    </xf>
    <xf numFmtId="0" fontId="103" fillId="8" borderId="119" xfId="0" applyFont="1" applyFill="1" applyBorder="1" applyAlignment="1" applyProtection="1">
      <alignment horizontal="center"/>
      <protection hidden="1"/>
    </xf>
    <xf numFmtId="0" fontId="105" fillId="0" borderId="99" xfId="0" applyFont="1" applyBorder="1" applyAlignment="1" applyProtection="1">
      <alignment horizontal="center" vertical="center" wrapText="1"/>
      <protection locked="0"/>
    </xf>
    <xf numFmtId="0" fontId="105" fillId="0" borderId="100" xfId="0" applyFont="1" applyBorder="1" applyAlignment="1" applyProtection="1">
      <alignment horizontal="center" vertical="center" wrapText="1"/>
      <protection locked="0"/>
    </xf>
    <xf numFmtId="0" fontId="106" fillId="0" borderId="53" xfId="12" applyFont="1" applyBorder="1" applyAlignment="1">
      <alignment horizontal="left" vertical="center" wrapText="1"/>
    </xf>
    <xf numFmtId="0" fontId="106" fillId="0" borderId="107" xfId="12" applyFont="1" applyBorder="1" applyAlignment="1">
      <alignment horizontal="left" vertical="center" wrapText="1"/>
    </xf>
    <xf numFmtId="0" fontId="104" fillId="0" borderId="49" xfId="12" applyFont="1" applyBorder="1" applyAlignment="1">
      <alignment horizontal="left" vertical="center"/>
    </xf>
    <xf numFmtId="0" fontId="104" fillId="0" borderId="104" xfId="12" applyFont="1" applyBorder="1" applyAlignment="1">
      <alignment horizontal="left" vertical="center"/>
    </xf>
    <xf numFmtId="0" fontId="101" fillId="0" borderId="0" xfId="0" applyFont="1" applyAlignment="1" applyProtection="1">
      <alignment horizontal="left"/>
      <protection locked="0"/>
    </xf>
    <xf numFmtId="0" fontId="101" fillId="0" borderId="102" xfId="0" applyFont="1" applyBorder="1" applyAlignment="1" applyProtection="1">
      <alignment horizontal="left"/>
      <protection locked="0"/>
    </xf>
    <xf numFmtId="0" fontId="105" fillId="0" borderId="53" xfId="0" applyFont="1" applyBorder="1" applyAlignment="1" applyProtection="1">
      <alignment horizontal="left" vertical="center"/>
      <protection locked="0"/>
    </xf>
    <xf numFmtId="15" fontId="112" fillId="0" borderId="173" xfId="0" applyNumberFormat="1" applyFont="1" applyBorder="1" applyAlignment="1" applyProtection="1">
      <alignment horizontal="left"/>
      <protection hidden="1"/>
    </xf>
    <xf numFmtId="15" fontId="112" fillId="0" borderId="174" xfId="0" applyNumberFormat="1" applyFont="1" applyBorder="1" applyAlignment="1" applyProtection="1">
      <alignment horizontal="left"/>
      <protection hidden="1"/>
    </xf>
    <xf numFmtId="15" fontId="112" fillId="0" borderId="175" xfId="0" applyNumberFormat="1" applyFont="1" applyBorder="1" applyAlignment="1" applyProtection="1">
      <alignment horizontal="left"/>
      <protection hidden="1"/>
    </xf>
    <xf numFmtId="15" fontId="112" fillId="0" borderId="179" xfId="0" applyNumberFormat="1" applyFont="1" applyBorder="1" applyAlignment="1" applyProtection="1">
      <alignment horizontal="left" vertical="center"/>
      <protection hidden="1"/>
    </xf>
    <xf numFmtId="15" fontId="112" fillId="0" borderId="180" xfId="0" applyNumberFormat="1" applyFont="1" applyBorder="1" applyAlignment="1" applyProtection="1">
      <alignment horizontal="left" vertical="center"/>
      <protection hidden="1"/>
    </xf>
    <xf numFmtId="15" fontId="112" fillId="0" borderId="181" xfId="0" applyNumberFormat="1" applyFont="1" applyBorder="1" applyAlignment="1" applyProtection="1">
      <alignment horizontal="left" vertical="center"/>
      <protection hidden="1"/>
    </xf>
    <xf numFmtId="0" fontId="112" fillId="0" borderId="179" xfId="0" applyFont="1" applyBorder="1" applyAlignment="1" applyProtection="1">
      <alignment horizontal="left"/>
      <protection hidden="1"/>
    </xf>
    <xf numFmtId="0" fontId="112" fillId="0" borderId="180" xfId="0" applyFont="1" applyBorder="1" applyAlignment="1" applyProtection="1">
      <alignment horizontal="left"/>
      <protection hidden="1"/>
    </xf>
    <xf numFmtId="0" fontId="112" fillId="0" borderId="181" xfId="0" applyFont="1" applyBorder="1" applyAlignment="1" applyProtection="1">
      <alignment horizontal="left"/>
      <protection hidden="1"/>
    </xf>
    <xf numFmtId="0" fontId="26" fillId="0" borderId="247" xfId="3" applyFont="1" applyBorder="1" applyAlignment="1">
      <alignment horizontal="center" vertical="center"/>
    </xf>
    <xf numFmtId="0" fontId="26" fillId="0" borderId="248" xfId="3" applyFont="1" applyBorder="1" applyAlignment="1">
      <alignment horizontal="center" vertical="center"/>
    </xf>
    <xf numFmtId="0" fontId="26" fillId="0" borderId="249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6" fillId="0" borderId="382" xfId="3" applyFont="1" applyBorder="1" applyAlignment="1">
      <alignment horizontal="center" vertical="center"/>
    </xf>
    <xf numFmtId="0" fontId="26" fillId="0" borderId="241" xfId="3" applyFont="1" applyBorder="1" applyAlignment="1">
      <alignment horizontal="center" vertical="center"/>
    </xf>
    <xf numFmtId="0" fontId="26" fillId="0" borderId="242" xfId="3" applyFont="1" applyBorder="1" applyAlignment="1">
      <alignment horizontal="center" vertical="center"/>
    </xf>
    <xf numFmtId="0" fontId="26" fillId="0" borderId="243" xfId="3" applyFont="1" applyBorder="1" applyAlignment="1">
      <alignment horizontal="center" vertical="center"/>
    </xf>
    <xf numFmtId="172" fontId="73" fillId="3" borderId="352" xfId="16" applyNumberFormat="1" applyFont="1" applyFill="1" applyBorder="1" applyAlignment="1">
      <alignment horizontal="center" vertical="center" wrapText="1"/>
    </xf>
    <xf numFmtId="172" fontId="73" fillId="3" borderId="379" xfId="16" applyNumberFormat="1" applyFont="1" applyFill="1" applyBorder="1" applyAlignment="1">
      <alignment horizontal="center" vertical="center" wrapText="1"/>
    </xf>
    <xf numFmtId="172" fontId="79" fillId="0" borderId="353" xfId="16" applyNumberFormat="1" applyFont="1" applyBorder="1" applyAlignment="1">
      <alignment horizontal="center" vertical="center" wrapText="1"/>
    </xf>
    <xf numFmtId="172" fontId="79" fillId="0" borderId="288" xfId="16" applyNumberFormat="1" applyFont="1" applyBorder="1" applyAlignment="1">
      <alignment horizontal="center" vertical="center" wrapText="1"/>
    </xf>
    <xf numFmtId="172" fontId="47" fillId="0" borderId="378" xfId="16" applyNumberFormat="1" applyFont="1" applyBorder="1" applyAlignment="1">
      <alignment horizontal="center" vertical="center" wrapText="1"/>
    </xf>
    <xf numFmtId="172" fontId="47" fillId="0" borderId="289" xfId="16" applyNumberFormat="1" applyFont="1" applyBorder="1" applyAlignment="1">
      <alignment horizontal="center" vertical="center" wrapText="1"/>
    </xf>
    <xf numFmtId="0" fontId="84" fillId="3" borderId="240" xfId="16" applyFont="1" applyFill="1" applyBorder="1" applyAlignment="1">
      <alignment horizontal="center" vertical="center" wrapText="1"/>
    </xf>
    <xf numFmtId="0" fontId="84" fillId="3" borderId="252" xfId="16" applyFont="1" applyFill="1" applyBorder="1" applyAlignment="1">
      <alignment horizontal="center" vertical="center" wrapText="1"/>
    </xf>
    <xf numFmtId="183" fontId="73" fillId="3" borderId="245" xfId="16" applyNumberFormat="1" applyFont="1" applyFill="1" applyBorder="1" applyAlignment="1">
      <alignment horizontal="center" vertical="center" wrapText="1"/>
    </xf>
    <xf numFmtId="183" fontId="73" fillId="3" borderId="0" xfId="16" applyNumberFormat="1" applyFont="1" applyFill="1" applyAlignment="1">
      <alignment horizontal="center" vertical="center" wrapText="1"/>
    </xf>
    <xf numFmtId="183" fontId="73" fillId="3" borderId="246" xfId="16" applyNumberFormat="1" applyFont="1" applyFill="1" applyBorder="1" applyAlignment="1">
      <alignment horizontal="center" vertical="center" wrapText="1"/>
    </xf>
    <xf numFmtId="0" fontId="26" fillId="0" borderId="380" xfId="3" applyFont="1" applyBorder="1" applyAlignment="1">
      <alignment horizontal="center" vertical="center"/>
    </xf>
    <xf numFmtId="0" fontId="26" fillId="0" borderId="91" xfId="3" applyFont="1" applyBorder="1" applyAlignment="1">
      <alignment horizontal="center" vertical="center"/>
    </xf>
    <xf numFmtId="0" fontId="26" fillId="0" borderId="24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383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6" fillId="0" borderId="49" xfId="3" applyFont="1" applyBorder="1" applyAlignment="1">
      <alignment horizontal="center" vertical="center"/>
    </xf>
    <xf numFmtId="0" fontId="26" fillId="0" borderId="381" xfId="3" applyFont="1" applyBorder="1" applyAlignment="1">
      <alignment horizontal="center" vertical="center"/>
    </xf>
    <xf numFmtId="172" fontId="79" fillId="0" borderId="285" xfId="16" applyNumberFormat="1" applyFont="1" applyBorder="1" applyAlignment="1">
      <alignment horizontal="center" vertical="center" wrapText="1"/>
    </xf>
    <xf numFmtId="172" fontId="47" fillId="0" borderId="286" xfId="16" applyNumberFormat="1" applyFont="1" applyBorder="1" applyAlignment="1">
      <alignment horizontal="center" vertical="center" wrapText="1"/>
    </xf>
    <xf numFmtId="181" fontId="73" fillId="3" borderId="284" xfId="16" applyNumberFormat="1" applyFont="1" applyFill="1" applyBorder="1" applyAlignment="1">
      <alignment horizontal="center" vertical="center" wrapText="1"/>
    </xf>
    <xf numFmtId="181" fontId="73" fillId="3" borderId="287" xfId="16" applyNumberFormat="1" applyFont="1" applyFill="1" applyBorder="1" applyAlignment="1">
      <alignment horizontal="center" vertical="center" wrapText="1"/>
    </xf>
    <xf numFmtId="15" fontId="84" fillId="0" borderId="285" xfId="16" applyNumberFormat="1" applyFont="1" applyBorder="1" applyAlignment="1">
      <alignment horizontal="center" vertical="center"/>
    </xf>
    <xf numFmtId="15" fontId="84" fillId="0" borderId="288" xfId="16" applyNumberFormat="1" applyFont="1" applyBorder="1" applyAlignment="1">
      <alignment horizontal="center" vertical="center"/>
    </xf>
    <xf numFmtId="15" fontId="73" fillId="0" borderId="285" xfId="16" applyNumberFormat="1" applyFont="1" applyBorder="1" applyAlignment="1">
      <alignment horizontal="center" vertical="center"/>
    </xf>
    <xf numFmtId="15" fontId="73" fillId="0" borderId="288" xfId="16" applyNumberFormat="1" applyFont="1" applyBorder="1" applyAlignment="1">
      <alignment horizontal="center" vertical="center"/>
    </xf>
    <xf numFmtId="1" fontId="73" fillId="0" borderId="285" xfId="16" applyNumberFormat="1" applyFont="1" applyBorder="1" applyAlignment="1">
      <alignment horizontal="center" vertical="center"/>
    </xf>
    <xf numFmtId="1" fontId="73" fillId="0" borderId="288" xfId="16" applyNumberFormat="1" applyFont="1" applyBorder="1" applyAlignment="1">
      <alignment horizontal="center" vertical="center"/>
    </xf>
    <xf numFmtId="172" fontId="73" fillId="3" borderId="285" xfId="16" applyNumberFormat="1" applyFont="1" applyFill="1" applyBorder="1" applyAlignment="1">
      <alignment horizontal="center" vertical="center" wrapText="1"/>
    </xf>
    <xf numFmtId="172" fontId="73" fillId="3" borderId="288" xfId="16" applyNumberFormat="1" applyFont="1" applyFill="1" applyBorder="1" applyAlignment="1">
      <alignment horizontal="center" vertical="center" wrapText="1"/>
    </xf>
    <xf numFmtId="2" fontId="84" fillId="3" borderId="352" xfId="16" applyNumberFormat="1" applyFont="1" applyFill="1" applyBorder="1" applyAlignment="1">
      <alignment horizontal="center" vertical="center" wrapText="1"/>
    </xf>
    <xf numFmtId="2" fontId="84" fillId="3" borderId="379" xfId="16" applyNumberFormat="1" applyFont="1" applyFill="1" applyBorder="1" applyAlignment="1">
      <alignment horizontal="center" vertical="center" wrapText="1"/>
    </xf>
    <xf numFmtId="2" fontId="84" fillId="3" borderId="353" xfId="16" applyNumberFormat="1" applyFont="1" applyFill="1" applyBorder="1" applyAlignment="1">
      <alignment horizontal="center" vertical="center" wrapText="1"/>
    </xf>
    <xf numFmtId="0" fontId="84" fillId="3" borderId="285" xfId="16" applyFont="1" applyFill="1" applyBorder="1" applyAlignment="1">
      <alignment horizontal="center" vertical="center" wrapText="1"/>
    </xf>
    <xf numFmtId="0" fontId="84" fillId="3" borderId="352" xfId="16" applyFont="1" applyFill="1" applyBorder="1" applyAlignment="1">
      <alignment horizontal="center" vertical="center" wrapText="1"/>
    </xf>
    <xf numFmtId="0" fontId="84" fillId="3" borderId="353" xfId="16" applyFont="1" applyFill="1" applyBorder="1" applyAlignment="1">
      <alignment horizontal="center" vertical="center" wrapText="1"/>
    </xf>
    <xf numFmtId="172" fontId="73" fillId="3" borderId="353" xfId="16" applyNumberFormat="1" applyFont="1" applyFill="1" applyBorder="1" applyAlignment="1">
      <alignment horizontal="center" vertical="center" wrapText="1"/>
    </xf>
    <xf numFmtId="172" fontId="47" fillId="3" borderId="352" xfId="16" applyNumberFormat="1" applyFont="1" applyFill="1" applyBorder="1" applyAlignment="1">
      <alignment horizontal="center" vertical="center" wrapText="1"/>
    </xf>
    <xf numFmtId="172" fontId="47" fillId="3" borderId="357" xfId="16" applyNumberFormat="1" applyFont="1" applyFill="1" applyBorder="1" applyAlignment="1">
      <alignment horizontal="center" vertical="center" wrapText="1"/>
    </xf>
    <xf numFmtId="172" fontId="47" fillId="3" borderId="379" xfId="16" applyNumberFormat="1" applyFont="1" applyFill="1" applyBorder="1" applyAlignment="1">
      <alignment horizontal="center" vertical="center" wrapText="1"/>
    </xf>
    <xf numFmtId="0" fontId="84" fillId="3" borderId="288" xfId="16" applyFont="1" applyFill="1" applyBorder="1" applyAlignment="1">
      <alignment horizontal="center" vertical="center" wrapText="1"/>
    </xf>
    <xf numFmtId="0" fontId="84" fillId="3" borderId="379" xfId="16" applyFont="1" applyFill="1" applyBorder="1" applyAlignment="1">
      <alignment horizontal="center" vertical="center" wrapText="1"/>
    </xf>
    <xf numFmtId="172" fontId="47" fillId="3" borderId="376" xfId="16" applyNumberFormat="1" applyFont="1" applyFill="1" applyBorder="1" applyAlignment="1">
      <alignment horizontal="center" vertical="center" wrapText="1"/>
    </xf>
    <xf numFmtId="172" fontId="47" fillId="3" borderId="353" xfId="16" applyNumberFormat="1" applyFont="1" applyFill="1" applyBorder="1" applyAlignment="1">
      <alignment horizontal="center" vertical="center" wrapText="1"/>
    </xf>
    <xf numFmtId="172" fontId="79" fillId="0" borderId="375" xfId="16" applyNumberFormat="1" applyFont="1" applyBorder="1" applyAlignment="1">
      <alignment horizontal="center" vertical="center" wrapText="1"/>
    </xf>
    <xf numFmtId="172" fontId="47" fillId="0" borderId="377" xfId="16" applyNumberFormat="1" applyFont="1" applyBorder="1" applyAlignment="1">
      <alignment horizontal="center" vertical="center" wrapText="1"/>
    </xf>
    <xf numFmtId="2" fontId="84" fillId="3" borderId="376" xfId="16" applyNumberFormat="1" applyFont="1" applyFill="1" applyBorder="1" applyAlignment="1">
      <alignment horizontal="center" vertical="center" wrapText="1"/>
    </xf>
    <xf numFmtId="0" fontId="84" fillId="3" borderId="375" xfId="16" applyFont="1" applyFill="1" applyBorder="1" applyAlignment="1">
      <alignment horizontal="center" vertical="center" wrapText="1"/>
    </xf>
    <xf numFmtId="172" fontId="84" fillId="3" borderId="375" xfId="16" applyNumberFormat="1" applyFont="1" applyFill="1" applyBorder="1" applyAlignment="1">
      <alignment horizontal="center" vertical="center" wrapText="1"/>
    </xf>
    <xf numFmtId="172" fontId="84" fillId="3" borderId="285" xfId="16" applyNumberFormat="1" applyFont="1" applyFill="1" applyBorder="1" applyAlignment="1">
      <alignment horizontal="center" vertical="center" wrapText="1"/>
    </xf>
    <xf numFmtId="0" fontId="84" fillId="3" borderId="376" xfId="16" applyFont="1" applyFill="1" applyBorder="1" applyAlignment="1">
      <alignment horizontal="center" vertical="center" wrapText="1"/>
    </xf>
    <xf numFmtId="172" fontId="73" fillId="3" borderId="376" xfId="16" applyNumberFormat="1" applyFont="1" applyFill="1" applyBorder="1" applyAlignment="1">
      <alignment horizontal="center" vertical="center" wrapText="1"/>
    </xf>
    <xf numFmtId="0" fontId="79" fillId="7" borderId="277" xfId="16" applyFont="1" applyFill="1" applyBorder="1" applyAlignment="1">
      <alignment horizontal="center" vertical="center" wrapText="1"/>
    </xf>
    <xf numFmtId="0" fontId="79" fillId="7" borderId="373" xfId="16" applyFont="1" applyFill="1" applyBorder="1" applyAlignment="1">
      <alignment horizontal="center" vertical="center" wrapText="1"/>
    </xf>
    <xf numFmtId="0" fontId="81" fillId="7" borderId="277" xfId="16" applyFont="1" applyFill="1" applyBorder="1" applyAlignment="1">
      <alignment horizontal="center" vertical="center" wrapText="1"/>
    </xf>
    <xf numFmtId="0" fontId="81" fillId="7" borderId="373" xfId="16" applyFont="1" applyFill="1" applyBorder="1" applyAlignment="1">
      <alignment horizontal="center" vertical="center" wrapText="1"/>
    </xf>
    <xf numFmtId="0" fontId="81" fillId="7" borderId="243" xfId="16" applyFont="1" applyFill="1" applyBorder="1" applyAlignment="1">
      <alignment horizontal="center" vertical="center" wrapText="1"/>
    </xf>
    <xf numFmtId="0" fontId="81" fillId="7" borderId="249" xfId="16" applyFont="1" applyFill="1" applyBorder="1" applyAlignment="1">
      <alignment horizontal="center" vertical="center" wrapText="1"/>
    </xf>
    <xf numFmtId="0" fontId="79" fillId="7" borderId="274" xfId="16" applyFont="1" applyFill="1" applyBorder="1" applyAlignment="1">
      <alignment horizontal="center" vertical="center" wrapText="1"/>
    </xf>
    <xf numFmtId="0" fontId="79" fillId="7" borderId="372" xfId="16" applyFont="1" applyFill="1" applyBorder="1" applyAlignment="1">
      <alignment horizontal="center" vertical="center" wrapText="1"/>
    </xf>
    <xf numFmtId="181" fontId="73" fillId="3" borderId="374" xfId="16" applyNumberFormat="1" applyFont="1" applyFill="1" applyBorder="1" applyAlignment="1">
      <alignment horizontal="center" vertical="center" wrapText="1"/>
    </xf>
    <xf numFmtId="15" fontId="84" fillId="0" borderId="375" xfId="16" applyNumberFormat="1" applyFont="1" applyBorder="1" applyAlignment="1">
      <alignment horizontal="center" vertical="center"/>
    </xf>
    <xf numFmtId="15" fontId="73" fillId="0" borderId="375" xfId="16" applyNumberFormat="1" applyFont="1" applyBorder="1" applyAlignment="1">
      <alignment horizontal="center" vertical="center"/>
    </xf>
    <xf numFmtId="1" fontId="73" fillId="0" borderId="375" xfId="16" applyNumberFormat="1" applyFont="1" applyBorder="1" applyAlignment="1">
      <alignment horizontal="center" vertical="center"/>
    </xf>
    <xf numFmtId="172" fontId="73" fillId="3" borderId="375" xfId="16" applyNumberFormat="1" applyFont="1" applyFill="1" applyBorder="1" applyAlignment="1">
      <alignment horizontal="center" vertical="center" wrapText="1"/>
    </xf>
    <xf numFmtId="0" fontId="80" fillId="7" borderId="277" xfId="16" quotePrefix="1" applyFont="1" applyFill="1" applyBorder="1" applyAlignment="1">
      <alignment horizontal="center" vertical="center" wrapText="1"/>
    </xf>
    <xf numFmtId="0" fontId="80" fillId="7" borderId="373" xfId="16" applyFont="1" applyFill="1" applyBorder="1" applyAlignment="1">
      <alignment horizontal="center" vertical="center" wrapText="1"/>
    </xf>
    <xf numFmtId="0" fontId="79" fillId="7" borderId="275" xfId="16" applyFont="1" applyFill="1" applyBorder="1" applyAlignment="1">
      <alignment horizontal="center" vertical="center" wrapText="1"/>
    </xf>
    <xf numFmtId="0" fontId="79" fillId="7" borderId="276" xfId="16" applyFont="1" applyFill="1" applyBorder="1" applyAlignment="1">
      <alignment horizontal="center" vertical="center" wrapText="1"/>
    </xf>
    <xf numFmtId="0" fontId="72" fillId="0" borderId="258" xfId="2" applyFont="1" applyBorder="1" applyAlignment="1">
      <alignment horizontal="center" vertical="center" wrapText="1"/>
    </xf>
    <xf numFmtId="0" fontId="72" fillId="0" borderId="260" xfId="2" applyFont="1" applyBorder="1" applyAlignment="1">
      <alignment horizontal="center" vertical="center" wrapText="1"/>
    </xf>
    <xf numFmtId="0" fontId="72" fillId="0" borderId="273" xfId="2" applyFont="1" applyBorder="1" applyAlignment="1">
      <alignment horizontal="center" vertical="center" wrapText="1"/>
    </xf>
    <xf numFmtId="0" fontId="72" fillId="0" borderId="235" xfId="2" applyFont="1" applyBorder="1" applyAlignment="1">
      <alignment horizontal="center" vertical="center" wrapText="1"/>
    </xf>
    <xf numFmtId="0" fontId="67" fillId="3" borderId="367" xfId="41" applyFont="1" applyFill="1" applyBorder="1" applyAlignment="1">
      <alignment horizontal="left" vertical="center" wrapText="1"/>
    </xf>
    <xf numFmtId="0" fontId="67" fillId="3" borderId="368" xfId="41" applyFont="1" applyFill="1" applyBorder="1" applyAlignment="1">
      <alignment horizontal="left" vertical="center" wrapText="1"/>
    </xf>
    <xf numFmtId="15" fontId="75" fillId="3" borderId="368" xfId="2" applyNumberFormat="1" applyFont="1" applyFill="1" applyBorder="1" applyAlignment="1">
      <alignment horizontal="center" vertical="center" wrapText="1"/>
    </xf>
    <xf numFmtId="15" fontId="75" fillId="3" borderId="369" xfId="2" applyNumberFormat="1" applyFont="1" applyFill="1" applyBorder="1" applyAlignment="1">
      <alignment horizontal="center" vertical="center" wrapText="1"/>
    </xf>
    <xf numFmtId="0" fontId="67" fillId="3" borderId="370" xfId="41" applyFont="1" applyFill="1" applyBorder="1" applyAlignment="1">
      <alignment horizontal="center" vertical="center" wrapText="1"/>
    </xf>
    <xf numFmtId="0" fontId="67" fillId="3" borderId="369" xfId="41" applyFont="1" applyFill="1" applyBorder="1" applyAlignment="1">
      <alignment horizontal="center" vertical="center" wrapText="1"/>
    </xf>
    <xf numFmtId="0" fontId="67" fillId="3" borderId="368" xfId="41" applyFont="1" applyFill="1" applyBorder="1" applyAlignment="1">
      <alignment horizontal="center" vertical="center" wrapText="1"/>
    </xf>
    <xf numFmtId="0" fontId="67" fillId="3" borderId="371" xfId="41" applyFont="1" applyFill="1" applyBorder="1" applyAlignment="1">
      <alignment horizontal="center" vertical="center" wrapText="1"/>
    </xf>
    <xf numFmtId="49" fontId="78" fillId="7" borderId="270" xfId="2" quotePrefix="1" applyNumberFormat="1" applyFont="1" applyFill="1" applyBorder="1" applyAlignment="1">
      <alignment horizontal="center" vertical="center" wrapText="1"/>
    </xf>
    <xf numFmtId="49" fontId="78" fillId="7" borderId="271" xfId="2" applyNumberFormat="1" applyFont="1" applyFill="1" applyBorder="1" applyAlignment="1">
      <alignment horizontal="center" vertical="center" wrapText="1"/>
    </xf>
    <xf numFmtId="49" fontId="78" fillId="7" borderId="272" xfId="2" applyNumberFormat="1" applyFont="1" applyFill="1" applyBorder="1" applyAlignment="1">
      <alignment horizontal="center" vertical="center" wrapText="1"/>
    </xf>
    <xf numFmtId="0" fontId="68" fillId="0" borderId="240" xfId="2" applyFont="1" applyBorder="1" applyAlignment="1">
      <alignment horizontal="center" vertical="center" wrapText="1"/>
    </xf>
    <xf numFmtId="0" fontId="68" fillId="0" borderId="244" xfId="2" applyFont="1" applyBorder="1" applyAlignment="1">
      <alignment horizontal="center" vertical="center" wrapText="1"/>
    </xf>
    <xf numFmtId="0" fontId="68" fillId="0" borderId="252" xfId="2" applyFont="1" applyBorder="1" applyAlignment="1">
      <alignment horizontal="center" vertical="center" wrapText="1"/>
    </xf>
    <xf numFmtId="0" fontId="68" fillId="7" borderId="241" xfId="2" applyFont="1" applyFill="1" applyBorder="1" applyAlignment="1" applyProtection="1">
      <alignment horizontal="center" vertical="center" wrapText="1"/>
      <protection locked="0"/>
    </xf>
    <xf numFmtId="0" fontId="68" fillId="7" borderId="242" xfId="2" applyFont="1" applyFill="1" applyBorder="1" applyAlignment="1" applyProtection="1">
      <alignment horizontal="center" vertical="center" wrapText="1"/>
      <protection locked="0"/>
    </xf>
    <xf numFmtId="0" fontId="68" fillId="7" borderId="243" xfId="2" applyFont="1" applyFill="1" applyBorder="1" applyAlignment="1" applyProtection="1">
      <alignment horizontal="center" vertical="center" wrapText="1"/>
      <protection locked="0"/>
    </xf>
    <xf numFmtId="0" fontId="68" fillId="7" borderId="245" xfId="2" applyFont="1" applyFill="1" applyBorder="1" applyAlignment="1" applyProtection="1">
      <alignment horizontal="center" vertical="center" wrapText="1"/>
      <protection locked="0"/>
    </xf>
    <xf numFmtId="0" fontId="68" fillId="7" borderId="0" xfId="2" applyFont="1" applyFill="1" applyAlignment="1" applyProtection="1">
      <alignment horizontal="center" vertical="center" wrapText="1"/>
      <protection locked="0"/>
    </xf>
    <xf numFmtId="0" fontId="68" fillId="7" borderId="246" xfId="2" applyFont="1" applyFill="1" applyBorder="1" applyAlignment="1" applyProtection="1">
      <alignment horizontal="center" vertical="center" wrapText="1"/>
      <protection locked="0"/>
    </xf>
    <xf numFmtId="0" fontId="68" fillId="7" borderId="247" xfId="2" applyFont="1" applyFill="1" applyBorder="1" applyAlignment="1" applyProtection="1">
      <alignment horizontal="center" vertical="center" wrapText="1"/>
      <protection locked="0"/>
    </xf>
    <xf numFmtId="0" fontId="68" fillId="7" borderId="248" xfId="2" applyFont="1" applyFill="1" applyBorder="1" applyAlignment="1" applyProtection="1">
      <alignment horizontal="center" vertical="center" wrapText="1"/>
      <protection locked="0"/>
    </xf>
    <xf numFmtId="0" fontId="68" fillId="7" borderId="249" xfId="2" applyFont="1" applyFill="1" applyBorder="1" applyAlignment="1" applyProtection="1">
      <alignment horizontal="center" vertical="center" wrapText="1"/>
      <protection locked="0"/>
    </xf>
    <xf numFmtId="0" fontId="67" fillId="0" borderId="253" xfId="41" applyFont="1" applyBorder="1" applyAlignment="1">
      <alignment horizontal="left" vertical="center"/>
    </xf>
    <xf numFmtId="0" fontId="67" fillId="0" borderId="254" xfId="41" applyFont="1" applyBorder="1" applyAlignment="1">
      <alignment horizontal="left" vertical="center"/>
    </xf>
    <xf numFmtId="0" fontId="72" fillId="0" borderId="254" xfId="2" applyFont="1" applyBorder="1" applyAlignment="1">
      <alignment horizontal="center" vertical="center" wrapText="1"/>
    </xf>
    <xf numFmtId="0" fontId="72" fillId="0" borderId="255" xfId="2" applyFont="1" applyBorder="1" applyAlignment="1">
      <alignment horizontal="center" vertical="center" wrapText="1"/>
    </xf>
    <xf numFmtId="0" fontId="67" fillId="0" borderId="364" xfId="41" applyFont="1" applyBorder="1" applyAlignment="1">
      <alignment horizontal="left" vertical="center"/>
    </xf>
    <xf numFmtId="0" fontId="67" fillId="0" borderId="365" xfId="41" applyFont="1" applyBorder="1" applyAlignment="1">
      <alignment horizontal="left" vertical="center"/>
    </xf>
    <xf numFmtId="0" fontId="72" fillId="0" borderId="365" xfId="2" applyFont="1" applyBorder="1" applyAlignment="1">
      <alignment horizontal="center" vertical="center" wrapText="1"/>
    </xf>
    <xf numFmtId="0" fontId="72" fillId="0" borderId="366" xfId="2" applyFont="1" applyBorder="1" applyAlignment="1">
      <alignment horizontal="center" vertical="center" wrapText="1"/>
    </xf>
    <xf numFmtId="0" fontId="92" fillId="0" borderId="233" xfId="20" applyFont="1" applyBorder="1" applyAlignment="1">
      <alignment horizontal="center" vertical="center" wrapText="1"/>
    </xf>
    <xf numFmtId="0" fontId="92" fillId="0" borderId="238" xfId="20" applyFont="1" applyBorder="1" applyAlignment="1">
      <alignment horizontal="center" vertical="center" wrapText="1"/>
    </xf>
    <xf numFmtId="0" fontId="92" fillId="0" borderId="234" xfId="20" applyFont="1" applyBorder="1" applyAlignment="1">
      <alignment horizontal="center" vertical="center" wrapText="1"/>
    </xf>
    <xf numFmtId="0" fontId="92" fillId="0" borderId="235" xfId="20" applyFont="1" applyBorder="1" applyAlignment="1">
      <alignment horizontal="center" vertical="center" wrapText="1"/>
    </xf>
    <xf numFmtId="0" fontId="92" fillId="0" borderId="0" xfId="20" applyFont="1" applyAlignment="1">
      <alignment horizontal="center" vertical="center" wrapText="1"/>
    </xf>
    <xf numFmtId="0" fontId="92" fillId="0" borderId="190" xfId="20" applyFont="1" applyBorder="1" applyAlignment="1">
      <alignment horizontal="center" vertical="center" wrapText="1"/>
    </xf>
    <xf numFmtId="0" fontId="92" fillId="0" borderId="236" xfId="20" applyFont="1" applyBorder="1" applyAlignment="1">
      <alignment horizontal="center" vertical="center" wrapText="1"/>
    </xf>
    <xf numFmtId="0" fontId="92" fillId="0" borderId="239" xfId="20" applyFont="1" applyBorder="1" applyAlignment="1">
      <alignment horizontal="center" vertical="center" wrapText="1"/>
    </xf>
    <xf numFmtId="0" fontId="92" fillId="0" borderId="237" xfId="20" applyFont="1" applyBorder="1" applyAlignment="1">
      <alignment horizontal="center" vertical="center" wrapText="1"/>
    </xf>
    <xf numFmtId="172" fontId="90" fillId="3" borderId="233" xfId="16" applyNumberFormat="1" applyFont="1" applyFill="1" applyBorder="1" applyAlignment="1">
      <alignment horizontal="center" vertical="center" wrapText="1"/>
    </xf>
    <xf numFmtId="172" fontId="90" fillId="3" borderId="238" xfId="16" applyNumberFormat="1" applyFont="1" applyFill="1" applyBorder="1" applyAlignment="1">
      <alignment horizontal="center" vertical="center" wrapText="1"/>
    </xf>
    <xf numFmtId="172" fontId="90" fillId="3" borderId="234" xfId="16" applyNumberFormat="1" applyFont="1" applyFill="1" applyBorder="1" applyAlignment="1">
      <alignment horizontal="center" vertical="center" wrapText="1"/>
    </xf>
    <xf numFmtId="172" fontId="90" fillId="3" borderId="235" xfId="16" applyNumberFormat="1" applyFont="1" applyFill="1" applyBorder="1" applyAlignment="1">
      <alignment horizontal="center" vertical="center" wrapText="1"/>
    </xf>
    <xf numFmtId="172" fontId="90" fillId="3" borderId="0" xfId="16" applyNumberFormat="1" applyFont="1" applyFill="1" applyAlignment="1">
      <alignment horizontal="center" vertical="center" wrapText="1"/>
    </xf>
    <xf numFmtId="172" fontId="90" fillId="3" borderId="190" xfId="16" applyNumberFormat="1" applyFont="1" applyFill="1" applyBorder="1" applyAlignment="1">
      <alignment horizontal="center" vertical="center" wrapText="1"/>
    </xf>
    <xf numFmtId="172" fontId="90" fillId="3" borderId="239" xfId="16" applyNumberFormat="1" applyFont="1" applyFill="1" applyBorder="1" applyAlignment="1">
      <alignment horizontal="center" vertical="center" wrapText="1"/>
    </xf>
    <xf numFmtId="172" fontId="90" fillId="3" borderId="237" xfId="16" applyNumberFormat="1" applyFont="1" applyFill="1" applyBorder="1" applyAlignment="1">
      <alignment horizontal="center" vertical="center" wrapText="1"/>
    </xf>
    <xf numFmtId="0" fontId="19" fillId="10" borderId="49" xfId="13" applyFont="1" applyFill="1" applyBorder="1" applyAlignment="1">
      <alignment horizontal="center" vertical="center"/>
    </xf>
    <xf numFmtId="0" fontId="33" fillId="3" borderId="52" xfId="13" applyFont="1" applyFill="1" applyBorder="1" applyAlignment="1">
      <alignment horizontal="center" vertical="center"/>
    </xf>
    <xf numFmtId="0" fontId="33" fillId="3" borderId="54" xfId="13" applyFont="1" applyFill="1" applyBorder="1" applyAlignment="1">
      <alignment horizontal="center" vertical="center"/>
    </xf>
    <xf numFmtId="0" fontId="29" fillId="12" borderId="52" xfId="13" applyFont="1" applyFill="1" applyBorder="1" applyAlignment="1">
      <alignment horizontal="center" vertical="center"/>
    </xf>
    <xf numFmtId="0" fontId="29" fillId="12" borderId="53" xfId="13" applyFont="1" applyFill="1" applyBorder="1" applyAlignment="1">
      <alignment horizontal="center" vertical="center"/>
    </xf>
    <xf numFmtId="0" fontId="29" fillId="12" borderId="54" xfId="13" applyFont="1" applyFill="1" applyBorder="1" applyAlignment="1">
      <alignment horizontal="center" vertical="center"/>
    </xf>
    <xf numFmtId="0" fontId="33" fillId="3" borderId="212" xfId="13" applyFont="1" applyFill="1" applyBorder="1" applyAlignment="1">
      <alignment horizontal="center" vertical="center"/>
    </xf>
    <xf numFmtId="0" fontId="33" fillId="3" borderId="213" xfId="13" applyFont="1" applyFill="1" applyBorder="1" applyAlignment="1">
      <alignment horizontal="center" vertical="center"/>
    </xf>
    <xf numFmtId="40" fontId="19" fillId="10" borderId="53" xfId="15" applyFont="1" applyFill="1" applyBorder="1" applyAlignment="1">
      <alignment horizontal="center" vertical="center"/>
    </xf>
    <xf numFmtId="40" fontId="19" fillId="10" borderId="54" xfId="15" applyFont="1" applyFill="1" applyBorder="1" applyAlignment="1">
      <alignment horizontal="center" vertical="center"/>
    </xf>
    <xf numFmtId="174" fontId="19" fillId="10" borderId="51" xfId="13" applyNumberFormat="1" applyFont="1" applyFill="1" applyBorder="1" applyAlignment="1">
      <alignment horizontal="center" vertical="center"/>
    </xf>
    <xf numFmtId="174" fontId="19" fillId="10" borderId="91" xfId="13" applyNumberFormat="1" applyFont="1" applyFill="1" applyBorder="1" applyAlignment="1">
      <alignment horizontal="center" vertical="center"/>
    </xf>
    <xf numFmtId="0" fontId="46" fillId="12" borderId="211" xfId="13" applyFont="1" applyFill="1" applyBorder="1" applyAlignment="1">
      <alignment horizontal="center" vertical="center"/>
    </xf>
    <xf numFmtId="0" fontId="46" fillId="12" borderId="335" xfId="13" applyFont="1" applyFill="1" applyBorder="1" applyAlignment="1">
      <alignment horizontal="center" vertical="center"/>
    </xf>
    <xf numFmtId="0" fontId="54" fillId="7" borderId="52" xfId="13" applyFont="1" applyFill="1" applyBorder="1" applyAlignment="1">
      <alignment horizontal="center" vertical="center"/>
    </xf>
    <xf numFmtId="0" fontId="54" fillId="7" borderId="53" xfId="13" applyFont="1" applyFill="1" applyBorder="1" applyAlignment="1">
      <alignment horizontal="center" vertical="center"/>
    </xf>
    <xf numFmtId="0" fontId="54" fillId="7" borderId="209" xfId="13" applyFont="1" applyFill="1" applyBorder="1" applyAlignment="1">
      <alignment horizontal="center" vertical="center"/>
    </xf>
    <xf numFmtId="0" fontId="46" fillId="3" borderId="52" xfId="13" applyFont="1" applyFill="1" applyBorder="1" applyAlignment="1">
      <alignment horizontal="center" vertical="center"/>
    </xf>
    <xf numFmtId="0" fontId="46" fillId="3" borderId="53" xfId="13" applyFont="1" applyFill="1" applyBorder="1" applyAlignment="1">
      <alignment horizontal="center" vertical="center"/>
    </xf>
    <xf numFmtId="0" fontId="46" fillId="3" borderId="54" xfId="13" applyFont="1" applyFill="1" applyBorder="1" applyAlignment="1">
      <alignment horizontal="center" vertical="center"/>
    </xf>
    <xf numFmtId="0" fontId="46" fillId="7" borderId="221" xfId="13" applyFont="1" applyFill="1" applyBorder="1" applyAlignment="1">
      <alignment horizontal="center" vertical="center"/>
    </xf>
    <xf numFmtId="0" fontId="46" fillId="7" borderId="224" xfId="13" applyFont="1" applyFill="1" applyBorder="1" applyAlignment="1">
      <alignment horizontal="center" vertical="center"/>
    </xf>
    <xf numFmtId="0" fontId="46" fillId="12" borderId="336" xfId="13" applyFont="1" applyFill="1" applyBorder="1" applyAlignment="1">
      <alignment horizontal="center" vertical="center"/>
    </xf>
    <xf numFmtId="0" fontId="46" fillId="12" borderId="337" xfId="13" applyFont="1" applyFill="1" applyBorder="1" applyAlignment="1">
      <alignment horizontal="center" vertical="center"/>
    </xf>
    <xf numFmtId="0" fontId="46" fillId="12" borderId="57" xfId="13" applyFont="1" applyFill="1" applyBorder="1" applyAlignment="1">
      <alignment horizontal="center" vertical="center"/>
    </xf>
    <xf numFmtId="0" fontId="46" fillId="12" borderId="58" xfId="13" applyFont="1" applyFill="1" applyBorder="1" applyAlignment="1">
      <alignment horizontal="center" vertical="center"/>
    </xf>
    <xf numFmtId="0" fontId="48" fillId="0" borderId="0" xfId="13" applyAlignment="1">
      <alignment horizontal="center"/>
    </xf>
    <xf numFmtId="0" fontId="49" fillId="0" borderId="0" xfId="13" applyFont="1" applyAlignment="1">
      <alignment horizontal="center"/>
    </xf>
    <xf numFmtId="0" fontId="49" fillId="0" borderId="221" xfId="13" applyFont="1" applyBorder="1" applyAlignment="1">
      <alignment horizontal="center"/>
    </xf>
    <xf numFmtId="0" fontId="49" fillId="0" borderId="223" xfId="13" applyFont="1" applyBorder="1" applyAlignment="1">
      <alignment horizontal="center"/>
    </xf>
    <xf numFmtId="0" fontId="49" fillId="0" borderId="224" xfId="13" applyFont="1" applyBorder="1" applyAlignment="1">
      <alignment horizontal="center"/>
    </xf>
    <xf numFmtId="0" fontId="54" fillId="7" borderId="107" xfId="13" applyFont="1" applyFill="1" applyBorder="1" applyAlignment="1">
      <alignment horizontal="center" vertical="center"/>
    </xf>
    <xf numFmtId="0" fontId="95" fillId="11" borderId="52" xfId="13" applyFont="1" applyFill="1" applyBorder="1" applyAlignment="1">
      <alignment horizontal="center" vertical="center"/>
    </xf>
    <xf numFmtId="0" fontId="95" fillId="11" borderId="54" xfId="13" applyFont="1" applyFill="1" applyBorder="1" applyAlignment="1">
      <alignment horizontal="center" vertical="center"/>
    </xf>
    <xf numFmtId="0" fontId="21" fillId="3" borderId="52" xfId="13" applyFont="1" applyFill="1" applyBorder="1" applyAlignment="1">
      <alignment horizontal="center" vertical="center" wrapText="1"/>
    </xf>
    <xf numFmtId="0" fontId="21" fillId="3" borderId="54" xfId="13" applyFont="1" applyFill="1" applyBorder="1" applyAlignment="1">
      <alignment horizontal="center" vertical="center" wrapText="1"/>
    </xf>
    <xf numFmtId="0" fontId="46" fillId="7" borderId="108" xfId="13" applyFont="1" applyFill="1" applyBorder="1" applyAlignment="1">
      <alignment horizontal="center" vertical="center"/>
    </xf>
    <xf numFmtId="0" fontId="46" fillId="7" borderId="53" xfId="13" applyFont="1" applyFill="1" applyBorder="1" applyAlignment="1">
      <alignment horizontal="center" vertical="center"/>
    </xf>
    <xf numFmtId="0" fontId="46" fillId="7" borderId="54" xfId="13" applyFont="1" applyFill="1" applyBorder="1" applyAlignment="1">
      <alignment horizontal="center" vertical="center"/>
    </xf>
    <xf numFmtId="0" fontId="30" fillId="7" borderId="57" xfId="13" applyFont="1" applyFill="1" applyBorder="1" applyAlignment="1">
      <alignment horizontal="center" vertical="center"/>
    </xf>
    <xf numFmtId="0" fontId="30" fillId="7" borderId="104" xfId="13" applyFont="1" applyFill="1" applyBorder="1" applyAlignment="1">
      <alignment horizontal="center" vertical="center"/>
    </xf>
    <xf numFmtId="174" fontId="46" fillId="11" borderId="50" xfId="13" applyNumberFormat="1" applyFont="1" applyFill="1" applyBorder="1" applyAlignment="1">
      <alignment horizontal="center" vertical="center"/>
    </xf>
    <xf numFmtId="174" fontId="46" fillId="11" borderId="106" xfId="13" applyNumberFormat="1" applyFont="1" applyFill="1" applyBorder="1" applyAlignment="1">
      <alignment horizontal="center" vertical="center"/>
    </xf>
    <xf numFmtId="174" fontId="46" fillId="11" borderId="57" xfId="13" applyNumberFormat="1" applyFont="1" applyFill="1" applyBorder="1" applyAlignment="1">
      <alignment horizontal="center" vertical="center"/>
    </xf>
    <xf numFmtId="174" fontId="46" fillId="11" borderId="104" xfId="13" applyNumberFormat="1" applyFont="1" applyFill="1" applyBorder="1" applyAlignment="1">
      <alignment horizontal="center" vertical="center"/>
    </xf>
    <xf numFmtId="0" fontId="29" fillId="0" borderId="336" xfId="13" applyFont="1" applyBorder="1" applyAlignment="1">
      <alignment horizontal="center" vertical="center" wrapText="1"/>
    </xf>
    <xf numFmtId="0" fontId="29" fillId="0" borderId="99" xfId="13" applyFont="1" applyBorder="1" applyAlignment="1">
      <alignment horizontal="center" vertical="center" wrapText="1"/>
    </xf>
    <xf numFmtId="0" fontId="29" fillId="0" borderId="100" xfId="13" applyFont="1" applyBorder="1" applyAlignment="1">
      <alignment horizontal="center" vertical="center" wrapText="1"/>
    </xf>
    <xf numFmtId="0" fontId="29" fillId="0" borderId="55" xfId="13" applyFont="1" applyBorder="1" applyAlignment="1">
      <alignment horizontal="center" vertical="center" wrapText="1"/>
    </xf>
    <xf numFmtId="0" fontId="29" fillId="0" borderId="0" xfId="13" applyFont="1" applyAlignment="1">
      <alignment horizontal="center" vertical="center" wrapText="1"/>
    </xf>
    <xf numFmtId="0" fontId="29" fillId="0" borderId="102" xfId="13" applyFont="1" applyBorder="1" applyAlignment="1">
      <alignment horizontal="center" vertical="center" wrapText="1"/>
    </xf>
    <xf numFmtId="0" fontId="29" fillId="0" borderId="57" xfId="13" applyFont="1" applyBorder="1" applyAlignment="1">
      <alignment horizontal="center" vertical="center" wrapText="1"/>
    </xf>
    <xf numFmtId="0" fontId="29" fillId="0" borderId="49" xfId="13" applyFont="1" applyBorder="1" applyAlignment="1">
      <alignment horizontal="center" vertical="center" wrapText="1"/>
    </xf>
    <xf numFmtId="0" fontId="29" fillId="0" borderId="104" xfId="13" applyFont="1" applyBorder="1" applyAlignment="1">
      <alignment horizontal="center" vertical="center" wrapText="1"/>
    </xf>
    <xf numFmtId="164" fontId="50" fillId="10" borderId="57" xfId="14" applyFont="1" applyFill="1" applyBorder="1" applyAlignment="1">
      <alignment horizontal="center" wrapText="1"/>
    </xf>
    <xf numFmtId="164" fontId="50" fillId="10" borderId="49" xfId="14" applyFont="1" applyFill="1" applyBorder="1" applyAlignment="1">
      <alignment horizontal="center" wrapText="1"/>
    </xf>
    <xf numFmtId="164" fontId="50" fillId="10" borderId="104" xfId="14" applyFont="1" applyFill="1" applyBorder="1" applyAlignment="1">
      <alignment horizontal="center" wrapText="1"/>
    </xf>
    <xf numFmtId="2" fontId="65" fillId="12" borderId="232" xfId="13" applyNumberFormat="1" applyFont="1" applyFill="1" applyBorder="1" applyAlignment="1">
      <alignment horizontal="center" vertical="center"/>
    </xf>
    <xf numFmtId="2" fontId="65" fillId="12" borderId="171" xfId="13" applyNumberFormat="1" applyFont="1" applyFill="1" applyBorder="1" applyAlignment="1">
      <alignment horizontal="center" vertical="center"/>
    </xf>
    <xf numFmtId="0" fontId="26" fillId="0" borderId="293" xfId="3" applyFont="1" applyBorder="1" applyAlignment="1">
      <alignment horizontal="center" vertical="center"/>
    </xf>
    <xf numFmtId="0" fontId="26" fillId="0" borderId="292" xfId="3" applyFont="1" applyBorder="1" applyAlignment="1">
      <alignment horizontal="center" vertical="center"/>
    </xf>
    <xf numFmtId="0" fontId="26" fillId="0" borderId="291" xfId="3" applyFont="1" applyBorder="1" applyAlignment="1">
      <alignment horizontal="center" vertical="center"/>
    </xf>
    <xf numFmtId="2" fontId="73" fillId="0" borderId="300" xfId="16" applyNumberFormat="1" applyFont="1" applyBorder="1" applyAlignment="1">
      <alignment horizontal="center" vertical="center" wrapText="1"/>
    </xf>
    <xf numFmtId="10" fontId="73" fillId="0" borderId="332" xfId="16" applyNumberFormat="1" applyFont="1" applyBorder="1" applyAlignment="1">
      <alignment horizontal="center" vertical="center" wrapText="1"/>
    </xf>
    <xf numFmtId="10" fontId="73" fillId="0" borderId="333" xfId="16" applyNumberFormat="1" applyFont="1" applyBorder="1" applyAlignment="1">
      <alignment horizontal="center" vertical="center" wrapText="1"/>
    </xf>
    <xf numFmtId="0" fontId="70" fillId="0" borderId="295" xfId="16" applyFont="1" applyBorder="1" applyAlignment="1">
      <alignment horizontal="center"/>
    </xf>
    <xf numFmtId="0" fontId="70" fillId="0" borderId="0" xfId="16" applyFont="1" applyAlignment="1">
      <alignment horizontal="center"/>
    </xf>
    <xf numFmtId="0" fontId="70" fillId="0" borderId="294" xfId="16" applyFont="1" applyBorder="1" applyAlignment="1">
      <alignment horizontal="center"/>
    </xf>
    <xf numFmtId="0" fontId="26" fillId="0" borderId="295" xfId="3" applyFont="1" applyBorder="1" applyAlignment="1">
      <alignment horizontal="center" vertical="center"/>
    </xf>
    <xf numFmtId="0" fontId="26" fillId="0" borderId="294" xfId="3" applyFont="1" applyBorder="1" applyAlignment="1">
      <alignment horizontal="center" vertical="center"/>
    </xf>
    <xf numFmtId="0" fontId="79" fillId="7" borderId="308" xfId="16" applyFont="1" applyFill="1" applyBorder="1" applyAlignment="1">
      <alignment horizontal="center" vertical="center" wrapText="1"/>
    </xf>
    <xf numFmtId="0" fontId="79" fillId="7" borderId="290" xfId="16" applyFont="1" applyFill="1" applyBorder="1" applyAlignment="1">
      <alignment horizontal="center" vertical="center" wrapText="1"/>
    </xf>
    <xf numFmtId="10" fontId="79" fillId="7" borderId="308" xfId="16" applyNumberFormat="1" applyFont="1" applyFill="1" applyBorder="1" applyAlignment="1">
      <alignment horizontal="center" vertical="center" wrapText="1"/>
    </xf>
    <xf numFmtId="10" fontId="79" fillId="7" borderId="290" xfId="16" applyNumberFormat="1" applyFont="1" applyFill="1" applyBorder="1" applyAlignment="1">
      <alignment horizontal="center" vertical="center" wrapText="1"/>
    </xf>
    <xf numFmtId="0" fontId="81" fillId="7" borderId="307" xfId="16" applyFont="1" applyFill="1" applyBorder="1" applyAlignment="1">
      <alignment horizontal="center" vertical="center" wrapText="1"/>
    </xf>
    <xf numFmtId="0" fontId="81" fillId="7" borderId="298" xfId="16" applyFont="1" applyFill="1" applyBorder="1" applyAlignment="1">
      <alignment horizontal="center" vertical="center" wrapText="1"/>
    </xf>
    <xf numFmtId="0" fontId="81" fillId="7" borderId="384" xfId="16" applyFont="1" applyFill="1" applyBorder="1" applyAlignment="1">
      <alignment horizontal="center" vertical="center" wrapText="1"/>
    </xf>
    <xf numFmtId="0" fontId="81" fillId="7" borderId="291" xfId="16" applyFont="1" applyFill="1" applyBorder="1" applyAlignment="1">
      <alignment horizontal="center" vertical="center" wrapText="1"/>
    </xf>
    <xf numFmtId="1" fontId="47" fillId="0" borderId="334" xfId="16" applyNumberFormat="1" applyFont="1" applyBorder="1" applyAlignment="1">
      <alignment horizontal="center" vertical="center" wrapText="1"/>
    </xf>
    <xf numFmtId="1" fontId="47" fillId="0" borderId="356" xfId="16" applyNumberFormat="1" applyFont="1" applyBorder="1" applyAlignment="1">
      <alignment horizontal="center" vertical="center" wrapText="1"/>
    </xf>
    <xf numFmtId="10" fontId="73" fillId="0" borderId="334" xfId="16" applyNumberFormat="1" applyFont="1" applyBorder="1" applyAlignment="1">
      <alignment horizontal="center" vertical="center" wrapText="1"/>
    </xf>
    <xf numFmtId="2" fontId="73" fillId="0" borderId="305" xfId="16" applyNumberFormat="1" applyFont="1" applyBorder="1" applyAlignment="1">
      <alignment horizontal="center" vertical="center" wrapText="1"/>
    </xf>
    <xf numFmtId="172" fontId="73" fillId="0" borderId="329" xfId="16" applyNumberFormat="1" applyFont="1" applyBorder="1" applyAlignment="1">
      <alignment horizontal="center" vertical="center" wrapText="1"/>
    </xf>
    <xf numFmtId="172" fontId="73" fillId="0" borderId="331" xfId="16" applyNumberFormat="1" applyFont="1" applyBorder="1" applyAlignment="1">
      <alignment horizontal="center" vertical="center" wrapText="1"/>
    </xf>
    <xf numFmtId="172" fontId="73" fillId="0" borderId="0" xfId="16" applyNumberFormat="1" applyFont="1" applyAlignment="1">
      <alignment horizontal="center" vertical="center" wrapText="1"/>
    </xf>
    <xf numFmtId="172" fontId="73" fillId="0" borderId="294" xfId="16" applyNumberFormat="1" applyFont="1" applyBorder="1" applyAlignment="1">
      <alignment horizontal="center" vertical="center" wrapText="1"/>
    </xf>
    <xf numFmtId="0" fontId="72" fillId="0" borderId="315" xfId="2" applyFont="1" applyBorder="1" applyAlignment="1">
      <alignment horizontal="center" vertical="center" wrapText="1"/>
    </xf>
    <xf numFmtId="0" fontId="72" fillId="0" borderId="314" xfId="2" applyFont="1" applyBorder="1" applyAlignment="1">
      <alignment horizontal="center" vertical="center" wrapText="1"/>
    </xf>
    <xf numFmtId="0" fontId="70" fillId="0" borderId="312" xfId="16" applyFont="1" applyBorder="1" applyAlignment="1">
      <alignment horizontal="center"/>
    </xf>
    <xf numFmtId="0" fontId="70" fillId="0" borderId="93" xfId="16" applyFont="1" applyBorder="1" applyAlignment="1">
      <alignment horizontal="center"/>
    </xf>
    <xf numFmtId="0" fontId="70" fillId="0" borderId="311" xfId="16" applyFont="1" applyBorder="1" applyAlignment="1">
      <alignment horizontal="center"/>
    </xf>
    <xf numFmtId="0" fontId="79" fillId="7" borderId="310" xfId="16" applyFont="1" applyFill="1" applyBorder="1" applyAlignment="1">
      <alignment horizontal="center" vertical="center" wrapText="1"/>
    </xf>
    <xf numFmtId="0" fontId="79" fillId="7" borderId="309" xfId="16" applyFont="1" applyFill="1" applyBorder="1" applyAlignment="1">
      <alignment horizontal="center" vertical="center" wrapText="1"/>
    </xf>
    <xf numFmtId="0" fontId="80" fillId="7" borderId="308" xfId="16" applyFont="1" applyFill="1" applyBorder="1" applyAlignment="1">
      <alignment horizontal="center" vertical="center" wrapText="1"/>
    </xf>
    <xf numFmtId="0" fontId="80" fillId="7" borderId="290" xfId="16" applyFont="1" applyFill="1" applyBorder="1" applyAlignment="1">
      <alignment horizontal="center" vertical="center" wrapText="1"/>
    </xf>
    <xf numFmtId="0" fontId="67" fillId="0" borderId="319" xfId="44" applyFont="1" applyBorder="1" applyAlignment="1">
      <alignment horizontal="left" vertical="center"/>
    </xf>
    <xf numFmtId="0" fontId="67" fillId="0" borderId="29" xfId="44" applyFont="1" applyBorder="1" applyAlignment="1">
      <alignment horizontal="left" vertical="center"/>
    </xf>
    <xf numFmtId="0" fontId="72" fillId="0" borderId="29" xfId="2" applyFont="1" applyBorder="1" applyAlignment="1">
      <alignment horizontal="center" vertical="center" wrapText="1"/>
    </xf>
    <xf numFmtId="0" fontId="72" fillId="0" borderId="318" xfId="2" applyFont="1" applyBorder="1" applyAlignment="1">
      <alignment horizontal="center" vertical="center" wrapText="1"/>
    </xf>
    <xf numFmtId="0" fontId="75" fillId="0" borderId="319" xfId="2" applyFont="1" applyBorder="1" applyAlignment="1">
      <alignment horizontal="left" vertical="center" wrapText="1"/>
    </xf>
    <xf numFmtId="0" fontId="75" fillId="0" borderId="29" xfId="2" applyFont="1" applyBorder="1" applyAlignment="1">
      <alignment horizontal="left" vertical="center" wrapText="1"/>
    </xf>
    <xf numFmtId="0" fontId="75" fillId="0" borderId="316" xfId="44" applyFont="1" applyBorder="1" applyAlignment="1">
      <alignment horizontal="left" vertical="center" wrapText="1"/>
    </xf>
    <xf numFmtId="0" fontId="75" fillId="0" borderId="315" xfId="44" applyFont="1" applyBorder="1" applyAlignment="1">
      <alignment horizontal="left" vertical="center" wrapText="1"/>
    </xf>
    <xf numFmtId="15" fontId="75" fillId="3" borderId="315" xfId="2" applyNumberFormat="1" applyFont="1" applyFill="1" applyBorder="1" applyAlignment="1">
      <alignment horizontal="center" vertical="center" wrapText="1"/>
    </xf>
    <xf numFmtId="0" fontId="67" fillId="3" borderId="315" xfId="44" applyFont="1" applyFill="1" applyBorder="1" applyAlignment="1">
      <alignment horizontal="center" vertical="center" wrapText="1"/>
    </xf>
    <xf numFmtId="0" fontId="75" fillId="3" borderId="315" xfId="2" applyFont="1" applyFill="1" applyBorder="1" applyAlignment="1">
      <alignment horizontal="center" vertical="center" wrapText="1"/>
    </xf>
    <xf numFmtId="0" fontId="68" fillId="0" borderId="330" xfId="2" applyFont="1" applyBorder="1" applyAlignment="1">
      <alignment horizontal="center" vertical="center" wrapText="1"/>
    </xf>
    <xf numFmtId="0" fontId="68" fillId="0" borderId="329" xfId="2" applyFont="1" applyBorder="1" applyAlignment="1">
      <alignment horizontal="center" vertical="center" wrapText="1"/>
    </xf>
    <xf numFmtId="0" fontId="68" fillId="0" borderId="328" xfId="2" applyFont="1" applyBorder="1" applyAlignment="1">
      <alignment horizontal="center" vertical="center" wrapText="1"/>
    </xf>
    <xf numFmtId="0" fontId="68" fillId="0" borderId="295" xfId="2" applyFont="1" applyBorder="1" applyAlignment="1">
      <alignment horizontal="center" vertical="center" wrapText="1"/>
    </xf>
    <xf numFmtId="0" fontId="68" fillId="0" borderId="0" xfId="2" applyFont="1" applyAlignment="1">
      <alignment horizontal="center" vertical="center" wrapText="1"/>
    </xf>
    <xf numFmtId="0" fontId="68" fillId="0" borderId="246" xfId="2" applyFont="1" applyBorder="1" applyAlignment="1">
      <alignment horizontal="center" vertical="center" wrapText="1"/>
    </xf>
    <xf numFmtId="0" fontId="68" fillId="0" borderId="327" xfId="2" applyFont="1" applyBorder="1" applyAlignment="1">
      <alignment horizontal="center" vertical="center" wrapText="1"/>
    </xf>
    <xf numFmtId="0" fontId="68" fillId="0" borderId="248" xfId="2" applyFont="1" applyBorder="1" applyAlignment="1">
      <alignment horizontal="center" vertical="center" wrapText="1"/>
    </xf>
    <xf numFmtId="0" fontId="68" fillId="0" borderId="249" xfId="2" applyFont="1" applyBorder="1" applyAlignment="1">
      <alignment horizontal="center" vertical="center" wrapText="1"/>
    </xf>
    <xf numFmtId="0" fontId="68" fillId="0" borderId="326" xfId="2" applyFont="1" applyBorder="1" applyAlignment="1">
      <alignment horizontal="center" vertical="center" wrapText="1"/>
    </xf>
    <xf numFmtId="0" fontId="68" fillId="0" borderId="271" xfId="2" applyFont="1" applyBorder="1" applyAlignment="1">
      <alignment horizontal="center" vertical="center" wrapText="1"/>
    </xf>
    <xf numFmtId="0" fontId="68" fillId="0" borderId="325" xfId="2" applyFont="1" applyBorder="1" applyAlignment="1">
      <alignment horizontal="center" vertical="center" wrapText="1"/>
    </xf>
    <xf numFmtId="0" fontId="67" fillId="0" borderId="324" xfId="44" applyFont="1" applyBorder="1" applyAlignment="1">
      <alignment horizontal="left" vertical="center"/>
    </xf>
    <xf numFmtId="0" fontId="67" fillId="0" borderId="323" xfId="44" applyFont="1" applyBorder="1" applyAlignment="1">
      <alignment horizontal="left" vertical="center"/>
    </xf>
    <xf numFmtId="0" fontId="72" fillId="0" borderId="323" xfId="2" applyFont="1" applyBorder="1" applyAlignment="1">
      <alignment horizontal="center" vertical="center" wrapText="1"/>
    </xf>
    <xf numFmtId="0" fontId="72" fillId="0" borderId="322" xfId="2" applyFont="1" applyBorder="1" applyAlignment="1">
      <alignment horizontal="center" vertical="center" wrapText="1"/>
    </xf>
    <xf numFmtId="0" fontId="33" fillId="3" borderId="232" xfId="13" applyFont="1" applyFill="1" applyBorder="1" applyAlignment="1">
      <alignment horizontal="center" vertical="center"/>
    </xf>
    <xf numFmtId="0" fontId="33" fillId="3" borderId="339" xfId="13" applyFont="1" applyFill="1" applyBorder="1" applyAlignment="1">
      <alignment horizontal="center" vertical="center"/>
    </xf>
    <xf numFmtId="0" fontId="46" fillId="12" borderId="100" xfId="13" applyFont="1" applyFill="1" applyBorder="1" applyAlignment="1">
      <alignment horizontal="center" vertical="center"/>
    </xf>
    <xf numFmtId="0" fontId="21" fillId="0" borderId="61" xfId="13" applyFont="1" applyBorder="1" applyAlignment="1">
      <alignment horizontal="center" vertical="center"/>
    </xf>
    <xf numFmtId="0" fontId="21" fillId="0" borderId="51" xfId="13" applyFont="1" applyBorder="1" applyAlignment="1">
      <alignment horizontal="center" vertical="center" wrapText="1"/>
    </xf>
    <xf numFmtId="0" fontId="21" fillId="0" borderId="0" xfId="13" applyFont="1" applyAlignment="1">
      <alignment horizontal="center" vertical="center" wrapText="1"/>
    </xf>
    <xf numFmtId="0" fontId="30" fillId="7" borderId="57" xfId="13" applyFont="1" applyFill="1" applyBorder="1" applyAlignment="1">
      <alignment horizontal="center" vertical="center" wrapText="1"/>
    </xf>
    <xf numFmtId="0" fontId="30" fillId="7" borderId="104" xfId="13" applyFont="1" applyFill="1" applyBorder="1" applyAlignment="1">
      <alignment horizontal="center" vertical="center" wrapText="1"/>
    </xf>
    <xf numFmtId="0" fontId="21" fillId="3" borderId="52" xfId="13" applyFont="1" applyFill="1" applyBorder="1" applyAlignment="1">
      <alignment horizontal="center" vertical="center"/>
    </xf>
    <xf numFmtId="0" fontId="21" fillId="3" borderId="54" xfId="13" applyFont="1" applyFill="1" applyBorder="1" applyAlignment="1">
      <alignment horizontal="center" vertical="center"/>
    </xf>
    <xf numFmtId="0" fontId="73" fillId="3" borderId="285" xfId="16" applyFont="1" applyFill="1" applyBorder="1" applyAlignment="1">
      <alignment horizontal="center" vertical="center" wrapText="1"/>
    </xf>
    <xf numFmtId="0" fontId="78" fillId="7" borderId="241" xfId="2" applyFont="1" applyFill="1" applyBorder="1" applyAlignment="1" applyProtection="1">
      <alignment horizontal="center" vertical="center" wrapText="1"/>
      <protection locked="0"/>
    </xf>
    <xf numFmtId="0" fontId="78" fillId="7" borderId="242" xfId="2" applyFont="1" applyFill="1" applyBorder="1" applyAlignment="1" applyProtection="1">
      <alignment horizontal="center" vertical="center" wrapText="1"/>
      <protection locked="0"/>
    </xf>
    <xf numFmtId="0" fontId="78" fillId="7" borderId="245" xfId="2" applyFont="1" applyFill="1" applyBorder="1" applyAlignment="1" applyProtection="1">
      <alignment horizontal="center" vertical="center" wrapText="1"/>
      <protection locked="0"/>
    </xf>
    <xf numFmtId="0" fontId="78" fillId="7" borderId="0" xfId="2" applyFont="1" applyFill="1" applyAlignment="1" applyProtection="1">
      <alignment horizontal="center" vertical="center" wrapText="1"/>
      <protection locked="0"/>
    </xf>
    <xf numFmtId="0" fontId="78" fillId="7" borderId="247" xfId="2" applyFont="1" applyFill="1" applyBorder="1" applyAlignment="1" applyProtection="1">
      <alignment horizontal="center" vertical="center" wrapText="1"/>
      <protection locked="0"/>
    </xf>
    <xf numFmtId="0" fontId="78" fillId="7" borderId="248" xfId="2" applyFont="1" applyFill="1" applyBorder="1" applyAlignment="1" applyProtection="1">
      <alignment horizontal="center" vertical="center" wrapText="1"/>
      <protection locked="0"/>
    </xf>
    <xf numFmtId="2" fontId="84" fillId="3" borderId="285" xfId="16" applyNumberFormat="1" applyFont="1" applyFill="1" applyBorder="1" applyAlignment="1">
      <alignment horizontal="center" vertical="center" wrapText="1"/>
    </xf>
    <xf numFmtId="2" fontId="84" fillId="3" borderId="282" xfId="16" applyNumberFormat="1" applyFont="1" applyFill="1" applyBorder="1" applyAlignment="1">
      <alignment horizontal="center" vertical="center" wrapText="1"/>
    </xf>
    <xf numFmtId="172" fontId="84" fillId="3" borderId="282" xfId="16" applyNumberFormat="1" applyFont="1" applyFill="1" applyBorder="1" applyAlignment="1">
      <alignment horizontal="center" vertical="center" wrapText="1"/>
    </xf>
    <xf numFmtId="0" fontId="73" fillId="3" borderId="282" xfId="16" applyFont="1" applyFill="1" applyBorder="1" applyAlignment="1">
      <alignment horizontal="center" vertical="center" wrapText="1"/>
    </xf>
    <xf numFmtId="0" fontId="84" fillId="3" borderId="282" xfId="16" applyFont="1" applyFill="1" applyBorder="1" applyAlignment="1">
      <alignment horizontal="center" vertical="center" wrapText="1"/>
    </xf>
    <xf numFmtId="172" fontId="47" fillId="0" borderId="285" xfId="16" applyNumberFormat="1" applyFont="1" applyBorder="1" applyAlignment="1">
      <alignment horizontal="center" vertical="center" wrapText="1"/>
    </xf>
    <xf numFmtId="187" fontId="73" fillId="3" borderId="284" xfId="16" applyNumberFormat="1" applyFont="1" applyFill="1" applyBorder="1" applyAlignment="1">
      <alignment horizontal="center" vertical="center" wrapText="1"/>
    </xf>
    <xf numFmtId="187" fontId="73" fillId="3" borderId="287" xfId="16" applyNumberFormat="1" applyFont="1" applyFill="1" applyBorder="1" applyAlignment="1">
      <alignment horizontal="center" vertical="center" wrapText="1"/>
    </xf>
    <xf numFmtId="1" fontId="73" fillId="0" borderId="352" xfId="16" applyNumberFormat="1" applyFont="1" applyBorder="1" applyAlignment="1">
      <alignment horizontal="center" vertical="center"/>
    </xf>
    <xf numFmtId="1" fontId="73" fillId="0" borderId="353" xfId="16" applyNumberFormat="1" applyFont="1" applyBorder="1" applyAlignment="1">
      <alignment horizontal="center" vertical="center"/>
    </xf>
    <xf numFmtId="10" fontId="79" fillId="0" borderId="352" xfId="16" applyNumberFormat="1" applyFont="1" applyBorder="1" applyAlignment="1">
      <alignment horizontal="center" vertical="center"/>
    </xf>
    <xf numFmtId="10" fontId="79" fillId="0" borderId="357" xfId="16" applyNumberFormat="1" applyFont="1" applyBorder="1" applyAlignment="1">
      <alignment horizontal="center" vertical="center"/>
    </xf>
    <xf numFmtId="10" fontId="79" fillId="0" borderId="379" xfId="16" applyNumberFormat="1" applyFont="1" applyBorder="1" applyAlignment="1">
      <alignment horizontal="center" vertical="center"/>
    </xf>
    <xf numFmtId="172" fontId="73" fillId="3" borderId="282" xfId="16" applyNumberFormat="1" applyFont="1" applyFill="1" applyBorder="1" applyAlignment="1">
      <alignment horizontal="center" vertical="center" wrapText="1"/>
    </xf>
    <xf numFmtId="172" fontId="47" fillId="3" borderId="354" xfId="16" applyNumberFormat="1" applyFont="1" applyFill="1" applyBorder="1" applyAlignment="1">
      <alignment horizontal="center" vertical="center" wrapText="1"/>
    </xf>
    <xf numFmtId="172" fontId="47" fillId="3" borderId="282" xfId="16" applyNumberFormat="1" applyFont="1" applyFill="1" applyBorder="1" applyAlignment="1">
      <alignment horizontal="center" vertical="center" wrapText="1"/>
    </xf>
    <xf numFmtId="172" fontId="47" fillId="3" borderId="285" xfId="16" applyNumberFormat="1" applyFont="1" applyFill="1" applyBorder="1" applyAlignment="1">
      <alignment horizontal="center" vertical="center" wrapText="1"/>
    </xf>
    <xf numFmtId="10" fontId="79" fillId="0" borderId="354" xfId="16" applyNumberFormat="1" applyFont="1" applyBorder="1" applyAlignment="1">
      <alignment horizontal="center" vertical="center"/>
    </xf>
    <xf numFmtId="10" fontId="79" fillId="0" borderId="353" xfId="16" applyNumberFormat="1" applyFont="1" applyBorder="1" applyAlignment="1">
      <alignment horizontal="center" vertical="center"/>
    </xf>
    <xf numFmtId="172" fontId="47" fillId="0" borderId="354" xfId="16" applyNumberFormat="1" applyFont="1" applyBorder="1" applyAlignment="1">
      <alignment horizontal="center" vertical="center" wrapText="1"/>
    </xf>
    <xf numFmtId="172" fontId="47" fillId="0" borderId="353" xfId="16" applyNumberFormat="1" applyFont="1" applyBorder="1" applyAlignment="1">
      <alignment horizontal="center" vertical="center" wrapText="1"/>
    </xf>
    <xf numFmtId="172" fontId="47" fillId="0" borderId="282" xfId="16" applyNumberFormat="1" applyFont="1" applyBorder="1" applyAlignment="1">
      <alignment horizontal="center" vertical="center" wrapText="1"/>
    </xf>
    <xf numFmtId="172" fontId="47" fillId="0" borderId="283" xfId="16" applyNumberFormat="1" applyFont="1" applyBorder="1" applyAlignment="1">
      <alignment horizontal="center" vertical="center" wrapText="1"/>
    </xf>
    <xf numFmtId="172" fontId="47" fillId="0" borderId="352" xfId="16" applyNumberFormat="1" applyFont="1" applyBorder="1" applyAlignment="1">
      <alignment horizontal="center" vertical="center" wrapText="1"/>
    </xf>
    <xf numFmtId="0" fontId="81" fillId="7" borderId="242" xfId="16" applyFont="1" applyFill="1" applyBorder="1" applyAlignment="1">
      <alignment horizontal="center" vertical="center" wrapText="1"/>
    </xf>
    <xf numFmtId="0" fontId="81" fillId="7" borderId="0" xfId="16" applyFont="1" applyFill="1" applyAlignment="1">
      <alignment horizontal="center" vertical="center" wrapText="1"/>
    </xf>
    <xf numFmtId="0" fontId="81" fillId="7" borderId="246" xfId="16" applyFont="1" applyFill="1" applyBorder="1" applyAlignment="1">
      <alignment horizontal="center" vertical="center" wrapText="1"/>
    </xf>
    <xf numFmtId="187" fontId="73" fillId="3" borderId="281" xfId="16" applyNumberFormat="1" applyFont="1" applyFill="1" applyBorder="1" applyAlignment="1">
      <alignment horizontal="center" vertical="center" wrapText="1"/>
    </xf>
    <xf numFmtId="15" fontId="84" fillId="0" borderId="282" xfId="16" applyNumberFormat="1" applyFont="1" applyBorder="1" applyAlignment="1">
      <alignment horizontal="center" vertical="center"/>
    </xf>
    <xf numFmtId="15" fontId="73" fillId="0" borderId="282" xfId="16" applyNumberFormat="1" applyFont="1" applyBorder="1" applyAlignment="1">
      <alignment horizontal="center" vertical="center"/>
    </xf>
    <xf numFmtId="1" fontId="73" fillId="0" borderId="354" xfId="16" applyNumberFormat="1" applyFont="1" applyBorder="1" applyAlignment="1">
      <alignment horizontal="center" vertical="center"/>
    </xf>
    <xf numFmtId="0" fontId="79" fillId="7" borderId="280" xfId="16" applyFont="1" applyFill="1" applyBorder="1" applyAlignment="1">
      <alignment horizontal="center" vertical="center" wrapText="1"/>
    </xf>
    <xf numFmtId="0" fontId="79" fillId="7" borderId="277" xfId="16" quotePrefix="1" applyFont="1" applyFill="1" applyBorder="1" applyAlignment="1">
      <alignment horizontal="center" vertical="center" wrapText="1"/>
    </xf>
    <xf numFmtId="0" fontId="79" fillId="7" borderId="278" xfId="16" applyFont="1" applyFill="1" applyBorder="1" applyAlignment="1">
      <alignment horizontal="center" vertical="center" wrapText="1"/>
    </xf>
    <xf numFmtId="0" fontId="79" fillId="7" borderId="384" xfId="16" applyFont="1" applyFill="1" applyBorder="1" applyAlignment="1">
      <alignment horizontal="center" vertical="center" wrapText="1"/>
    </xf>
    <xf numFmtId="0" fontId="79" fillId="7" borderId="279" xfId="16" applyFont="1" applyFill="1" applyBorder="1" applyAlignment="1">
      <alignment horizontal="center" vertical="center" wrapText="1"/>
    </xf>
    <xf numFmtId="0" fontId="80" fillId="7" borderId="277" xfId="16" applyFont="1" applyFill="1" applyBorder="1" applyAlignment="1">
      <alignment horizontal="center" vertical="center" wrapText="1"/>
    </xf>
    <xf numFmtId="0" fontId="80" fillId="7" borderId="280" xfId="16" applyFont="1" applyFill="1" applyBorder="1" applyAlignment="1">
      <alignment horizontal="center" vertical="center" wrapText="1"/>
    </xf>
    <xf numFmtId="0" fontId="72" fillId="0" borderId="0" xfId="2" applyFont="1" applyAlignment="1">
      <alignment horizontal="center" vertical="center" wrapText="1"/>
    </xf>
    <xf numFmtId="0" fontId="75" fillId="0" borderId="245" xfId="2" applyFont="1" applyBorder="1" applyAlignment="1">
      <alignment horizontal="left" vertical="center" wrapText="1"/>
    </xf>
    <xf numFmtId="0" fontId="75" fillId="0" borderId="0" xfId="2" applyFont="1" applyAlignment="1">
      <alignment horizontal="left" vertical="center" wrapText="1"/>
    </xf>
    <xf numFmtId="0" fontId="75" fillId="0" borderId="262" xfId="41" applyFont="1" applyBorder="1" applyAlignment="1">
      <alignment horizontal="left" vertical="center" wrapText="1"/>
    </xf>
    <xf numFmtId="0" fontId="75" fillId="0" borderId="263" xfId="41" applyFont="1" applyBorder="1" applyAlignment="1">
      <alignment horizontal="left" vertical="center" wrapText="1"/>
    </xf>
    <xf numFmtId="15" fontId="75" fillId="3" borderId="263" xfId="2" applyNumberFormat="1" applyFont="1" applyFill="1" applyBorder="1" applyAlignment="1">
      <alignment horizontal="center" vertical="center" wrapText="1"/>
    </xf>
    <xf numFmtId="15" fontId="75" fillId="3" borderId="264" xfId="2" applyNumberFormat="1" applyFont="1" applyFill="1" applyBorder="1" applyAlignment="1">
      <alignment horizontal="center" vertical="center" wrapText="1"/>
    </xf>
    <xf numFmtId="0" fontId="75" fillId="3" borderId="266" xfId="2" applyFont="1" applyFill="1" applyBorder="1" applyAlignment="1">
      <alignment horizontal="center" vertical="center" wrapText="1"/>
    </xf>
    <xf numFmtId="0" fontId="75" fillId="3" borderId="267" xfId="2" applyFont="1" applyFill="1" applyBorder="1" applyAlignment="1">
      <alignment horizontal="center" vertical="center" wrapText="1"/>
    </xf>
    <xf numFmtId="0" fontId="67" fillId="3" borderId="265" xfId="41" applyFont="1" applyFill="1" applyBorder="1" applyAlignment="1">
      <alignment horizontal="center" vertical="center" wrapText="1"/>
    </xf>
    <xf numFmtId="0" fontId="67" fillId="3" borderId="266" xfId="41" applyFont="1" applyFill="1" applyBorder="1" applyAlignment="1">
      <alignment horizontal="center" vertical="center" wrapText="1"/>
    </xf>
    <xf numFmtId="0" fontId="72" fillId="0" borderId="266" xfId="2" applyFont="1" applyBorder="1" applyAlignment="1">
      <alignment horizontal="center" vertical="center" wrapText="1"/>
    </xf>
    <xf numFmtId="0" fontId="78" fillId="7" borderId="243" xfId="2" applyFont="1" applyFill="1" applyBorder="1" applyAlignment="1" applyProtection="1">
      <alignment horizontal="center" vertical="center" wrapText="1"/>
      <protection locked="0"/>
    </xf>
    <xf numFmtId="0" fontId="78" fillId="7" borderId="246" xfId="2" applyFont="1" applyFill="1" applyBorder="1" applyAlignment="1" applyProtection="1">
      <alignment horizontal="center" vertical="center" wrapText="1"/>
      <protection locked="0"/>
    </xf>
    <xf numFmtId="0" fontId="78" fillId="7" borderId="249" xfId="2" applyFont="1" applyFill="1" applyBorder="1" applyAlignment="1" applyProtection="1">
      <alignment horizontal="center" vertical="center" wrapText="1"/>
      <protection locked="0"/>
    </xf>
    <xf numFmtId="0" fontId="72" fillId="0" borderId="251" xfId="2" applyFont="1" applyBorder="1" applyAlignment="1">
      <alignment horizontal="center" vertical="center" wrapText="1"/>
    </xf>
    <xf numFmtId="0" fontId="67" fillId="0" borderId="256" xfId="41" applyFont="1" applyBorder="1" applyAlignment="1">
      <alignment horizontal="left" vertical="center"/>
    </xf>
    <xf numFmtId="0" fontId="67" fillId="0" borderId="250" xfId="41" applyFont="1" applyBorder="1" applyAlignment="1">
      <alignment horizontal="left" vertical="center"/>
    </xf>
    <xf numFmtId="0" fontId="72" fillId="0" borderId="250" xfId="2" applyFont="1" applyBorder="1" applyAlignment="1">
      <alignment horizontal="center" vertical="center" wrapText="1"/>
    </xf>
  </cellXfs>
  <cellStyles count="47">
    <cellStyle name="Millares 2" xfId="15" xr:uid="{00000000-0005-0000-0000-000000000000}"/>
    <cellStyle name="Millares 2 2" xfId="23" xr:uid="{53E7F6AD-996A-4473-8D04-61809F0CB083}"/>
    <cellStyle name="Millares 2 2 2" xfId="43" xr:uid="{A7A7D0D5-8328-46C0-AB5F-7AFE6C9A1DFC}"/>
    <cellStyle name="Moneda 2" xfId="14" xr:uid="{00000000-0005-0000-0000-000001000000}"/>
    <cellStyle name="Normal" xfId="0" builtinId="0"/>
    <cellStyle name="Normal 2" xfId="2" xr:uid="{00000000-0005-0000-0000-000003000000}"/>
    <cellStyle name="Normal 3" xfId="7" xr:uid="{00000000-0005-0000-0000-000004000000}"/>
    <cellStyle name="Normal 3 2" xfId="20" xr:uid="{D90DB83D-66F9-4C04-84D3-C448583A5F03}"/>
    <cellStyle name="Normal 3 3" xfId="31" xr:uid="{8DFC65DF-7196-4396-A112-A1E37A0A6684}"/>
    <cellStyle name="Normal 4" xfId="4" xr:uid="{00000000-0005-0000-0000-000005000000}"/>
    <cellStyle name="Normal 4 10" xfId="32" xr:uid="{8140CC61-6668-49DA-8F64-70E7ECCD5EB0}"/>
    <cellStyle name="Normal 4 2" xfId="3" xr:uid="{00000000-0005-0000-0000-000006000000}"/>
    <cellStyle name="Normal 4 3" xfId="9" xr:uid="{00000000-0005-0000-0000-000007000000}"/>
    <cellStyle name="Normal 4 3 13" xfId="33" xr:uid="{553236D2-3BEA-440D-819E-0FFB901C417B}"/>
    <cellStyle name="Normal 4 3 4 2" xfId="18" xr:uid="{4F8E34FB-6C57-47D7-87C1-3E6CA946DFF7}"/>
    <cellStyle name="Normal 4 3 4 2 2" xfId="42" xr:uid="{B382FF0F-04EC-4615-ADB6-DCB70628AC54}"/>
    <cellStyle name="Normal 4 3 5" xfId="12" xr:uid="{00000000-0005-0000-0000-000008000000}"/>
    <cellStyle name="Normal 4 3 5 2" xfId="26" xr:uid="{34390900-9A95-43AC-88EB-8D8F6BE783B6}"/>
    <cellStyle name="Normal 4 3 5 3" xfId="27" xr:uid="{67927E88-E8FE-456A-A228-3844ACCE68DC}"/>
    <cellStyle name="Normal 4 3 6 3" xfId="22" xr:uid="{D9991951-0FDB-4EA1-A9DF-C799C7838B2C}"/>
    <cellStyle name="Normal 4 3 6 3 2" xfId="25" xr:uid="{0B5975D6-0A3D-4D82-BD46-36E8EE2311C3}"/>
    <cellStyle name="Normal 4 3 6 3 2 2" xfId="45" xr:uid="{E4BD49CB-FB56-49D8-A36E-079B332300FF}"/>
    <cellStyle name="Normal 4 3 6 3 3" xfId="35" xr:uid="{281E63C4-8BC4-4DA7-98EA-343979625970}"/>
    <cellStyle name="Normal 4 3 6 3 4" xfId="37" xr:uid="{2E3897CD-082D-4D9C-AF42-0426B2F932E5}"/>
    <cellStyle name="Normal 4 3 6 3 5" xfId="40" xr:uid="{A300B230-A172-4A14-82F5-94644FBE4EBB}"/>
    <cellStyle name="Normal 4 3 9" xfId="30" xr:uid="{C9D96A9D-1619-4DB9-9CD5-F5D33C513893}"/>
    <cellStyle name="Normal 4 5 2 3" xfId="17" xr:uid="{D2A8355F-ADFE-40C0-AA0B-B183A683B615}"/>
    <cellStyle name="Normal 4 5 2 3 2" xfId="41" xr:uid="{27E78FEE-E131-4E25-9EB0-CEE401C6E123}"/>
    <cellStyle name="Normal 4 5 2 4" xfId="21" xr:uid="{DF38232E-70B1-4BF5-BE95-FAB8F68A95BD}"/>
    <cellStyle name="Normal 4 5 2 4 2" xfId="24" xr:uid="{1C9AC655-B077-4E8E-BE28-ABF4247C3CB3}"/>
    <cellStyle name="Normal 4 5 2 4 2 2" xfId="44" xr:uid="{E9FC36F6-4799-4EAC-82DD-3B1BE3C9A39D}"/>
    <cellStyle name="Normal 4 5 2 4 3" xfId="34" xr:uid="{93CE6983-261F-4DE5-8282-7D0A00F5EEB4}"/>
    <cellStyle name="Normal 4 5 2 4 4" xfId="36" xr:uid="{9E881216-16E7-48F8-AD15-46CFDE9CB414}"/>
    <cellStyle name="Normal 4 5 2 4 5" xfId="39" xr:uid="{6EA864E1-0C2C-430E-9597-0AA1731A621B}"/>
    <cellStyle name="Normal 4 7 2" xfId="28" xr:uid="{C6C5F038-C76B-4E2A-A6B8-8A22E0648714}"/>
    <cellStyle name="Normal 4 7 2 2" xfId="38" xr:uid="{D5C381EC-2A3A-4C82-8B1F-335EF32A14BF}"/>
    <cellStyle name="Normal 5" xfId="13" xr:uid="{00000000-0005-0000-0000-000009000000}"/>
    <cellStyle name="Normal 5 2 2" xfId="19" xr:uid="{E14C8C2D-FD24-40ED-A6C6-B6889935427E}"/>
    <cellStyle name="Normal 7" xfId="46" xr:uid="{14F80EDB-75DD-46E9-BEB2-FDAD487D4490}"/>
    <cellStyle name="Normal_H020113 (4)" xfId="8" xr:uid="{00000000-0005-0000-0000-00000A000000}"/>
    <cellStyle name="Normal_Libro4" xfId="16" xr:uid="{D986D8BB-F63A-466A-A1D7-B5ED49CCB565}"/>
    <cellStyle name="Normal_NLT153.XLS" xfId="6" xr:uid="{00000000-0005-0000-0000-00000B000000}"/>
    <cellStyle name="Normal_NLT153.XLS_1" xfId="5" xr:uid="{00000000-0005-0000-0000-00000C000000}"/>
    <cellStyle name="Porcentaje" xfId="1" builtinId="5"/>
    <cellStyle name="Porcentual 2 2" xfId="10" xr:uid="{00000000-0005-0000-0000-00000E000000}"/>
    <cellStyle name="Porcentual 4 2" xfId="11" xr:uid="{00000000-0005-0000-0000-00000F000000}"/>
    <cellStyle name="Porcentual 4 3" xfId="29" xr:uid="{29275A84-E3B0-444E-AB51-3C38D7D4821F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image" Target="../media/image12.jpeg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image" Target="../media/image1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GRUESOS, ASTM</a:t>
            </a:r>
            <a:r>
              <a:rPr lang="es-ES" baseline="0"/>
              <a:t> C-33 ESPECIFICACION N°57</a:t>
            </a:r>
            <a:endParaRPr lang="es-ES"/>
          </a:p>
        </c:rich>
      </c:tx>
      <c:layout>
        <c:manualLayout>
          <c:xMode val="edge"/>
          <c:yMode val="edge"/>
          <c:x val="0.18492547702588524"/>
          <c:y val="7.1641791044776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7241379310345"/>
          <c:y val="0.22089552238805868"/>
          <c:w val="0.7844827586206895"/>
          <c:h val="0.58208955223880665"/>
        </c:manualLayout>
      </c:layout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  <a:beve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0004692663055343E-2"/>
                  <c:y val="-6.4064064064064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2-4009-ABE1-40664B6B0E03}"/>
                </c:ext>
              </c:extLst>
            </c:dLbl>
            <c:dLbl>
              <c:idx val="1"/>
              <c:layout>
                <c:manualLayout>
                  <c:x val="-5.6258798743229329E-3"/>
                  <c:y val="-7.2072072072072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62-4009-ABE1-40664B6B0E03}"/>
                </c:ext>
              </c:extLst>
            </c:dLbl>
            <c:dLbl>
              <c:idx val="2"/>
              <c:layout>
                <c:manualLayout>
                  <c:x val="3.3755279245937186E-2"/>
                  <c:y val="-6.4064064064064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2-4009-ABE1-40664B6B0E03}"/>
                </c:ext>
              </c:extLst>
            </c:dLbl>
            <c:dLbl>
              <c:idx val="3"/>
              <c:layout>
                <c:manualLayout>
                  <c:x val="4.5007038994582846E-2"/>
                  <c:y val="-0.10810810810810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62-4009-ABE1-40664B6B0E03}"/>
                </c:ext>
              </c:extLst>
            </c:dLbl>
            <c:dLbl>
              <c:idx val="4"/>
              <c:layout>
                <c:manualLayout>
                  <c:x val="5.063291886890578E-2"/>
                  <c:y val="-5.2052052052052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2-4009-ABE1-40664B6B0E03}"/>
                </c:ext>
              </c:extLst>
            </c:dLbl>
            <c:dLbl>
              <c:idx val="5"/>
              <c:layout>
                <c:manualLayout>
                  <c:x val="1.6877639622968593E-2"/>
                  <c:y val="-9.609609609609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62-4009-ABE1-40664B6B0E03}"/>
                </c:ext>
              </c:extLst>
            </c:dLbl>
            <c:dLbl>
              <c:idx val="6"/>
              <c:layout>
                <c:manualLayout>
                  <c:x val="-1.8752932914409546E-3"/>
                  <c:y val="-0.104104104104104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2-4009-ABE1-40664B6B0E03}"/>
                </c:ext>
              </c:extLst>
            </c:dLbl>
            <c:spPr>
              <a:noFill/>
              <a:ln>
                <a:solidFill>
                  <a:srgbClr val="0066FF"/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>
                      <a:solidFill>
                        <a:srgbClr val="0066FF">
                          <a:alpha val="74000"/>
                        </a:srgbClr>
                      </a:solidFill>
                      <a:prstDash val="solid"/>
                      <a:bevel/>
                    </a:ln>
                  </c:spPr>
                </c15:leaderLines>
              </c:ext>
            </c:extLst>
          </c:dLbls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2-4009-ABE1-40664B6B0E03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62-4009-ABE1-40664B6B0E03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62-4009-ABE1-40664B6B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2784"/>
        <c:axId val="124241408"/>
      </c:scatterChart>
      <c:valAx>
        <c:axId val="123942784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layout>
            <c:manualLayout>
              <c:xMode val="edge"/>
              <c:yMode val="edge"/>
              <c:x val="0.45043103448275829"/>
              <c:y val="0.859701492537318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241408"/>
        <c:crosses val="autoZero"/>
        <c:crossBetween val="midCat"/>
      </c:valAx>
      <c:valAx>
        <c:axId val="124241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4.0948275862068957E-2"/>
              <c:y val="0.352238805970150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000000"/>
            </a:solidFill>
            <a:prstDash val="sysDot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3942784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60344827586222"/>
          <c:y val="0.93134328358208962"/>
          <c:w val="0.78663793103448365"/>
          <c:h val="4.77611940298509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'!$AR$22:$AR$28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8-4F18-A748-0C0BA4C36E97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0.5</c:v>
                </c:pt>
                <c:pt idx="4">
                  <c:v>0.25</c:v>
                </c:pt>
                <c:pt idx="5">
                  <c:v>0.05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8-4F18-A748-0C0BA4C36E97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'!$AT$22:$AT$29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0.3</c:v>
                </c:pt>
                <c:pt idx="6">
                  <c:v>0.1</c:v>
                </c:pt>
                <c:pt idx="7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48-4F18-A748-0C0BA4C3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89120"/>
        <c:axId val="254389512"/>
      </c:scatterChart>
      <c:valAx>
        <c:axId val="254389120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54389512"/>
        <c:crosses val="autoZero"/>
        <c:crossBetween val="midCat"/>
      </c:valAx>
      <c:valAx>
        <c:axId val="2543895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54389120"/>
        <c:crosses val="max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55" r="0.7500000000000035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'!$AR$22:$AR$29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8-4CFA-8983-2EC37CCBEFF6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'!$AS$22:$AS$29</c:f>
              <c:numCache>
                <c:formatCode>0%</c:formatCode>
                <c:ptCount val="8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0.5</c:v>
                </c:pt>
                <c:pt idx="4">
                  <c:v>0.25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8-4CFA-8983-2EC37CCBEFF6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'!$AT$22:$AT$29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0.3</c:v>
                </c:pt>
                <c:pt idx="6">
                  <c:v>0.1</c:v>
                </c:pt>
                <c:pt idx="7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8-4CFA-8983-2EC37CCB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91472"/>
        <c:axId val="254392648"/>
      </c:scatterChart>
      <c:valAx>
        <c:axId val="254391472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54392648"/>
        <c:crosses val="autoZero"/>
        <c:crossBetween val="midCat"/>
      </c:valAx>
      <c:valAx>
        <c:axId val="2543926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54391472"/>
        <c:crosses val="max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55" r="0.7500000000000035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             Cilindros de Concreto;</a:t>
            </a:r>
            <a:r>
              <a:rPr lang="en-US" sz="1400"/>
              <a:t> Resistencia a la Compresión, </a:t>
            </a:r>
            <a:r>
              <a:rPr lang="en-US" sz="1400" baseline="0"/>
              <a:t>bajo Normativa ASTM C-39</a:t>
            </a:r>
            <a:endParaRPr lang="en-US" sz="1400"/>
          </a:p>
        </c:rich>
      </c:tx>
      <c:layout>
        <c:manualLayout>
          <c:xMode val="edge"/>
          <c:yMode val="edge"/>
          <c:x val="0.13104992530440893"/>
          <c:y val="3.52966516818020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11989682751107"/>
          <c:y val="0.17509659676896749"/>
          <c:w val="0.81976252548949891"/>
          <c:h val="0.6001488195579479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'GRAF. DISEÑO  CONCRETO 180'!$D$10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5167474111331977E-2"/>
                  <c:y val="-5.88277528030045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B-4A91-8E8D-B73AB7E41902}"/>
                </c:ext>
              </c:extLst>
            </c:dLbl>
            <c:dLbl>
              <c:idx val="1"/>
              <c:layout>
                <c:manualLayout>
                  <c:x val="7.1907068889519882E-3"/>
                  <c:y val="-0.11471411796585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7-464E-9D7F-E499D4FD9E9F}"/>
                </c:ext>
              </c:extLst>
            </c:dLbl>
            <c:dLbl>
              <c:idx val="2"/>
              <c:layout>
                <c:manualLayout>
                  <c:x val="0"/>
                  <c:y val="-7.3534691003754371E-2"/>
                </c:manualLayout>
              </c:layout>
              <c:spPr>
                <a:noFill/>
                <a:ln w="22225">
                  <a:solidFill>
                    <a:srgbClr val="00B050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SV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A7-464E-9D7F-E499D4FD9E9F}"/>
                </c:ext>
              </c:extLst>
            </c:dLbl>
            <c:dLbl>
              <c:idx val="3"/>
              <c:layout>
                <c:manualLayout>
                  <c:x val="2.1572120666855835E-2"/>
                  <c:y val="-3.8238039321952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7-464E-9D7F-E499D4FD9E9F}"/>
                </c:ext>
              </c:extLst>
            </c:dLbl>
            <c:spPr>
              <a:noFill/>
              <a:ln w="22225">
                <a:solidFill>
                  <a:srgbClr val="00B050"/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'GRAF. DISEÑO  CONCRETO 180'!$B$12:$B$15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'GRAF. DISEÑO  CONCRETO 180'!$C$12:$C$15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7-464E-9D7F-E499D4FD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38832"/>
        <c:axId val="317436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'GRAF. DISEÑO  CONCRETO 180'!$D$4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chemeClr val="accent5">
                        <a:lumMod val="5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'GRAF. DISEÑO  CONCRETO 180'!$B$6:$B$9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'GRAF. DISEÑO  CONCRETO 180'!$C$6:$C$9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3A7-464E-9D7F-E499D4FD9E9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180'!$D$16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7.5502422333995872E-2"/>
                        <c:y val="-3.52966516818020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53A7-464E-9D7F-E499D4FD9E9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180'!$C$16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A7-464E-9D7F-E499D4FD9E9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2"/>
                  <c:bubble3D val="0"/>
                  <c:spPr>
                    <a:ln>
                      <a:solidFill>
                        <a:srgbClr val="FFFF00"/>
                      </a:solidFill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53A7-464E-9D7F-E499D4FD9E9F}"/>
                    </c:ext>
                  </c:extLst>
                </c:dPt>
                <c:dLbls>
                  <c:dLbl>
                    <c:idx val="3"/>
                    <c:layout>
                      <c:manualLayout>
                        <c:x val="6.4716362000567768E-2"/>
                        <c:y val="-0.10294856740525611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53A7-464E-9D7F-E499D4FD9E9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180'!$B$22:$B$25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 CONCRETO 180'!$C$22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A7-464E-9D7F-E499D4FD9E9F}"/>
                  </c:ext>
                </c:extLst>
              </c15:ser>
            </c15:filteredScatterSeries>
          </c:ext>
        </c:extLst>
      </c:scatterChart>
      <c:valAx>
        <c:axId val="257738832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17436528"/>
        <c:crosses val="autoZero"/>
        <c:crossBetween val="midCat"/>
        <c:majorUnit val="2"/>
      </c:valAx>
      <c:valAx>
        <c:axId val="317436528"/>
        <c:scaling>
          <c:orientation val="minMax"/>
          <c:max val="2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7738832"/>
        <c:crosses val="autoZero"/>
        <c:crossBetween val="midCat"/>
        <c:majorUnit val="6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11605263031245318"/>
          <c:y val="0.90688076263001749"/>
          <c:w val="0.85372121728027239"/>
          <c:h val="6.5937218721872193E-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28575">
      <a:solidFill>
        <a:srgbClr val="0070C0"/>
      </a:solidFill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CUBOS DE MORTERO [ASTM C-109]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659795000765728"/>
          <c:y val="7.347740819531700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8821108385591032"/>
          <c:w val="0.8796257224706423"/>
          <c:h val="0.686335723385981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746854278264E-2"/>
                  <c:y val="-2.1135931627264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D8-45C0-B084-2C7E2C5A28DE}"/>
                </c:ext>
              </c:extLst>
            </c:dLbl>
            <c:dLbl>
              <c:idx val="1"/>
              <c:layout>
                <c:manualLayout>
                  <c:x val="1.2859703825587189E-2"/>
                  <c:y val="-7.457404667840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D8-45C0-B084-2C7E2C5A28DE}"/>
                </c:ext>
              </c:extLst>
            </c:dLbl>
            <c:dLbl>
              <c:idx val="2"/>
              <c:layout>
                <c:manualLayout>
                  <c:x val="2.8456750801067902E-2"/>
                  <c:y val="-5.898792978848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8-45C0-B084-2C7E2C5A28DE}"/>
                </c:ext>
              </c:extLst>
            </c:dLbl>
            <c:dLbl>
              <c:idx val="3"/>
              <c:layout>
                <c:manualLayout>
                  <c:x val="-8.2319863011259334E-2"/>
                  <c:y val="-5.6761341661357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D8-45C0-B084-2C7E2C5A28DE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MORTERO'!$Q$12:$Q$15</c:f>
              <c:numCache>
                <c:formatCode>0.00</c:formatCode>
                <c:ptCount val="4"/>
                <c:pt idx="0" formatCode="0.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'RESISTENCIA DE MORTERO'!$R$12:$R$15</c:f>
              <c:numCache>
                <c:formatCode>0.00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D8-45C0-B084-2C7E2C5A28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D8-45C0-B084-2C7E2C5A28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D8-45C0-B084-2C7E2C5A28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D8-45C0-B084-2C7E2C5A28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D8-45C0-B084-2C7E2C5A28D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D8-45C0-B084-2C7E2C5A28D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D8-45C0-B084-2C7E2C5A28D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D8-45C0-B084-2C7E2C5A28D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D8-45C0-B084-2C7E2C5A28D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D8-45C0-B084-2C7E2C5A28D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'[5]RESISTENCIA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'[5]RESISTENCIA DE MORTERO'!$N$3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D8-45C0-B084-2C7E2C5A28D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9D8-45C0-B084-2C7E2C5A28D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B9D8-45C0-B084-2C7E2C5A28DE}"/>
              </c:ext>
            </c:extLst>
          </c:dPt>
          <c:dLbls>
            <c:delete val="1"/>
          </c:dLbls>
          <c:xVal>
            <c:numRef>
              <c:f>'RESISTENCIA DE MORTERO'!$E$33:$E$34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'RESISTENCIA DE MORTERO'!$D$33:$D$34</c:f>
              <c:numCache>
                <c:formatCode>General</c:formatCode>
                <c:ptCount val="2"/>
                <c:pt idx="0">
                  <c:v>140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9D8-45C0-B084-2C7E2C5A28DE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'RESISTENCIA DE MORTERO'!$E$35:$E$36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xVal>
          <c:yVal>
            <c:numRef>
              <c:f>'RESISTENCIA DE MORTERO'!$D$35:$D$36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9D8-45C0-B084-2C7E2C5A28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Cubos de Mortero Ensayadas mezcla al 4x1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  <c:majorUnit val="20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             Cilindros de Concreto;</a:t>
            </a:r>
            <a:r>
              <a:rPr lang="en-US" sz="1400"/>
              <a:t> Resistencia a la Compresión, </a:t>
            </a:r>
            <a:r>
              <a:rPr lang="en-US" sz="1400" baseline="0"/>
              <a:t>bajo Normativa ASTM C-39</a:t>
            </a:r>
            <a:endParaRPr lang="en-US" sz="1400"/>
          </a:p>
        </c:rich>
      </c:tx>
      <c:layout>
        <c:manualLayout>
          <c:xMode val="edge"/>
          <c:yMode val="edge"/>
          <c:x val="0.13104992530440893"/>
          <c:y val="3.52966516818020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11989682751107"/>
          <c:y val="0.17509659676896749"/>
          <c:w val="0.81976252548949891"/>
          <c:h val="0.6001488195579479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'GRAF. DISEÑO GROUT 140'!$D$10</c:f>
              <c:strCache>
                <c:ptCount val="1"/>
                <c:pt idx="0">
                  <c:v>#¡REF!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5167474111331977E-2"/>
                  <c:y val="-5.88277528030045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E2-43A7-8CB1-3D83C14F40E9}"/>
                </c:ext>
              </c:extLst>
            </c:dLbl>
            <c:dLbl>
              <c:idx val="1"/>
              <c:layout>
                <c:manualLayout>
                  <c:x val="4.3144241333711933E-2"/>
                  <c:y val="3.389517724033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E2-43A7-8CB1-3D83C14F40E9}"/>
                </c:ext>
              </c:extLst>
            </c:dLbl>
            <c:dLbl>
              <c:idx val="2"/>
              <c:layout>
                <c:manualLayout>
                  <c:x val="0"/>
                  <c:y val="-7.3534691003754371E-2"/>
                </c:manualLayout>
              </c:layout>
              <c:spPr>
                <a:noFill/>
                <a:ln w="22225">
                  <a:solidFill>
                    <a:srgbClr val="00B050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SV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E2-43A7-8CB1-3D83C14F40E9}"/>
                </c:ext>
              </c:extLst>
            </c:dLbl>
            <c:dLbl>
              <c:idx val="3"/>
              <c:layout>
                <c:manualLayout>
                  <c:x val="2.1572120666855835E-2"/>
                  <c:y val="-3.8238039321952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E2-43A7-8CB1-3D83C14F40E9}"/>
                </c:ext>
              </c:extLst>
            </c:dLbl>
            <c:spPr>
              <a:noFill/>
              <a:ln w="22225">
                <a:solidFill>
                  <a:srgbClr val="00B050"/>
                </a:solidFill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'GRAF. DISEÑO GROUT 140'!$B$12:$B$14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28</c:v>
                </c:pt>
              </c:numCache>
            </c:numRef>
          </c:xVal>
          <c:yVal>
            <c:numRef>
              <c:f>'GRAF. DISEÑO GROUT 140'!$C$12:$C$14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E2-43A7-8CB1-3D83C14F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38832"/>
        <c:axId val="317436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'GRAF. DISEÑO GROUT 140'!$D$4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chemeClr val="accent5">
                        <a:lumMod val="5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'GRAF. DISEÑO GROUT 140'!$B$6:$B$9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'GRAF. DISEÑO GROUT 140'!$C$6:$C$9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CE2-43A7-8CB1-3D83C14F40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7.5502422333995872E-2"/>
                        <c:y val="-3.52966516818020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6CE2-43A7-8CB1-3D83C14F40E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140'!$B$15:$B$18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140'!$C$15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E2-43A7-8CB1-3D83C14F40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140'!$D$21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2"/>
                  <c:bubble3D val="0"/>
                  <c:spPr>
                    <a:ln>
                      <a:solidFill>
                        <a:srgbClr val="FFFF00"/>
                      </a:solidFill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6CE2-43A7-8CB1-3D83C14F40E9}"/>
                    </c:ext>
                  </c:extLst>
                </c:dPt>
                <c:dLbls>
                  <c:dLbl>
                    <c:idx val="3"/>
                    <c:layout>
                      <c:manualLayout>
                        <c:x val="6.4716362000567768E-2"/>
                        <c:y val="-0.10294856740525611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6CE2-43A7-8CB1-3D83C14F40E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140'!$B$21:$B$24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'GRAF. DISEÑO GROUT 140'!$C$21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E2-43A7-8CB1-3D83C14F40E9}"/>
                  </c:ext>
                </c:extLst>
              </c15:ser>
            </c15:filteredScatterSeries>
          </c:ext>
        </c:extLst>
      </c:scatterChart>
      <c:valAx>
        <c:axId val="257738832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17436528"/>
        <c:crosses val="autoZero"/>
        <c:crossBetween val="midCat"/>
        <c:majorUnit val="2"/>
      </c:valAx>
      <c:valAx>
        <c:axId val="317436528"/>
        <c:scaling>
          <c:orientation val="minMax"/>
          <c:max val="21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7738832"/>
        <c:crosses val="autoZero"/>
        <c:crossBetween val="midCat"/>
        <c:majorUnit val="35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11605263031245318"/>
          <c:y val="0.90688076263001749"/>
          <c:w val="0.85372121728027239"/>
          <c:h val="6.5937218721872193E-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28575">
      <a:solidFill>
        <a:srgbClr val="0070C0"/>
      </a:solidFill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5-48F9-A642-1C3E2F291D59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5-48F9-A642-1C3E2F291D59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5-48F9-A642-1C3E2F29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2800"/>
        <c:axId val="124095104"/>
      </c:scatterChart>
      <c:valAx>
        <c:axId val="124092800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095104"/>
        <c:crosses val="autoZero"/>
        <c:crossBetween val="midCat"/>
      </c:valAx>
      <c:valAx>
        <c:axId val="1240951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092800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D-4F1C-B5FD-972ADD1B6330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D-4F1C-B5FD-972ADD1B6330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D-4F1C-B5FD-972ADD1B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7328"/>
        <c:axId val="124389632"/>
      </c:scatterChart>
      <c:valAx>
        <c:axId val="124387328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389632"/>
        <c:crosses val="autoZero"/>
        <c:crossBetween val="midCat"/>
      </c:valAx>
      <c:valAx>
        <c:axId val="1243896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387328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7-49B4-86F9-75DE8E63770B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7-49B4-86F9-75DE8E63770B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C7-49B4-86F9-75DE8E63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9456"/>
        <c:axId val="124434304"/>
      </c:scatterChart>
      <c:valAx>
        <c:axId val="124419456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434304"/>
        <c:crosses val="autoZero"/>
        <c:crossBetween val="midCat"/>
      </c:valAx>
      <c:valAx>
        <c:axId val="1244343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4419456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9-4114-BC3A-AEEAB59B6DA1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9-4114-BC3A-AEEAB59B6DA1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9-4114-BC3A-AEEAB59B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1488"/>
        <c:axId val="106194048"/>
      </c:scatterChart>
      <c:valAx>
        <c:axId val="106191488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06194048"/>
        <c:crosses val="autoZero"/>
        <c:crossBetween val="midCat"/>
      </c:valAx>
      <c:valAx>
        <c:axId val="1061940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06191488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GRAVA'!$AR$22:$AR$28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8-4A06-9D37-76E50A98AEDF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</c:v>
                </c:pt>
                <c:pt idx="3">
                  <c:v>0.25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8-4A06-9D37-76E50A98AEDF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'GRANULOMETRÍA GRAVA'!$AQ$22:$AQ$28</c:f>
              <c:numCache>
                <c:formatCode>#,##0.000</c:formatCode>
                <c:ptCount val="7"/>
                <c:pt idx="0">
                  <c:v>37.5</c:v>
                </c:pt>
                <c:pt idx="1">
                  <c:v>25</c:v>
                </c:pt>
                <c:pt idx="2">
                  <c:v>19</c:v>
                </c:pt>
                <c:pt idx="3">
                  <c:v>12.5</c:v>
                </c:pt>
                <c:pt idx="4">
                  <c:v>9.5</c:v>
                </c:pt>
                <c:pt idx="5">
                  <c:v>4.75</c:v>
                </c:pt>
                <c:pt idx="6">
                  <c:v>2.36</c:v>
                </c:pt>
              </c:numCache>
            </c:numRef>
          </c:xVal>
          <c:yVal>
            <c:numRef>
              <c:f>'GRANULOMETRÍA GRAVA'!$AT$22:$AT$28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</c:v>
                </c:pt>
                <c:pt idx="5">
                  <c:v>0.1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8-4A06-9D37-76E50A98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8592"/>
        <c:axId val="111354624"/>
      </c:scatterChart>
      <c:valAx>
        <c:axId val="123918592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11354624"/>
        <c:crosses val="autoZero"/>
        <c:crossBetween val="midCat"/>
      </c:valAx>
      <c:valAx>
        <c:axId val="1113546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123918592"/>
        <c:crosses val="max"/>
        <c:crossBetween val="midCat"/>
        <c:majorUnit val="0.1"/>
        <c:minorUnit val="8.1734968354431489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" r="0.750000000000003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echnicLite" panose="00000400000000000000" pitchFamily="2" charset="2"/>
                <a:ea typeface="Arial"/>
                <a:cs typeface="Arial"/>
              </a:defRPr>
            </a:pPr>
            <a:r>
              <a:rPr lang="es-ES" baseline="0">
                <a:latin typeface="TechnicLite" panose="00000400000000000000" pitchFamily="2" charset="2"/>
              </a:rPr>
              <a:t>ANALISIS GRANULOMETRICO EN AGREGADOS FINOS, AASHTO M-6, AASHTO T- 27</a:t>
            </a:r>
          </a:p>
        </c:rich>
      </c:tx>
      <c:layout>
        <c:manualLayout>
          <c:xMode val="edge"/>
          <c:yMode val="edge"/>
          <c:x val="0.17324816386424319"/>
          <c:y val="1.94930591183184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4482758620729"/>
          <c:y val="0.20760293198022894"/>
          <c:w val="0.81681034482758619"/>
          <c:h val="0.59064496140853862"/>
        </c:manualLayout>
      </c:layout>
      <c:scatterChart>
        <c:scatterStyle val="line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dLbls>
            <c:dLbl>
              <c:idx val="0"/>
              <c:layout>
                <c:manualLayout>
                  <c:x val="-4.8850574712643688E-2"/>
                  <c:y val="-5.8479532163742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3F-4C31-B7FE-0BD62E5D07E0}"/>
                </c:ext>
              </c:extLst>
            </c:dLbl>
            <c:dLbl>
              <c:idx val="1"/>
              <c:layout>
                <c:manualLayout>
                  <c:x val="-4.0229885057471292E-2"/>
                  <c:y val="-7.017543859649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3F-4C31-B7FE-0BD62E5D07E0}"/>
                </c:ext>
              </c:extLst>
            </c:dLbl>
            <c:dLbl>
              <c:idx val="2"/>
              <c:layout>
                <c:manualLayout>
                  <c:x val="0"/>
                  <c:y val="-9.3567251461988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3F-4C31-B7FE-0BD62E5D07E0}"/>
                </c:ext>
              </c:extLst>
            </c:dLbl>
            <c:dLbl>
              <c:idx val="3"/>
              <c:layout>
                <c:manualLayout>
                  <c:x val="2.5862068965517241E-2"/>
                  <c:y val="-4.6783625730994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3F-4C31-B7FE-0BD62E5D07E0}"/>
                </c:ext>
              </c:extLst>
            </c:dLbl>
            <c:dLbl>
              <c:idx val="4"/>
              <c:layout>
                <c:manualLayout>
                  <c:x val="1.7241379310344827E-2"/>
                  <c:y val="-5.8479532163742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F-4C31-B7FE-0BD62E5D07E0}"/>
                </c:ext>
              </c:extLst>
            </c:dLbl>
            <c:dLbl>
              <c:idx val="5"/>
              <c:layout>
                <c:manualLayout>
                  <c:x val="1.7241379310344827E-2"/>
                  <c:y val="-8.1871345029239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F-4C31-B7FE-0BD62E5D07E0}"/>
                </c:ext>
              </c:extLst>
            </c:dLbl>
            <c:dLbl>
              <c:idx val="6"/>
              <c:layout>
                <c:manualLayout>
                  <c:x val="-5.7471264367816091E-3"/>
                  <c:y val="-7.797270955165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F-4C31-B7FE-0BD62E5D07E0}"/>
                </c:ext>
              </c:extLst>
            </c:dLbl>
            <c:dLbl>
              <c:idx val="7"/>
              <c:layout>
                <c:manualLayout>
                  <c:x val="-8.6206896551724137E-3"/>
                  <c:y val="-5.8479532163742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F-4C31-B7FE-0BD62E5D07E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66FF"/>
                </a:solidFill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FF0000"/>
                    </a:solidFill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0066FF"/>
                      </a:solidFill>
                    </a:ln>
                  </c:spPr>
                </c15:leaderLines>
              </c:ext>
            </c:extLst>
          </c:dLbls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'!$AR$22:$AR$29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3F-4C31-B7FE-0BD62E5D07E0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'!$AS$22:$AS$29</c:f>
              <c:numCache>
                <c:formatCode>0%</c:formatCode>
                <c:ptCount val="8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0.5</c:v>
                </c:pt>
                <c:pt idx="4">
                  <c:v>0.25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3F-4C31-B7FE-0BD62E5D07E0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'!$AQ$22:$AQ$29</c:f>
              <c:numCache>
                <c:formatCode>#,##0.000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7.4999999999999997E-2</c:v>
                </c:pt>
              </c:numCache>
            </c:numRef>
          </c:xVal>
          <c:yVal>
            <c:numRef>
              <c:f>'GRANULOMETRIA DE ARENA '!$AT$22:$AT$29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0.3</c:v>
                </c:pt>
                <c:pt idx="6">
                  <c:v>0.1</c:v>
                </c:pt>
                <c:pt idx="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3F-4C31-B7FE-0BD62E5D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5128"/>
        <c:axId val="209172776"/>
      </c:scatterChart>
      <c:valAx>
        <c:axId val="209175128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baseline="0">
                    <a:latin typeface="Book Antiqua" panose="02040602050305030304" pitchFamily="18" charset="0"/>
                  </a:rPr>
                  <a:t>DIAMETRO EN mm</a:t>
                </a:r>
              </a:p>
            </c:rich>
          </c:tx>
          <c:layout>
            <c:manualLayout>
              <c:xMode val="edge"/>
              <c:yMode val="edge"/>
              <c:x val="0.43318965517241537"/>
              <c:y val="0.853803625424017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2776"/>
        <c:crosses val="autoZero"/>
        <c:crossBetween val="midCat"/>
      </c:valAx>
      <c:valAx>
        <c:axId val="2091727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Book Antiqua" panose="02040602050305030304" pitchFamily="18" charset="0"/>
                    <a:ea typeface="Arial"/>
                    <a:cs typeface="Arial"/>
                  </a:defRPr>
                </a:pPr>
                <a:r>
                  <a:rPr lang="es-ES" baseline="0">
                    <a:latin typeface="Book Antiqua" panose="02040602050305030304" pitchFamily="18" charset="0"/>
                  </a:rPr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3.4482758620689655E-2"/>
              <c:y val="0.34795413731178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5128"/>
        <c:crosses val="max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Book Antiqua" panose="02040602050305030304" pitchFamily="18" charset="0"/>
                <a:ea typeface="Arial"/>
                <a:cs typeface="Arial"/>
              </a:defRPr>
            </a:pPr>
            <a:endParaRPr lang="es-SV"/>
          </a:p>
        </c:txPr>
      </c:legendEntry>
      <c:legendEntry>
        <c:idx val="1"/>
        <c:txPr>
          <a:bodyPr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Book Antiqua" panose="02040602050305030304" pitchFamily="18" charset="0"/>
                <a:ea typeface="Arial"/>
                <a:cs typeface="Arial"/>
              </a:defRPr>
            </a:pPr>
            <a:endParaRPr lang="es-SV"/>
          </a:p>
        </c:txPr>
      </c:legendEntry>
      <c:legendEntry>
        <c:idx val="2"/>
        <c:txPr>
          <a:bodyPr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Book Antiqua" panose="02040602050305030304" pitchFamily="18" charset="0"/>
                <a:ea typeface="Arial"/>
                <a:cs typeface="Arial"/>
              </a:defRPr>
            </a:pPr>
            <a:endParaRPr lang="es-SV"/>
          </a:p>
        </c:txPr>
      </c:legendEntry>
      <c:layout>
        <c:manualLayout>
          <c:xMode val="edge"/>
          <c:yMode val="edge"/>
          <c:x val="0.1167974464287065"/>
          <c:y val="0.90253410958191138"/>
          <c:w val="0.82506251560053556"/>
          <c:h val="7.7000884804413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55" r="0.75000000000000355" t="1" header="0" footer="0"/>
    <c:pageSetup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'!$AR$22:$AR$28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C-4E13-BA3D-5D059E71DA31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0.5</c:v>
                </c:pt>
                <c:pt idx="4">
                  <c:v>0.25</c:v>
                </c:pt>
                <c:pt idx="5">
                  <c:v>0.05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C-4E13-BA3D-5D059E71DA31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0.3</c:v>
                </c:pt>
                <c:pt idx="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FC-4E13-BA3D-5D059E71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4344"/>
        <c:axId val="209173168"/>
      </c:scatterChart>
      <c:valAx>
        <c:axId val="209174344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3168"/>
        <c:crosses val="autoZero"/>
        <c:crossBetween val="midCat"/>
      </c:valAx>
      <c:valAx>
        <c:axId val="2091731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4344"/>
        <c:crosses val="max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55" r="0.7500000000000035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ANALISIS GRANULOMETRICO EN AGREGADOS FINOS, AASHTO M-6, AASHTO T 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RESULTADO GRANULOMETRICO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'!$AR$22:$AR$28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E-4904-BD87-08C085AD88B0}"/>
            </c:ext>
          </c:extLst>
        </c:ser>
        <c:ser>
          <c:idx val="1"/>
          <c:order val="1"/>
          <c:tx>
            <c:v>LIMITE INFERIOR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'!$AS$22:$AS$28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0.5</c:v>
                </c:pt>
                <c:pt idx="4">
                  <c:v>0.25</c:v>
                </c:pt>
                <c:pt idx="5">
                  <c:v>0.05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EE-4904-BD87-08C085AD88B0}"/>
            </c:ext>
          </c:extLst>
        </c:ser>
        <c:ser>
          <c:idx val="2"/>
          <c:order val="2"/>
          <c:tx>
            <c:v>LIMITE SUPERIOR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'GRANULOMETRIA DE ARENA '!$AQ$22:$AQ$28</c:f>
              <c:numCache>
                <c:formatCode>#,##0.000</c:formatCode>
                <c:ptCount val="7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</c:numCache>
            </c:numRef>
          </c:xVal>
          <c:yVal>
            <c:numRef>
              <c:f>'GRANULOMETRIA DE ARENA '!$AT$22:$AT$28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0.3</c:v>
                </c:pt>
                <c:pt idx="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EE-4904-BD87-08C085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4736"/>
        <c:axId val="209171992"/>
      </c:scatterChart>
      <c:valAx>
        <c:axId val="209174736"/>
        <c:scaling>
          <c:logBase val="10"/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DIAMETRO EN mm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1992"/>
        <c:crosses val="autoZero"/>
        <c:crossBetween val="midCat"/>
      </c:valAx>
      <c:valAx>
        <c:axId val="2091719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QUE PASA EN PESO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SV"/>
          </a:p>
        </c:txPr>
        <c:crossAx val="209174736"/>
        <c:crosses val="max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SV"/>
    </a:p>
  </c:txPr>
  <c:printSettings>
    <c:headerFooter alignWithMargins="0"/>
    <c:pageMargins b="1" l="0.75000000000000355" r="0.7500000000000035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5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6.png"/><Relationship Id="rId7" Type="http://schemas.openxmlformats.org/officeDocument/2006/relationships/image" Target="../media/image19.png"/><Relationship Id="rId2" Type="http://schemas.openxmlformats.org/officeDocument/2006/relationships/image" Target="../media/image9.jpeg"/><Relationship Id="rId1" Type="http://schemas.openxmlformats.org/officeDocument/2006/relationships/image" Target="../media/image16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8.png"/><Relationship Id="rId9" Type="http://schemas.microsoft.com/office/2007/relationships/hdphoto" Target="../media/hdphoto3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2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0" y="3019425"/>
          <a:ext cx="0" cy="68580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0</xdr:colOff>
      <xdr:row>30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0" y="3886200"/>
          <a:ext cx="0" cy="1076325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30</xdr:row>
      <xdr:rowOff>133350</xdr:rowOff>
    </xdr:from>
    <xdr:to>
      <xdr:col>36</xdr:col>
      <xdr:colOff>85724</xdr:colOff>
      <xdr:row>48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68</xdr:row>
      <xdr:rowOff>0</xdr:rowOff>
    </xdr:from>
    <xdr:to>
      <xdr:col>25</xdr:col>
      <xdr:colOff>0</xdr:colOff>
      <xdr:row>68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68</xdr:row>
      <xdr:rowOff>0</xdr:rowOff>
    </xdr:from>
    <xdr:to>
      <xdr:col>25</xdr:col>
      <xdr:colOff>0</xdr:colOff>
      <xdr:row>68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68</xdr:row>
      <xdr:rowOff>0</xdr:rowOff>
    </xdr:from>
    <xdr:to>
      <xdr:col>25</xdr:col>
      <xdr:colOff>0</xdr:colOff>
      <xdr:row>68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68</xdr:row>
      <xdr:rowOff>0</xdr:rowOff>
    </xdr:from>
    <xdr:to>
      <xdr:col>25</xdr:col>
      <xdr:colOff>0</xdr:colOff>
      <xdr:row>68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68</xdr:row>
      <xdr:rowOff>0</xdr:rowOff>
    </xdr:from>
    <xdr:to>
      <xdr:col>25</xdr:col>
      <xdr:colOff>0</xdr:colOff>
      <xdr:row>68</xdr:row>
      <xdr:rowOff>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123825</xdr:colOff>
      <xdr:row>1</xdr:row>
      <xdr:rowOff>85157</xdr:rowOff>
    </xdr:from>
    <xdr:to>
      <xdr:col>10</xdr:col>
      <xdr:colOff>123826</xdr:colOff>
      <xdr:row>4</xdr:row>
      <xdr:rowOff>266700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79E0675-FC3D-4198-A24B-6D528936C9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123825" y="266132"/>
          <a:ext cx="1914526" cy="7816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54709</xdr:colOff>
      <xdr:row>8</xdr:row>
      <xdr:rowOff>104067</xdr:rowOff>
    </xdr:from>
    <xdr:to>
      <xdr:col>16</xdr:col>
      <xdr:colOff>245208</xdr:colOff>
      <xdr:row>28</xdr:row>
      <xdr:rowOff>108549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FA39B18E-B842-4A41-BD91-A955FA7D4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166784</xdr:colOff>
      <xdr:row>12</xdr:row>
      <xdr:rowOff>197688</xdr:rowOff>
    </xdr:from>
    <xdr:ext cx="381000" cy="254029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98476AE-8C7B-4E31-87E4-85741ABD05A5}"/>
            </a:ext>
          </a:extLst>
        </xdr:cNvPr>
        <xdr:cNvSpPr/>
      </xdr:nvSpPr>
      <xdr:spPr>
        <a:xfrm rot="16200000">
          <a:off x="4421134" y="3182338"/>
          <a:ext cx="2540299" cy="3810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Resistencia</a:t>
          </a:r>
          <a:r>
            <a:rPr lang="es-ES" sz="14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en 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Kg/cm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²</a:t>
          </a:r>
          <a:endParaRPr lang="es-ES" sz="12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220965</xdr:colOff>
      <xdr:row>25</xdr:row>
      <xdr:rowOff>121095</xdr:rowOff>
    </xdr:from>
    <xdr:ext cx="2601444" cy="313001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798C0A2-D816-499D-B5A0-8601667BDC9A}"/>
            </a:ext>
          </a:extLst>
        </xdr:cNvPr>
        <xdr:cNvSpPr/>
      </xdr:nvSpPr>
      <xdr:spPr>
        <a:xfrm>
          <a:off x="7840965" y="4169220"/>
          <a:ext cx="2601444" cy="3130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2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Edad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en Dias</a:t>
          </a:r>
          <a:endParaRPr lang="es-ES" sz="12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8</xdr:col>
      <xdr:colOff>736840</xdr:colOff>
      <xdr:row>2</xdr:row>
      <xdr:rowOff>260590</xdr:rowOff>
    </xdr:from>
    <xdr:to>
      <xdr:col>15</xdr:col>
      <xdr:colOff>440332</xdr:colOff>
      <xdr:row>2</xdr:row>
      <xdr:rowOff>261316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B0D0DC8-92FC-4E30-BFDA-1171DE9E4512}"/>
            </a:ext>
          </a:extLst>
        </xdr:cNvPr>
        <xdr:cNvCxnSpPr/>
      </xdr:nvCxnSpPr>
      <xdr:spPr>
        <a:xfrm>
          <a:off x="6832840" y="489190"/>
          <a:ext cx="5037492" cy="7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27</xdr:row>
      <xdr:rowOff>12750</xdr:rowOff>
    </xdr:from>
    <xdr:to>
      <xdr:col>24</xdr:col>
      <xdr:colOff>646188</xdr:colOff>
      <xdr:row>36</xdr:row>
      <xdr:rowOff>120579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3847077-E740-4F6E-9F01-78BB77A802EF}"/>
            </a:ext>
          </a:extLst>
        </xdr:cNvPr>
        <xdr:cNvCxnSpPr/>
      </xdr:nvCxnSpPr>
      <xdr:spPr>
        <a:xfrm flipV="1">
          <a:off x="18934188" y="4384725"/>
          <a:ext cx="0" cy="1565154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28</xdr:row>
      <xdr:rowOff>12749</xdr:rowOff>
    </xdr:from>
    <xdr:to>
      <xdr:col>24</xdr:col>
      <xdr:colOff>646188</xdr:colOff>
      <xdr:row>38</xdr:row>
      <xdr:rowOff>12748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4C251FF-54C4-4AFF-A5F9-5388633AE7DD}"/>
            </a:ext>
          </a:extLst>
        </xdr:cNvPr>
        <xdr:cNvCxnSpPr/>
      </xdr:nvCxnSpPr>
      <xdr:spPr>
        <a:xfrm flipV="1">
          <a:off x="18934188" y="4546649"/>
          <a:ext cx="0" cy="1619249"/>
        </a:xfrm>
        <a:prstGeom prst="straightConnector1">
          <a:avLst/>
        </a:prstGeom>
        <a:noFill/>
        <a:ln w="19050" cap="flat" cmpd="sng" algn="ctr">
          <a:solidFill>
            <a:srgbClr val="0000FF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24</xdr:row>
      <xdr:rowOff>12750</xdr:rowOff>
    </xdr:from>
    <xdr:to>
      <xdr:col>24</xdr:col>
      <xdr:colOff>646188</xdr:colOff>
      <xdr:row>32</xdr:row>
      <xdr:rowOff>120579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FDB1D5B-14C3-453B-A300-63F1FEB3DBFE}"/>
            </a:ext>
          </a:extLst>
        </xdr:cNvPr>
        <xdr:cNvCxnSpPr/>
      </xdr:nvCxnSpPr>
      <xdr:spPr>
        <a:xfrm flipV="1">
          <a:off x="18934188" y="3898950"/>
          <a:ext cx="0" cy="1403229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718868</xdr:colOff>
      <xdr:row>15</xdr:row>
      <xdr:rowOff>35943</xdr:rowOff>
    </xdr:from>
    <xdr:ext cx="4825873" cy="1344663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8BA24B6-9E3E-45C9-8AC5-D4E4591BDE98}"/>
            </a:ext>
          </a:extLst>
        </xdr:cNvPr>
        <xdr:cNvSpPr/>
      </xdr:nvSpPr>
      <xdr:spPr>
        <a:xfrm>
          <a:off x="2246462" y="3432594"/>
          <a:ext cx="4825873" cy="134466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8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NO APLICA</a:t>
          </a:r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0.12835</cdr:x>
      <cdr:y>0.34259</cdr:y>
    </cdr:from>
    <cdr:to>
      <cdr:x>0.84954</cdr:x>
      <cdr:y>0.3445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47E9814F-89A3-43B6-A487-927ABEF4EA4D}"/>
            </a:ext>
          </a:extLst>
        </cdr:cNvPr>
        <cdr:cNvCxnSpPr/>
      </cdr:nvCxnSpPr>
      <cdr:spPr>
        <a:xfrm xmlns:a="http://schemas.openxmlformats.org/drawingml/2006/main" flipV="1">
          <a:off x="906765" y="1479203"/>
          <a:ext cx="5094972" cy="824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0.84803</cdr:x>
      <cdr:y>0.34052</cdr:y>
    </cdr:from>
    <cdr:to>
      <cdr:x>0.85101</cdr:x>
      <cdr:y>0.78672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3226E330-97D5-49D6-9820-652206815531}"/>
            </a:ext>
          </a:extLst>
        </cdr:cNvPr>
        <cdr:cNvCxnSpPr/>
      </cdr:nvCxnSpPr>
      <cdr:spPr>
        <a:xfrm xmlns:a="http://schemas.openxmlformats.org/drawingml/2006/main" flipH="1" flipV="1">
          <a:off x="6141933" y="1470254"/>
          <a:ext cx="21566" cy="192656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1</xdr:row>
      <xdr:rowOff>9525</xdr:rowOff>
    </xdr:from>
    <xdr:to>
      <xdr:col>16</xdr:col>
      <xdr:colOff>104775</xdr:colOff>
      <xdr:row>11</xdr:row>
      <xdr:rowOff>142875</xdr:rowOff>
    </xdr:to>
    <xdr:pic>
      <xdr:nvPicPr>
        <xdr:cNvPr id="2" name="Imagen 2" descr="Imagen relacionada">
          <a:extLst>
            <a:ext uri="{FF2B5EF4-FFF2-40B4-BE49-F238E27FC236}">
              <a16:creationId xmlns:a16="http://schemas.microsoft.com/office/drawing/2014/main" id="{A5B2856E-D41E-4116-9798-A83D9F70C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23825"/>
          <a:ext cx="375285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</xdr:row>
      <xdr:rowOff>47625</xdr:rowOff>
    </xdr:from>
    <xdr:to>
      <xdr:col>2</xdr:col>
      <xdr:colOff>128811</xdr:colOff>
      <xdr:row>4</xdr:row>
      <xdr:rowOff>440509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31300FD-C9E2-4871-957D-CDE93C54BE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152400" y="276225"/>
          <a:ext cx="1776636" cy="6691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27</xdr:row>
      <xdr:rowOff>124640</xdr:rowOff>
    </xdr:from>
    <xdr:to>
      <xdr:col>15</xdr:col>
      <xdr:colOff>834447</xdr:colOff>
      <xdr:row>57</xdr:row>
      <xdr:rowOff>113434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60D41-4DD6-49BA-A3C7-3EA35A88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476250</xdr:colOff>
      <xdr:row>1</xdr:row>
      <xdr:rowOff>0</xdr:rowOff>
    </xdr:from>
    <xdr:to>
      <xdr:col>4</xdr:col>
      <xdr:colOff>419100</xdr:colOff>
      <xdr:row>3</xdr:row>
      <xdr:rowOff>172705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9E3EF9-C1BE-4433-9DB2-331A892F11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838200" y="200025"/>
          <a:ext cx="2238375" cy="10490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1</xdr:row>
      <xdr:rowOff>9525</xdr:rowOff>
    </xdr:from>
    <xdr:to>
      <xdr:col>16</xdr:col>
      <xdr:colOff>104775</xdr:colOff>
      <xdr:row>11</xdr:row>
      <xdr:rowOff>142875</xdr:rowOff>
    </xdr:to>
    <xdr:pic>
      <xdr:nvPicPr>
        <xdr:cNvPr id="2" name="Imagen 2" descr="Imagen relacionad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23825"/>
          <a:ext cx="375285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161926</xdr:colOff>
      <xdr:row>2</xdr:row>
      <xdr:rowOff>38100</xdr:rowOff>
    </xdr:from>
    <xdr:to>
      <xdr:col>2</xdr:col>
      <xdr:colOff>138337</xdr:colOff>
      <xdr:row>4</xdr:row>
      <xdr:rowOff>430984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DC6D826-6E2F-4DE3-83C1-7D01D3EB7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161926" y="266700"/>
          <a:ext cx="1776636" cy="6691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427571</xdr:colOff>
      <xdr:row>8</xdr:row>
      <xdr:rowOff>294211</xdr:rowOff>
    </xdr:from>
    <xdr:ext cx="5603207" cy="2327276"/>
    <xdr:pic>
      <xdr:nvPicPr>
        <xdr:cNvPr id="2" name="Imagen 1">
          <a:extLst>
            <a:ext uri="{FF2B5EF4-FFF2-40B4-BE49-F238E27FC236}">
              <a16:creationId xmlns:a16="http://schemas.microsoft.com/office/drawing/2014/main" id="{0F3676D1-21DC-4F16-B4FC-9F62A3446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404" t="3124" r="38895" b="5209"/>
        <a:stretch/>
      </xdr:blipFill>
      <xdr:spPr>
        <a:xfrm rot="16200000">
          <a:off x="14305162" y="-362680"/>
          <a:ext cx="2327276" cy="5603207"/>
        </a:xfrm>
        <a:prstGeom prst="rect">
          <a:avLst/>
        </a:prstGeom>
      </xdr:spPr>
    </xdr:pic>
    <xdr:clientData/>
  </xdr:oneCellAnchor>
  <xdr:oneCellAnchor>
    <xdr:from>
      <xdr:col>1</xdr:col>
      <xdr:colOff>257175</xdr:colOff>
      <xdr:row>0</xdr:row>
      <xdr:rowOff>104775</xdr:rowOff>
    </xdr:from>
    <xdr:ext cx="1703917" cy="0"/>
    <xdr:pic>
      <xdr:nvPicPr>
        <xdr:cNvPr id="3" name="8 Imagen" descr="Logo AST.JPG">
          <a:extLst>
            <a:ext uri="{FF2B5EF4-FFF2-40B4-BE49-F238E27FC236}">
              <a16:creationId xmlns:a16="http://schemas.microsoft.com/office/drawing/2014/main" id="{281DD39E-A150-4AEE-8ED9-73C9D55C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775"/>
          <a:ext cx="170391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304800</xdr:colOff>
      <xdr:row>30</xdr:row>
      <xdr:rowOff>238125</xdr:rowOff>
    </xdr:from>
    <xdr:ext cx="1434024" cy="1080000"/>
    <xdr:pic>
      <xdr:nvPicPr>
        <xdr:cNvPr id="4" name="Imagen 3">
          <a:extLst>
            <a:ext uri="{FF2B5EF4-FFF2-40B4-BE49-F238E27FC236}">
              <a16:creationId xmlns:a16="http://schemas.microsoft.com/office/drawing/2014/main" id="{013589F5-F6E0-4534-A90B-A4BF62063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754225" y="6686550"/>
          <a:ext cx="1434024" cy="1080000"/>
        </a:xfrm>
        <a:prstGeom prst="rect">
          <a:avLst/>
        </a:prstGeom>
      </xdr:spPr>
    </xdr:pic>
    <xdr:clientData/>
  </xdr:oneCellAnchor>
  <xdr:oneCellAnchor>
    <xdr:from>
      <xdr:col>22</xdr:col>
      <xdr:colOff>9525</xdr:colOff>
      <xdr:row>23</xdr:row>
      <xdr:rowOff>0</xdr:rowOff>
    </xdr:from>
    <xdr:ext cx="1457070" cy="1261981"/>
    <xdr:pic>
      <xdr:nvPicPr>
        <xdr:cNvPr id="5" name="Imagen 4">
          <a:extLst>
            <a:ext uri="{FF2B5EF4-FFF2-40B4-BE49-F238E27FC236}">
              <a16:creationId xmlns:a16="http://schemas.microsoft.com/office/drawing/2014/main" id="{21EA368A-55EC-4BC3-B74F-B96FC780E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58950" y="4724400"/>
          <a:ext cx="1457070" cy="1261981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29</xdr:row>
      <xdr:rowOff>228600</xdr:rowOff>
    </xdr:from>
    <xdr:ext cx="1408430" cy="1261745"/>
    <xdr:pic>
      <xdr:nvPicPr>
        <xdr:cNvPr id="6" name="Imagen 5">
          <a:extLst>
            <a:ext uri="{FF2B5EF4-FFF2-40B4-BE49-F238E27FC236}">
              <a16:creationId xmlns:a16="http://schemas.microsoft.com/office/drawing/2014/main" id="{E2235ABD-722D-459E-AE0B-E289C124B7FC}"/>
            </a:ext>
          </a:extLst>
        </xdr:cNvPr>
        <xdr:cNvPicPr/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6438900"/>
          <a:ext cx="1408430" cy="1261745"/>
        </a:xfrm>
        <a:prstGeom prst="rect">
          <a:avLst/>
        </a:prstGeom>
        <a:noFill/>
      </xdr:spPr>
    </xdr:pic>
    <xdr:clientData/>
  </xdr:oneCellAnchor>
  <xdr:twoCellAnchor editAs="oneCell">
    <xdr:from>
      <xdr:col>18</xdr:col>
      <xdr:colOff>114300</xdr:colOff>
      <xdr:row>13</xdr:row>
      <xdr:rowOff>9525</xdr:rowOff>
    </xdr:from>
    <xdr:to>
      <xdr:col>25</xdr:col>
      <xdr:colOff>453439</xdr:colOff>
      <xdr:row>19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939B2D-5738-4D5B-9733-79F8422C2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44300" y="2447925"/>
          <a:ext cx="5139739" cy="1495425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19</xdr:row>
      <xdr:rowOff>228600</xdr:rowOff>
    </xdr:from>
    <xdr:to>
      <xdr:col>25</xdr:col>
      <xdr:colOff>315007</xdr:colOff>
      <xdr:row>33</xdr:row>
      <xdr:rowOff>110945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A77336D-AAB6-4423-8CAD-2C1ABE9A9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58600" y="4000500"/>
          <a:ext cx="4887007" cy="321609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0</xdr:row>
      <xdr:rowOff>45720</xdr:rowOff>
    </xdr:from>
    <xdr:to>
      <xdr:col>4</xdr:col>
      <xdr:colOff>199143</xdr:colOff>
      <xdr:row>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F6964A-97C5-4029-904D-33F9F1770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5720"/>
          <a:ext cx="1932693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104775</xdr:rowOff>
    </xdr:from>
    <xdr:to>
      <xdr:col>3</xdr:col>
      <xdr:colOff>484717</xdr:colOff>
      <xdr:row>0</xdr:row>
      <xdr:rowOff>104775</xdr:rowOff>
    </xdr:to>
    <xdr:pic>
      <xdr:nvPicPr>
        <xdr:cNvPr id="2" name="8 Imagen" descr="Logo AST.JPG">
          <a:extLst>
            <a:ext uri="{FF2B5EF4-FFF2-40B4-BE49-F238E27FC236}">
              <a16:creationId xmlns:a16="http://schemas.microsoft.com/office/drawing/2014/main" id="{27131066-1C5D-4294-9BF3-3E743EFE7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775"/>
          <a:ext cx="16943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68038</xdr:colOff>
      <xdr:row>0</xdr:row>
      <xdr:rowOff>54427</xdr:rowOff>
    </xdr:from>
    <xdr:to>
      <xdr:col>4</xdr:col>
      <xdr:colOff>276231</xdr:colOff>
      <xdr:row>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85F228-46FF-4927-A0A6-627FD7AE8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87" b="32773"/>
        <a:stretch/>
      </xdr:blipFill>
      <xdr:spPr>
        <a:xfrm>
          <a:off x="68038" y="54427"/>
          <a:ext cx="2570393" cy="1012373"/>
        </a:xfrm>
        <a:prstGeom prst="rect">
          <a:avLst/>
        </a:prstGeom>
      </xdr:spPr>
    </xdr:pic>
    <xdr:clientData/>
  </xdr:twoCellAnchor>
  <xdr:oneCellAnchor>
    <xdr:from>
      <xdr:col>3</xdr:col>
      <xdr:colOff>238124</xdr:colOff>
      <xdr:row>25</xdr:row>
      <xdr:rowOff>44117</xdr:rowOff>
    </xdr:from>
    <xdr:ext cx="4895851" cy="1553735"/>
    <xdr:pic>
      <xdr:nvPicPr>
        <xdr:cNvPr id="4" name="Imagen 3" descr="Tipos de fracturas. | Download Scientific Diagram">
          <a:extLst>
            <a:ext uri="{FF2B5EF4-FFF2-40B4-BE49-F238E27FC236}">
              <a16:creationId xmlns:a16="http://schemas.microsoft.com/office/drawing/2014/main" id="{CD92A8B4-C68D-4A58-AB87-393EF92C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9" y="5721017"/>
          <a:ext cx="4895851" cy="1553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54709</xdr:colOff>
      <xdr:row>8</xdr:row>
      <xdr:rowOff>104067</xdr:rowOff>
    </xdr:from>
    <xdr:to>
      <xdr:col>16</xdr:col>
      <xdr:colOff>245208</xdr:colOff>
      <xdr:row>27</xdr:row>
      <xdr:rowOff>108549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6E3BE442-C141-40A7-8E08-D7227227F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166784</xdr:colOff>
      <xdr:row>12</xdr:row>
      <xdr:rowOff>0</xdr:rowOff>
    </xdr:from>
    <xdr:ext cx="381000" cy="254029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781BB44-C951-4F40-BC33-7F558E2DA2D7}"/>
            </a:ext>
          </a:extLst>
        </xdr:cNvPr>
        <xdr:cNvSpPr/>
      </xdr:nvSpPr>
      <xdr:spPr>
        <a:xfrm rot="16200000">
          <a:off x="4878334" y="3860950"/>
          <a:ext cx="2540299" cy="3810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Resistencia</a:t>
          </a:r>
          <a:r>
            <a:rPr lang="es-ES" sz="14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en 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Kg/cm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²</a:t>
          </a:r>
          <a:endParaRPr lang="es-ES" sz="12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220965</xdr:colOff>
      <xdr:row>24</xdr:row>
      <xdr:rowOff>121095</xdr:rowOff>
    </xdr:from>
    <xdr:ext cx="2601444" cy="313001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9B1A072-817E-4701-A3C7-65E7767EB399}"/>
            </a:ext>
          </a:extLst>
        </xdr:cNvPr>
        <xdr:cNvSpPr/>
      </xdr:nvSpPr>
      <xdr:spPr>
        <a:xfrm>
          <a:off x="8298165" y="5531295"/>
          <a:ext cx="2601444" cy="3130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2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Edad</a:t>
          </a:r>
          <a:r>
            <a:rPr lang="es-ES" sz="1200" b="1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en Dias</a:t>
          </a:r>
          <a:endParaRPr lang="es-ES" sz="12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8</xdr:col>
      <xdr:colOff>736840</xdr:colOff>
      <xdr:row>2</xdr:row>
      <xdr:rowOff>260590</xdr:rowOff>
    </xdr:from>
    <xdr:to>
      <xdr:col>15</xdr:col>
      <xdr:colOff>440332</xdr:colOff>
      <xdr:row>2</xdr:row>
      <xdr:rowOff>261316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F9B3E82-E51E-4FC5-A54D-CD2F33443AA3}"/>
            </a:ext>
          </a:extLst>
        </xdr:cNvPr>
        <xdr:cNvCxnSpPr/>
      </xdr:nvCxnSpPr>
      <xdr:spPr>
        <a:xfrm>
          <a:off x="7290040" y="498715"/>
          <a:ext cx="5037492" cy="7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26</xdr:row>
      <xdr:rowOff>12750</xdr:rowOff>
    </xdr:from>
    <xdr:to>
      <xdr:col>24</xdr:col>
      <xdr:colOff>646188</xdr:colOff>
      <xdr:row>35</xdr:row>
      <xdr:rowOff>120579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841F5F3-BD05-4209-920B-BC9B190D60A9}"/>
            </a:ext>
          </a:extLst>
        </xdr:cNvPr>
        <xdr:cNvCxnSpPr/>
      </xdr:nvCxnSpPr>
      <xdr:spPr>
        <a:xfrm flipV="1">
          <a:off x="19391388" y="5861100"/>
          <a:ext cx="0" cy="1631829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27</xdr:row>
      <xdr:rowOff>12749</xdr:rowOff>
    </xdr:from>
    <xdr:to>
      <xdr:col>24</xdr:col>
      <xdr:colOff>646188</xdr:colOff>
      <xdr:row>37</xdr:row>
      <xdr:rowOff>12748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90251D0-4D02-4954-AAE7-F9A2A2A2E06D}"/>
            </a:ext>
          </a:extLst>
        </xdr:cNvPr>
        <xdr:cNvCxnSpPr/>
      </xdr:nvCxnSpPr>
      <xdr:spPr>
        <a:xfrm flipV="1">
          <a:off x="19391388" y="6080174"/>
          <a:ext cx="0" cy="1628774"/>
        </a:xfrm>
        <a:prstGeom prst="straightConnector1">
          <a:avLst/>
        </a:prstGeom>
        <a:noFill/>
        <a:ln w="19050" cap="flat" cmpd="sng" algn="ctr">
          <a:solidFill>
            <a:srgbClr val="0000FF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646188</xdr:colOff>
      <xdr:row>23</xdr:row>
      <xdr:rowOff>12750</xdr:rowOff>
    </xdr:from>
    <xdr:to>
      <xdr:col>24</xdr:col>
      <xdr:colOff>646188</xdr:colOff>
      <xdr:row>31</xdr:row>
      <xdr:rowOff>120579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B148258-F95F-4A66-9919-E590C687F76D}"/>
            </a:ext>
          </a:extLst>
        </xdr:cNvPr>
        <xdr:cNvCxnSpPr/>
      </xdr:nvCxnSpPr>
      <xdr:spPr>
        <a:xfrm flipV="1">
          <a:off x="19391388" y="5203875"/>
          <a:ext cx="0" cy="1641354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0.12835</cdr:x>
      <cdr:y>0.37643</cdr:y>
    </cdr:from>
    <cdr:to>
      <cdr:x>0.84954</cdr:x>
      <cdr:y>0.37834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47E9814F-89A3-43B6-A487-927ABEF4EA4D}"/>
            </a:ext>
          </a:extLst>
        </cdr:cNvPr>
        <cdr:cNvCxnSpPr/>
      </cdr:nvCxnSpPr>
      <cdr:spPr>
        <a:xfrm xmlns:a="http://schemas.openxmlformats.org/drawingml/2006/main" flipV="1">
          <a:off x="906737" y="1544144"/>
          <a:ext cx="5094972" cy="783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0.84954</cdr:x>
      <cdr:y>0.37332</cdr:y>
    </cdr:from>
    <cdr:to>
      <cdr:x>0.85101</cdr:x>
      <cdr:y>0.78672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3226E330-97D5-49D6-9820-652206815531}"/>
            </a:ext>
          </a:extLst>
        </cdr:cNvPr>
        <cdr:cNvCxnSpPr/>
      </cdr:nvCxnSpPr>
      <cdr:spPr>
        <a:xfrm xmlns:a="http://schemas.openxmlformats.org/drawingml/2006/main" flipH="1" flipV="1">
          <a:off x="6001754" y="1531358"/>
          <a:ext cx="10355" cy="16957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133350</xdr:rowOff>
    </xdr:from>
    <xdr:to>
      <xdr:col>3</xdr:col>
      <xdr:colOff>97712</xdr:colOff>
      <xdr:row>5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3E9A27-0AF1-4B32-8DB8-7EE97DC4A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323850"/>
          <a:ext cx="1726487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38100</xdr:rowOff>
    </xdr:from>
    <xdr:to>
      <xdr:col>10</xdr:col>
      <xdr:colOff>21512</xdr:colOff>
      <xdr:row>3</xdr:row>
      <xdr:rowOff>381000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4F47850-7390-4F0A-9659-B5F367126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219075"/>
          <a:ext cx="1726487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0" y="3124200"/>
          <a:ext cx="0" cy="72390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0</xdr:colOff>
      <xdr:row>31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0" y="3848100"/>
          <a:ext cx="0" cy="144780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142876</xdr:colOff>
      <xdr:row>31</xdr:row>
      <xdr:rowOff>95249</xdr:rowOff>
    </xdr:from>
    <xdr:to>
      <xdr:col>36</xdr:col>
      <xdr:colOff>47626</xdr:colOff>
      <xdr:row>49</xdr:row>
      <xdr:rowOff>152399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0</xdr:col>
      <xdr:colOff>0</xdr:colOff>
      <xdr:row>66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66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19050</xdr:colOff>
      <xdr:row>1</xdr:row>
      <xdr:rowOff>123825</xdr:rowOff>
    </xdr:from>
    <xdr:to>
      <xdr:col>10</xdr:col>
      <xdr:colOff>21512</xdr:colOff>
      <xdr:row>4</xdr:row>
      <xdr:rowOff>228600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A895D84-F14D-498D-BBEF-569EDED9CE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304800"/>
          <a:ext cx="1726487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152400</xdr:rowOff>
    </xdr:from>
    <xdr:to>
      <xdr:col>3</xdr:col>
      <xdr:colOff>97712</xdr:colOff>
      <xdr:row>5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BD7F46-E334-45FA-9A24-6B4C640BEA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342900"/>
          <a:ext cx="1726487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10</xdr:col>
      <xdr:colOff>31037</xdr:colOff>
      <xdr:row>3</xdr:row>
      <xdr:rowOff>361950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EC0A42A-DD02-49EE-91C7-811B11C97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9550" y="200025"/>
          <a:ext cx="1726487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47625</xdr:rowOff>
    </xdr:from>
    <xdr:to>
      <xdr:col>3</xdr:col>
      <xdr:colOff>116762</xdr:colOff>
      <xdr:row>3</xdr:row>
      <xdr:rowOff>266700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187CECC-7072-460B-9DFD-DA7BD90F3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259292"/>
          <a:ext cx="1770937" cy="70167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87</xdr:row>
      <xdr:rowOff>114300</xdr:rowOff>
    </xdr:from>
    <xdr:to>
      <xdr:col>7</xdr:col>
      <xdr:colOff>917645</xdr:colOff>
      <xdr:row>104</xdr:row>
      <xdr:rowOff>38340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A69EB1E-8464-41D4-897C-E1014DBF5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20" y="16558260"/>
          <a:ext cx="8138865" cy="277392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79</xdr:row>
      <xdr:rowOff>121920</xdr:rowOff>
    </xdr:from>
    <xdr:to>
      <xdr:col>6</xdr:col>
      <xdr:colOff>552544</xdr:colOff>
      <xdr:row>85</xdr:row>
      <xdr:rowOff>91525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3D86C60-D84E-4AFA-84E4-5ED295886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" y="15224760"/>
          <a:ext cx="5966977" cy="97544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105</xdr:row>
      <xdr:rowOff>76200</xdr:rowOff>
    </xdr:from>
    <xdr:to>
      <xdr:col>4</xdr:col>
      <xdr:colOff>823260</xdr:colOff>
      <xdr:row>119</xdr:row>
      <xdr:rowOff>137369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8EF9E2F-4DDC-4A9E-88CB-E70D5A379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820" y="19537680"/>
          <a:ext cx="3467400" cy="2408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64</xdr:row>
      <xdr:rowOff>0</xdr:rowOff>
    </xdr:from>
    <xdr:to>
      <xdr:col>5</xdr:col>
      <xdr:colOff>30039</xdr:colOff>
      <xdr:row>69</xdr:row>
      <xdr:rowOff>117975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93EEFD-7FBD-4D46-AF60-FADCA1D5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95500" y="13487400"/>
          <a:ext cx="1434024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60</xdr:row>
      <xdr:rowOff>114300</xdr:rowOff>
    </xdr:from>
    <xdr:to>
      <xdr:col>12</xdr:col>
      <xdr:colOff>293873</xdr:colOff>
      <xdr:row>67</xdr:row>
      <xdr:rowOff>71356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D7E99C-3F2E-4C45-983C-E0BF17A81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2896850"/>
          <a:ext cx="1398773" cy="1261981"/>
        </a:xfrm>
        <a:prstGeom prst="rect">
          <a:avLst/>
        </a:prstGeom>
      </xdr:spPr>
    </xdr:pic>
    <xdr:clientData/>
  </xdr:twoCellAnchor>
  <xdr:twoCellAnchor editAs="oneCell">
    <xdr:from>
      <xdr:col>6</xdr:col>
      <xdr:colOff>1304925</xdr:colOff>
      <xdr:row>62</xdr:row>
      <xdr:rowOff>123825</xdr:rowOff>
    </xdr:from>
    <xdr:to>
      <xdr:col>8</xdr:col>
      <xdr:colOff>209295</xdr:colOff>
      <xdr:row>69</xdr:row>
      <xdr:rowOff>52306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4186F4-3126-43EC-B3F9-5F6327601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153150" y="13239750"/>
          <a:ext cx="1457070" cy="126198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</xdr:row>
      <xdr:rowOff>47625</xdr:rowOff>
    </xdr:from>
    <xdr:to>
      <xdr:col>3</xdr:col>
      <xdr:colOff>116762</xdr:colOff>
      <xdr:row>4</xdr:row>
      <xdr:rowOff>266700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AAB8EF-19B0-4188-845E-EB2A6D95BF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42" b="32701"/>
        <a:stretch/>
      </xdr:blipFill>
      <xdr:spPr>
        <a:xfrm>
          <a:off x="200025" y="361950"/>
          <a:ext cx="1726487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104775</xdr:rowOff>
    </xdr:from>
    <xdr:to>
      <xdr:col>3</xdr:col>
      <xdr:colOff>484717</xdr:colOff>
      <xdr:row>0</xdr:row>
      <xdr:rowOff>104775</xdr:rowOff>
    </xdr:to>
    <xdr:pic>
      <xdr:nvPicPr>
        <xdr:cNvPr id="2" name="8 Imagen" descr="Logo AST.JPG">
          <a:extLst>
            <a:ext uri="{FF2B5EF4-FFF2-40B4-BE49-F238E27FC236}">
              <a16:creationId xmlns:a16="http://schemas.microsoft.com/office/drawing/2014/main" id="{6F9B28E5-B83A-4297-8A00-41EE7B86D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775"/>
          <a:ext cx="16943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68038</xdr:colOff>
      <xdr:row>0</xdr:row>
      <xdr:rowOff>54427</xdr:rowOff>
    </xdr:from>
    <xdr:to>
      <xdr:col>4</xdr:col>
      <xdr:colOff>276231</xdr:colOff>
      <xdr:row>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7CEB78-46A0-4AEF-AB5B-484BD6FD45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87" b="32773"/>
        <a:stretch/>
      </xdr:blipFill>
      <xdr:spPr>
        <a:xfrm>
          <a:off x="68038" y="54427"/>
          <a:ext cx="2570393" cy="1012373"/>
        </a:xfrm>
        <a:prstGeom prst="rect">
          <a:avLst/>
        </a:prstGeom>
      </xdr:spPr>
    </xdr:pic>
    <xdr:clientData/>
  </xdr:twoCellAnchor>
  <xdr:oneCellAnchor>
    <xdr:from>
      <xdr:col>3</xdr:col>
      <xdr:colOff>238124</xdr:colOff>
      <xdr:row>25</xdr:row>
      <xdr:rowOff>44117</xdr:rowOff>
    </xdr:from>
    <xdr:ext cx="4895851" cy="1553735"/>
    <xdr:pic>
      <xdr:nvPicPr>
        <xdr:cNvPr id="4" name="Imagen 3" descr="Tipos de fracturas. | Download Scientific Diagram">
          <a:extLst>
            <a:ext uri="{FF2B5EF4-FFF2-40B4-BE49-F238E27FC236}">
              <a16:creationId xmlns:a16="http://schemas.microsoft.com/office/drawing/2014/main" id="{9D974256-52B1-421F-8C8F-8D40DD1E5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9" y="5721017"/>
          <a:ext cx="4895851" cy="1553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ESTUDIO%20DE%20SUELOS%20Y%20CONCRETOS%20LABORATORIO%20UNIVO%202018/ENSAYOS%20DE%20LABORATORIO%202018/ENSAYO%20ES-2018-0008%20METROPOLIS%20KURY%2007-02-18%20RONOLDY%20PERLA%20SAN%20MIGU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%20ENSAYOS%20(RUPTURAS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116%20MORTERO%20GUALOCOCTI%20EDOCI%2003.05.2023/ENSAYOS%20ES-2023-0116%20MORTERO%20GUALOCOCTI%20EDOCI%2003.05.2023.xlsx?87950DF9" TargetMode="External"/><Relationship Id="rId1" Type="http://schemas.openxmlformats.org/officeDocument/2006/relationships/externalLinkPath" Target="file:///\\87950DF9\ENSAYOS%20ES-2023-0116%20MORTERO%20GUALOCOCTI%20EDOCI%2003.05.20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253%20PRISMAS%20GROUT%20SENSEMBRA%2031-10-23/ENSAYOS%20ES-2023-0253%20PRISMAS%20GROUT%20SENSEMBRA%2031-10-23.xlsx?CB7AC322" TargetMode="External"/><Relationship Id="rId1" Type="http://schemas.openxmlformats.org/officeDocument/2006/relationships/externalLinkPath" Target="file:///\\CB7AC322\ENSAYOS%20ES-2023-0253%20PRISMAS%20GROUT%20SENSEMBRA%2031-10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Clasificación"/>
      <sheetName val="LIMITES"/>
      <sheetName val="Proctor (2)"/>
      <sheetName val="densidad cono  y arena"/>
      <sheetName val="densidad cono  y arena (2)"/>
      <sheetName val="densidad cono  y arena (3)"/>
      <sheetName val="densidad cono  y arena (4)"/>
      <sheetName val="densidad cono  y arena (5)"/>
      <sheetName val="densidad cono  y arena (6)"/>
      <sheetName val="COMP. DE CILINDROS CONCRETO "/>
      <sheetName val="CUADRO RESUMEN DE RESULTADO (2"/>
      <sheetName val="grafico  RESUMEN DE RESULTADO "/>
      <sheetName val="grafica del cilindros concret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L22">
            <v>271.02631929568605</v>
          </cell>
        </row>
        <row r="24">
          <cell r="L24">
            <v>265.10612548078228</v>
          </cell>
        </row>
        <row r="26">
          <cell r="L26">
            <v>246.10049493264441</v>
          </cell>
        </row>
        <row r="28">
          <cell r="L28">
            <v>258.9979532667935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LINDROS"/>
      <sheetName val="VIGAS"/>
      <sheetName val="RESISTENCIA DE MORTERO"/>
      <sheetName val="PRISMAS"/>
      <sheetName val="DISEÑO DE LODOCRETO (2)"/>
    </sheetNames>
    <sheetDataSet>
      <sheetData sheetId="0">
        <row r="11">
          <cell r="P11" t="str">
            <v>Ing Michelle Zelaya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ENCIA DE MORTERO"/>
      <sheetName val="RESISTENCIA DE MORTERO (2)"/>
      <sheetName val="COMP. DE CILINDROS CONCRETO"/>
      <sheetName val="COMP. DE CILINDROS CONCRETO (1)"/>
      <sheetName val="COMP. DE CILINDROS CONCRETO (2)"/>
      <sheetName val="COMP. DE CILINDROS CONCRETO (3)"/>
      <sheetName val="COMP. DE CILINDROS CONCRETO (4)"/>
      <sheetName val="COMP. DE CILINDROS CONCRETO (5)"/>
      <sheetName val="COMP. DE CILINDROS CONCRETO (6)"/>
      <sheetName val="COMP. DE CILINDROS CONCRETO (7)"/>
      <sheetName val="GRAF. CILINDROS DE CONCRETO "/>
      <sheetName val="VIGAS DE CONCRETO"/>
      <sheetName val="VIGAS DE CONCRETO (1)"/>
      <sheetName val="VIGAS DE CONCRETO (2)"/>
      <sheetName val="VIGAS DE CONCRETO (3)"/>
      <sheetName val="VIGAS DE CONCRETO (4)"/>
      <sheetName val="VIGAS DE CONCRETO (5)"/>
      <sheetName val="VIGAS DE CONCRETO (6)"/>
      <sheetName val="VIGAS DE CONCRETO (7)"/>
      <sheetName val="GRAF. VIGAS DE CONCRETO"/>
      <sheetName val="Granulometría"/>
      <sheetName val="LIMITES (3)"/>
      <sheetName val="Clasificación"/>
      <sheetName val="Proctor "/>
      <sheetName val="GRAV ESP RET 3-4&quot;"/>
      <sheetName val="LIMITES "/>
      <sheetName val="SC"/>
      <sheetName val="introduccion"/>
      <sheetName val="Proctor(CON CEMENTO)"/>
      <sheetName val="LIMITES (2)"/>
      <sheetName val="densidad cono y arena (1)."/>
      <sheetName val="densidad cono  y arena (2)"/>
      <sheetName val="densidad cono  y arena (3)."/>
      <sheetName val="densidad cono  y arena (4) "/>
      <sheetName val="densidad cono  y arena (5)"/>
      <sheetName val="CUADRO RESUMEN DE RESULTADOS"/>
      <sheetName val="grafico  RESUMEN DE RESULTADO 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3">
          <cell r="D3"/>
          <cell r="N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DE PRISMAS DE MAMPOSTERIA"/>
      <sheetName val="GRAF. PRISMAS DE MAMPOSTERÍA"/>
      <sheetName val="COMP. DE CILINDROS CONCRETO "/>
      <sheetName val="GRAF. CILINDROS DE CONCRETO "/>
      <sheetName val="MORTERO"/>
    </sheetNames>
    <sheetDataSet>
      <sheetData sheetId="0"/>
      <sheetData sheetId="1"/>
      <sheetData sheetId="2">
        <row r="12">
          <cell r="P12" t="str">
            <v>Ing. Michelle Zelaya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002060"/>
  </sheetPr>
  <dimension ref="B1:BR69"/>
  <sheetViews>
    <sheetView tabSelected="1" view="pageBreakPreview" zoomScaleNormal="100" zoomScaleSheetLayoutView="100" workbookViewId="0"/>
  </sheetViews>
  <sheetFormatPr baseColWidth="10" defaultColWidth="2.7109375" defaultRowHeight="14.25" customHeight="1"/>
  <cols>
    <col min="1" max="2" width="2.7109375" style="6" customWidth="1"/>
    <col min="3" max="3" width="3.5703125" style="6" customWidth="1"/>
    <col min="4" max="4" width="2.7109375" style="6" customWidth="1"/>
    <col min="5" max="5" width="3.42578125" style="6" customWidth="1"/>
    <col min="6" max="12" width="2.7109375" style="6" customWidth="1"/>
    <col min="13" max="13" width="3.42578125" style="6" bestFit="1" customWidth="1"/>
    <col min="14" max="16" width="2.7109375" style="6" customWidth="1"/>
    <col min="17" max="17" width="3.7109375" style="6" customWidth="1"/>
    <col min="18" max="20" width="2.7109375" style="6" customWidth="1"/>
    <col min="21" max="21" width="2.5703125" style="6" customWidth="1"/>
    <col min="22" max="24" width="2.7109375" style="6" customWidth="1"/>
    <col min="25" max="25" width="3.42578125" style="6" customWidth="1"/>
    <col min="26" max="33" width="2.7109375" style="6" customWidth="1"/>
    <col min="34" max="36" width="3.7109375" style="6" customWidth="1"/>
    <col min="37" max="37" width="3.42578125" style="6" bestFit="1" customWidth="1"/>
    <col min="38" max="38" width="2.7109375" style="6" customWidth="1"/>
    <col min="39" max="39" width="7.85546875" style="6" customWidth="1"/>
    <col min="40" max="42" width="2.7109375" style="6" customWidth="1"/>
    <col min="43" max="43" width="6.28515625" style="6" bestFit="1" customWidth="1"/>
    <col min="44" max="44" width="7.140625" style="6" bestFit="1" customWidth="1"/>
    <col min="45" max="46" width="5" style="6" bestFit="1" customWidth="1"/>
    <col min="47" max="16384" width="2.7109375" style="6"/>
  </cols>
  <sheetData>
    <row r="1" spans="2:70" ht="14.25" customHeight="1" thickBot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2:70" s="1" customFormat="1" ht="14.25" customHeight="1" thickTop="1">
      <c r="B2" s="879"/>
      <c r="C2" s="880"/>
      <c r="D2" s="880"/>
      <c r="E2" s="880"/>
      <c r="F2" s="880"/>
      <c r="G2" s="880"/>
      <c r="H2" s="880"/>
      <c r="I2" s="880"/>
      <c r="J2" s="881"/>
      <c r="K2" s="867" t="s">
        <v>34</v>
      </c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  <c r="AB2" s="868"/>
      <c r="AC2" s="868"/>
      <c r="AD2" s="868"/>
      <c r="AE2" s="868"/>
      <c r="AF2" s="868"/>
      <c r="AG2" s="868"/>
      <c r="AH2" s="868"/>
      <c r="AI2" s="868"/>
      <c r="AJ2" s="868"/>
      <c r="AK2" s="869"/>
    </row>
    <row r="3" spans="2:70" s="1" customFormat="1" ht="24" customHeight="1">
      <c r="B3" s="882"/>
      <c r="C3" s="883"/>
      <c r="D3" s="883"/>
      <c r="E3" s="883"/>
      <c r="F3" s="883"/>
      <c r="G3" s="883"/>
      <c r="H3" s="883"/>
      <c r="I3" s="883"/>
      <c r="J3" s="884"/>
      <c r="K3" s="870"/>
      <c r="L3" s="871"/>
      <c r="M3" s="871"/>
      <c r="N3" s="871"/>
      <c r="O3" s="871"/>
      <c r="P3" s="871"/>
      <c r="Q3" s="871"/>
      <c r="R3" s="871"/>
      <c r="S3" s="871"/>
      <c r="T3" s="871"/>
      <c r="U3" s="871"/>
      <c r="V3" s="871"/>
      <c r="W3" s="871"/>
      <c r="X3" s="871"/>
      <c r="Y3" s="871"/>
      <c r="Z3" s="871"/>
      <c r="AA3" s="871"/>
      <c r="AB3" s="871"/>
      <c r="AC3" s="871"/>
      <c r="AD3" s="871"/>
      <c r="AE3" s="871"/>
      <c r="AF3" s="871"/>
      <c r="AG3" s="871"/>
      <c r="AH3" s="871"/>
      <c r="AI3" s="871"/>
      <c r="AJ3" s="871"/>
      <c r="AK3" s="872"/>
      <c r="AP3" s="9"/>
      <c r="AQ3" s="118" t="s">
        <v>247</v>
      </c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9"/>
    </row>
    <row r="4" spans="2:70" s="1" customFormat="1" ht="9" customHeight="1">
      <c r="B4" s="882"/>
      <c r="C4" s="883"/>
      <c r="D4" s="883"/>
      <c r="E4" s="883"/>
      <c r="F4" s="883"/>
      <c r="G4" s="883"/>
      <c r="H4" s="883"/>
      <c r="I4" s="883"/>
      <c r="J4" s="884"/>
      <c r="K4" s="873" t="s">
        <v>109</v>
      </c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875"/>
      <c r="AP4" s="9"/>
      <c r="AQ4" s="9"/>
      <c r="AR4" s="9"/>
      <c r="AS4" s="9"/>
      <c r="AT4" s="9"/>
      <c r="AU4" s="9"/>
      <c r="AV4" s="9"/>
      <c r="AW4" s="10"/>
    </row>
    <row r="5" spans="2:70" s="1" customFormat="1" ht="25.5" customHeight="1">
      <c r="B5" s="885"/>
      <c r="C5" s="886"/>
      <c r="D5" s="886"/>
      <c r="E5" s="886"/>
      <c r="F5" s="886"/>
      <c r="G5" s="886"/>
      <c r="H5" s="886"/>
      <c r="I5" s="886"/>
      <c r="J5" s="887"/>
      <c r="K5" s="876"/>
      <c r="L5" s="877"/>
      <c r="M5" s="877"/>
      <c r="N5" s="877"/>
      <c r="O5" s="877"/>
      <c r="P5" s="877"/>
      <c r="Q5" s="877"/>
      <c r="R5" s="877"/>
      <c r="S5" s="877"/>
      <c r="T5" s="877"/>
      <c r="U5" s="877"/>
      <c r="V5" s="877"/>
      <c r="W5" s="877"/>
      <c r="X5" s="877"/>
      <c r="Y5" s="877"/>
      <c r="Z5" s="877"/>
      <c r="AA5" s="877"/>
      <c r="AB5" s="877"/>
      <c r="AC5" s="877"/>
      <c r="AD5" s="877"/>
      <c r="AE5" s="877"/>
      <c r="AF5" s="877"/>
      <c r="AG5" s="877"/>
      <c r="AH5" s="877"/>
      <c r="AI5" s="877"/>
      <c r="AJ5" s="877"/>
      <c r="AK5" s="878"/>
    </row>
    <row r="6" spans="2:70" s="1" customFormat="1" ht="3" customHeight="1" thickBot="1">
      <c r="B6" s="281" t="s">
        <v>33</v>
      </c>
      <c r="C6" s="282"/>
      <c r="D6" s="282"/>
      <c r="E6" s="282"/>
      <c r="F6" s="282"/>
      <c r="G6" s="282"/>
      <c r="H6" s="282"/>
      <c r="I6" s="282"/>
      <c r="J6" s="282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4"/>
    </row>
    <row r="7" spans="2:70" s="1" customFormat="1" ht="47.25" customHeight="1" thickTop="1">
      <c r="B7" s="858" t="s">
        <v>0</v>
      </c>
      <c r="C7" s="859"/>
      <c r="D7" s="859"/>
      <c r="E7" s="859"/>
      <c r="F7" s="859"/>
      <c r="G7" s="860"/>
      <c r="H7" s="861"/>
      <c r="I7" s="861"/>
      <c r="J7" s="861"/>
      <c r="K7" s="861"/>
      <c r="L7" s="861"/>
      <c r="M7" s="861"/>
      <c r="N7" s="861"/>
      <c r="O7" s="861"/>
      <c r="P7" s="861"/>
      <c r="Q7" s="861"/>
      <c r="R7" s="861"/>
      <c r="S7" s="861"/>
      <c r="T7" s="861"/>
      <c r="U7" s="861"/>
      <c r="V7" s="861"/>
      <c r="W7" s="861"/>
      <c r="X7" s="861"/>
      <c r="Y7" s="861"/>
      <c r="Z7" s="861"/>
      <c r="AA7" s="861"/>
      <c r="AB7" s="861"/>
      <c r="AC7" s="861"/>
      <c r="AD7" s="861"/>
      <c r="AE7" s="861"/>
      <c r="AF7" s="861"/>
      <c r="AG7" s="861"/>
      <c r="AH7" s="861"/>
      <c r="AI7" s="861"/>
      <c r="AJ7" s="861"/>
      <c r="AK7" s="862"/>
      <c r="AQ7" s="41" t="s">
        <v>117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2:70" s="1" customFormat="1" ht="24.75" customHeight="1">
      <c r="B8" s="759"/>
      <c r="C8" s="760"/>
      <c r="D8" s="760"/>
      <c r="E8" s="760"/>
      <c r="F8" s="760"/>
      <c r="G8" s="765"/>
      <c r="H8" s="765"/>
      <c r="I8" s="765"/>
      <c r="J8" s="765"/>
      <c r="K8" s="765"/>
      <c r="L8" s="765"/>
      <c r="M8" s="765"/>
      <c r="N8" s="765"/>
      <c r="O8" s="765"/>
      <c r="P8" s="765"/>
      <c r="Q8" s="765"/>
      <c r="R8" s="765"/>
      <c r="S8" s="765"/>
      <c r="T8" s="765"/>
      <c r="U8" s="765"/>
      <c r="V8" s="765"/>
      <c r="W8" s="765"/>
      <c r="X8" s="765"/>
      <c r="Y8" s="765"/>
      <c r="Z8" s="765"/>
      <c r="AA8" s="765"/>
      <c r="AB8" s="765"/>
      <c r="AC8" s="765"/>
      <c r="AD8" s="765"/>
      <c r="AE8" s="765"/>
      <c r="AF8" s="765"/>
      <c r="AG8" s="765"/>
      <c r="AH8" s="765"/>
      <c r="AI8" s="765"/>
      <c r="AJ8" s="765"/>
      <c r="AK8" s="766"/>
      <c r="AQ8" s="758"/>
      <c r="AR8" s="758"/>
      <c r="AS8" s="758"/>
      <c r="AT8" s="758"/>
      <c r="AU8" s="758"/>
      <c r="AV8" s="758"/>
      <c r="AW8" s="758"/>
      <c r="AX8" s="758"/>
      <c r="AY8" s="758"/>
    </row>
    <row r="9" spans="2:70" s="1" customFormat="1" ht="14.1" customHeight="1">
      <c r="B9" s="759" t="s">
        <v>35</v>
      </c>
      <c r="C9" s="760"/>
      <c r="D9" s="760"/>
      <c r="E9" s="760"/>
      <c r="F9" s="760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761"/>
      <c r="AK9" s="762"/>
      <c r="AQ9" s="758"/>
      <c r="AR9" s="758"/>
      <c r="AS9" s="758"/>
      <c r="AT9" s="758"/>
      <c r="AU9" s="758"/>
      <c r="AV9" s="758"/>
      <c r="AW9" s="758"/>
      <c r="AX9" s="758"/>
      <c r="AY9" s="758"/>
    </row>
    <row r="10" spans="2:70" s="1" customFormat="1" ht="14.1" customHeight="1">
      <c r="B10" s="759"/>
      <c r="C10" s="760"/>
      <c r="D10" s="760"/>
      <c r="E10" s="760"/>
      <c r="F10" s="760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761"/>
      <c r="AK10" s="762"/>
      <c r="AQ10" s="758"/>
      <c r="AR10" s="758"/>
      <c r="AS10" s="758"/>
      <c r="AT10" s="758"/>
      <c r="AU10" s="758"/>
      <c r="AV10" s="758"/>
      <c r="AW10" s="758"/>
      <c r="AX10" s="758"/>
      <c r="AY10" s="758"/>
    </row>
    <row r="11" spans="2:70" s="1" customFormat="1" ht="14.1" customHeight="1">
      <c r="B11" s="763" t="s">
        <v>36</v>
      </c>
      <c r="C11" s="764"/>
      <c r="D11" s="764"/>
      <c r="E11" s="764"/>
      <c r="F11" s="764"/>
      <c r="G11" s="765"/>
      <c r="H11" s="765"/>
      <c r="I11" s="765"/>
      <c r="J11" s="765"/>
      <c r="K11" s="765"/>
      <c r="L11" s="765"/>
      <c r="M11" s="765"/>
      <c r="N11" s="765"/>
      <c r="O11" s="765"/>
      <c r="P11" s="765"/>
      <c r="Q11" s="765"/>
      <c r="R11" s="765"/>
      <c r="S11" s="765"/>
      <c r="T11" s="765"/>
      <c r="U11" s="765"/>
      <c r="V11" s="765"/>
      <c r="W11" s="765"/>
      <c r="X11" s="765"/>
      <c r="Y11" s="765"/>
      <c r="Z11" s="765"/>
      <c r="AA11" s="765"/>
      <c r="AB11" s="765"/>
      <c r="AC11" s="765"/>
      <c r="AD11" s="765"/>
      <c r="AE11" s="765"/>
      <c r="AF11" s="765"/>
      <c r="AG11" s="765"/>
      <c r="AH11" s="765"/>
      <c r="AI11" s="765"/>
      <c r="AJ11" s="765"/>
      <c r="AK11" s="766"/>
      <c r="AQ11" s="4"/>
    </row>
    <row r="12" spans="2:70" s="1" customFormat="1" ht="14.1" customHeight="1">
      <c r="B12" s="763"/>
      <c r="C12" s="764"/>
      <c r="D12" s="764"/>
      <c r="E12" s="764"/>
      <c r="F12" s="764"/>
      <c r="G12" s="765"/>
      <c r="H12" s="765"/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765"/>
      <c r="AK12" s="766"/>
    </row>
    <row r="13" spans="2:70" s="1" customFormat="1" ht="14.25" customHeight="1">
      <c r="B13" s="847" t="s">
        <v>37</v>
      </c>
      <c r="C13" s="848"/>
      <c r="D13" s="848"/>
      <c r="E13" s="848"/>
      <c r="F13" s="848"/>
      <c r="G13" s="848"/>
      <c r="H13" s="851"/>
      <c r="I13" s="852"/>
      <c r="J13" s="852"/>
      <c r="K13" s="852"/>
      <c r="L13" s="852"/>
      <c r="M13" s="852"/>
      <c r="N13" s="854" t="s">
        <v>38</v>
      </c>
      <c r="O13" s="854"/>
      <c r="P13" s="854"/>
      <c r="Q13" s="854"/>
      <c r="R13" s="854"/>
      <c r="S13" s="856"/>
      <c r="T13" s="856"/>
      <c r="U13" s="856"/>
      <c r="V13" s="856"/>
      <c r="W13" s="856"/>
      <c r="X13" s="856"/>
      <c r="Y13" s="856"/>
      <c r="Z13" s="854" t="s">
        <v>39</v>
      </c>
      <c r="AA13" s="854"/>
      <c r="AB13" s="854"/>
      <c r="AC13" s="863" t="s">
        <v>308</v>
      </c>
      <c r="AD13" s="863"/>
      <c r="AE13" s="863"/>
      <c r="AF13" s="863"/>
      <c r="AG13" s="863"/>
      <c r="AH13" s="863"/>
      <c r="AI13" s="863"/>
      <c r="AJ13" s="863"/>
      <c r="AK13" s="864"/>
    </row>
    <row r="14" spans="2:70" s="1" customFormat="1" ht="9" customHeight="1" thickBot="1">
      <c r="B14" s="849"/>
      <c r="C14" s="850"/>
      <c r="D14" s="850"/>
      <c r="E14" s="850"/>
      <c r="F14" s="850"/>
      <c r="G14" s="850"/>
      <c r="H14" s="853"/>
      <c r="I14" s="853"/>
      <c r="J14" s="853"/>
      <c r="K14" s="853"/>
      <c r="L14" s="853"/>
      <c r="M14" s="853"/>
      <c r="N14" s="855"/>
      <c r="O14" s="855"/>
      <c r="P14" s="855"/>
      <c r="Q14" s="855"/>
      <c r="R14" s="855"/>
      <c r="S14" s="857"/>
      <c r="T14" s="857"/>
      <c r="U14" s="857"/>
      <c r="V14" s="857"/>
      <c r="W14" s="857"/>
      <c r="X14" s="857"/>
      <c r="Y14" s="857"/>
      <c r="Z14" s="855"/>
      <c r="AA14" s="855"/>
      <c r="AB14" s="855"/>
      <c r="AC14" s="865"/>
      <c r="AD14" s="865"/>
      <c r="AE14" s="865"/>
      <c r="AF14" s="865"/>
      <c r="AG14" s="865"/>
      <c r="AH14" s="865"/>
      <c r="AI14" s="865"/>
      <c r="AJ14" s="865"/>
      <c r="AK14" s="866"/>
      <c r="AR14" s="120" t="s">
        <v>248</v>
      </c>
      <c r="AS14" s="120"/>
      <c r="AT14" s="120"/>
      <c r="AU14" s="120"/>
      <c r="AV14" s="120"/>
      <c r="AW14" s="121"/>
    </row>
    <row r="15" spans="2:70" s="1" customFormat="1" ht="9" customHeight="1" thickTop="1" thickBot="1">
      <c r="B15" s="755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6"/>
      <c r="T15" s="756"/>
      <c r="U15" s="756"/>
      <c r="V15" s="756"/>
      <c r="W15" s="756"/>
      <c r="X15" s="756"/>
      <c r="Y15" s="756"/>
      <c r="Z15" s="756"/>
      <c r="AA15" s="756"/>
      <c r="AB15" s="756"/>
      <c r="AC15" s="756"/>
      <c r="AD15" s="756"/>
      <c r="AE15" s="756"/>
      <c r="AF15" s="756"/>
      <c r="AG15" s="756"/>
      <c r="AH15" s="756"/>
      <c r="AI15" s="756"/>
      <c r="AJ15" s="756"/>
      <c r="AK15" s="757"/>
      <c r="AR15" s="32"/>
      <c r="AS15" s="32"/>
      <c r="AT15" s="32"/>
      <c r="AU15" s="32"/>
      <c r="AV15" s="32"/>
      <c r="AW15" s="32"/>
    </row>
    <row r="16" spans="2:70" ht="14.25" customHeight="1" thickTop="1" thickBot="1">
      <c r="B16" s="33" t="s">
        <v>111</v>
      </c>
      <c r="C16" s="34"/>
      <c r="D16" s="35"/>
      <c r="E16" s="35"/>
      <c r="F16" s="839"/>
      <c r="G16" s="839"/>
      <c r="H16" s="839"/>
      <c r="I16" s="839"/>
      <c r="J16" s="839"/>
      <c r="K16" s="839"/>
      <c r="L16" s="839"/>
      <c r="M16" s="36" t="s">
        <v>2</v>
      </c>
      <c r="N16" s="37" t="s">
        <v>3</v>
      </c>
      <c r="O16" s="34"/>
      <c r="P16" s="38"/>
      <c r="Q16" s="38"/>
      <c r="R16" s="840"/>
      <c r="S16" s="840"/>
      <c r="T16" s="840"/>
      <c r="U16" s="840"/>
      <c r="V16" s="840"/>
      <c r="W16" s="840"/>
      <c r="X16" s="840"/>
      <c r="Y16" s="36" t="s">
        <v>2</v>
      </c>
      <c r="Z16" s="37" t="s">
        <v>4</v>
      </c>
      <c r="AA16" s="39"/>
      <c r="AB16" s="39"/>
      <c r="AC16" s="39"/>
      <c r="AD16" s="840">
        <f>F16-R16</f>
        <v>0</v>
      </c>
      <c r="AE16" s="840"/>
      <c r="AF16" s="840"/>
      <c r="AG16" s="840"/>
      <c r="AH16" s="840"/>
      <c r="AI16" s="840"/>
      <c r="AJ16" s="840"/>
      <c r="AK16" s="40" t="s">
        <v>2</v>
      </c>
    </row>
    <row r="17" spans="2:46" ht="8.25" customHeight="1" thickTop="1">
      <c r="B17" s="841"/>
      <c r="C17" s="842"/>
      <c r="D17" s="842"/>
      <c r="E17" s="842"/>
      <c r="F17" s="842"/>
      <c r="G17" s="842"/>
      <c r="H17" s="842"/>
      <c r="I17" s="842"/>
      <c r="J17" s="842"/>
      <c r="K17" s="842"/>
      <c r="L17" s="842"/>
      <c r="M17" s="842"/>
      <c r="N17" s="842"/>
      <c r="O17" s="842"/>
      <c r="P17" s="842"/>
      <c r="Q17" s="842"/>
      <c r="R17" s="842"/>
      <c r="S17" s="842"/>
      <c r="T17" s="842"/>
      <c r="U17" s="842"/>
      <c r="V17" s="842"/>
      <c r="W17" s="842"/>
      <c r="X17" s="842"/>
      <c r="Y17" s="842"/>
      <c r="Z17" s="842"/>
      <c r="AA17" s="842"/>
      <c r="AB17" s="842"/>
      <c r="AC17" s="842"/>
      <c r="AD17" s="842"/>
      <c r="AE17" s="842"/>
      <c r="AF17" s="842"/>
      <c r="AG17" s="842"/>
      <c r="AH17" s="842"/>
      <c r="AI17" s="842"/>
      <c r="AJ17" s="842"/>
      <c r="AK17" s="843"/>
    </row>
    <row r="18" spans="2:46" ht="14.25" customHeight="1">
      <c r="B18" s="844" t="s">
        <v>107</v>
      </c>
      <c r="C18" s="845"/>
      <c r="D18" s="845"/>
      <c r="E18" s="845"/>
      <c r="F18" s="845"/>
      <c r="G18" s="845"/>
      <c r="H18" s="845"/>
      <c r="I18" s="845"/>
      <c r="J18" s="845"/>
      <c r="K18" s="845"/>
      <c r="L18" s="845"/>
      <c r="M18" s="845"/>
      <c r="N18" s="845"/>
      <c r="O18" s="845"/>
      <c r="P18" s="845"/>
      <c r="Q18" s="845"/>
      <c r="R18" s="845"/>
      <c r="S18" s="845"/>
      <c r="T18" s="845"/>
      <c r="U18" s="845"/>
      <c r="V18" s="845"/>
      <c r="W18" s="845"/>
      <c r="X18" s="845"/>
      <c r="Y18" s="845"/>
      <c r="Z18" s="845"/>
      <c r="AA18" s="845"/>
      <c r="AB18" s="845"/>
      <c r="AC18" s="845"/>
      <c r="AD18" s="845"/>
      <c r="AE18" s="845"/>
      <c r="AF18" s="845"/>
      <c r="AG18" s="845"/>
      <c r="AH18" s="845"/>
      <c r="AI18" s="845"/>
      <c r="AJ18" s="845"/>
      <c r="AK18" s="846"/>
    </row>
    <row r="19" spans="2:46" ht="3" customHeight="1">
      <c r="B19" s="2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26"/>
    </row>
    <row r="20" spans="2:46" ht="4.7" customHeight="1">
      <c r="B20" s="823" t="s">
        <v>6</v>
      </c>
      <c r="C20" s="824"/>
      <c r="D20" s="824"/>
      <c r="E20" s="824"/>
      <c r="F20" s="824"/>
      <c r="G20" s="824"/>
      <c r="H20" s="825"/>
      <c r="I20" s="829" t="s">
        <v>7</v>
      </c>
      <c r="J20" s="824"/>
      <c r="K20" s="824"/>
      <c r="L20" s="824"/>
      <c r="M20" s="824"/>
      <c r="N20" s="824"/>
      <c r="O20" s="824"/>
      <c r="P20" s="825"/>
      <c r="Q20" s="829" t="s">
        <v>8</v>
      </c>
      <c r="R20" s="824"/>
      <c r="S20" s="824"/>
      <c r="T20" s="824"/>
      <c r="U20" s="824"/>
      <c r="V20" s="825"/>
      <c r="W20" s="829" t="s">
        <v>9</v>
      </c>
      <c r="X20" s="824"/>
      <c r="Y20" s="824"/>
      <c r="Z20" s="824"/>
      <c r="AA20" s="825"/>
      <c r="AB20" s="831" t="s">
        <v>10</v>
      </c>
      <c r="AC20" s="832"/>
      <c r="AD20" s="832"/>
      <c r="AE20" s="832"/>
      <c r="AF20" s="833"/>
      <c r="AG20" s="829" t="s">
        <v>110</v>
      </c>
      <c r="AH20" s="824"/>
      <c r="AI20" s="824"/>
      <c r="AJ20" s="824"/>
      <c r="AK20" s="837"/>
    </row>
    <row r="21" spans="2:46" ht="21" customHeight="1">
      <c r="B21" s="826"/>
      <c r="C21" s="827"/>
      <c r="D21" s="827"/>
      <c r="E21" s="827"/>
      <c r="F21" s="827"/>
      <c r="G21" s="827"/>
      <c r="H21" s="828"/>
      <c r="I21" s="830"/>
      <c r="J21" s="827"/>
      <c r="K21" s="827"/>
      <c r="L21" s="827"/>
      <c r="M21" s="827"/>
      <c r="N21" s="827"/>
      <c r="O21" s="827"/>
      <c r="P21" s="828"/>
      <c r="Q21" s="830"/>
      <c r="R21" s="827"/>
      <c r="S21" s="827"/>
      <c r="T21" s="827"/>
      <c r="U21" s="827"/>
      <c r="V21" s="828"/>
      <c r="W21" s="830"/>
      <c r="X21" s="827"/>
      <c r="Y21" s="827"/>
      <c r="Z21" s="827"/>
      <c r="AA21" s="828"/>
      <c r="AB21" s="834"/>
      <c r="AC21" s="835"/>
      <c r="AD21" s="835"/>
      <c r="AE21" s="835"/>
      <c r="AF21" s="836"/>
      <c r="AG21" s="830"/>
      <c r="AH21" s="827"/>
      <c r="AI21" s="827"/>
      <c r="AJ21" s="827"/>
      <c r="AK21" s="838"/>
    </row>
    <row r="22" spans="2:46" s="14" customFormat="1" ht="14.25" customHeight="1">
      <c r="B22" s="820" t="s">
        <v>250</v>
      </c>
      <c r="C22" s="776"/>
      <c r="D22" s="777"/>
      <c r="E22" s="790">
        <v>37.5</v>
      </c>
      <c r="F22" s="791"/>
      <c r="G22" s="791"/>
      <c r="H22" s="792"/>
      <c r="I22" s="793"/>
      <c r="J22" s="794"/>
      <c r="K22" s="794"/>
      <c r="L22" s="794"/>
      <c r="M22" s="794"/>
      <c r="N22" s="794"/>
      <c r="O22" s="794"/>
      <c r="P22" s="795"/>
      <c r="Q22" s="778" t="e">
        <f t="shared" ref="Q22:Q29" si="0">I22/$I$30</f>
        <v>#DIV/0!</v>
      </c>
      <c r="R22" s="779"/>
      <c r="S22" s="779"/>
      <c r="T22" s="779"/>
      <c r="U22" s="779"/>
      <c r="V22" s="780"/>
      <c r="W22" s="778" t="e">
        <f>Q22</f>
        <v>#DIV/0!</v>
      </c>
      <c r="X22" s="779"/>
      <c r="Y22" s="779"/>
      <c r="Z22" s="779"/>
      <c r="AA22" s="780"/>
      <c r="AB22" s="817" t="e">
        <f t="shared" ref="AB22:AB28" si="1">1-W22</f>
        <v>#DIV/0!</v>
      </c>
      <c r="AC22" s="818"/>
      <c r="AD22" s="818"/>
      <c r="AE22" s="818"/>
      <c r="AF22" s="819"/>
      <c r="AG22" s="767">
        <v>1</v>
      </c>
      <c r="AH22" s="768"/>
      <c r="AI22" s="13"/>
      <c r="AJ22" s="821">
        <v>1</v>
      </c>
      <c r="AK22" s="822"/>
      <c r="AQ22" s="15">
        <f>E22</f>
        <v>37.5</v>
      </c>
      <c r="AR22" s="16" t="e">
        <f t="shared" ref="AR22:AR28" si="2">AB22</f>
        <v>#DIV/0!</v>
      </c>
      <c r="AS22" s="3">
        <f t="shared" ref="AS22:AS28" si="3">AG22</f>
        <v>1</v>
      </c>
      <c r="AT22" s="3">
        <f t="shared" ref="AT22:AT28" si="4">AJ22</f>
        <v>1</v>
      </c>
    </row>
    <row r="23" spans="2:46" s="14" customFormat="1" ht="14.25" customHeight="1">
      <c r="B23" s="820" t="s">
        <v>103</v>
      </c>
      <c r="C23" s="776"/>
      <c r="D23" s="777"/>
      <c r="E23" s="790">
        <v>25</v>
      </c>
      <c r="F23" s="791"/>
      <c r="G23" s="791"/>
      <c r="H23" s="792"/>
      <c r="I23" s="793"/>
      <c r="J23" s="794"/>
      <c r="K23" s="794"/>
      <c r="L23" s="794"/>
      <c r="M23" s="794"/>
      <c r="N23" s="794"/>
      <c r="O23" s="794"/>
      <c r="P23" s="795"/>
      <c r="Q23" s="778" t="e">
        <f t="shared" si="0"/>
        <v>#DIV/0!</v>
      </c>
      <c r="R23" s="779"/>
      <c r="S23" s="779"/>
      <c r="T23" s="779"/>
      <c r="U23" s="779"/>
      <c r="V23" s="780"/>
      <c r="W23" s="778" t="e">
        <f t="shared" ref="W23:W29" si="5">Q23+W22</f>
        <v>#DIV/0!</v>
      </c>
      <c r="X23" s="779"/>
      <c r="Y23" s="779"/>
      <c r="Z23" s="779"/>
      <c r="AA23" s="780"/>
      <c r="AB23" s="817" t="e">
        <f t="shared" si="1"/>
        <v>#DIV/0!</v>
      </c>
      <c r="AC23" s="818"/>
      <c r="AD23" s="818"/>
      <c r="AE23" s="818"/>
      <c r="AF23" s="819"/>
      <c r="AG23" s="767">
        <v>0.95</v>
      </c>
      <c r="AH23" s="768"/>
      <c r="AI23" s="13" t="s">
        <v>14</v>
      </c>
      <c r="AJ23" s="768">
        <v>1</v>
      </c>
      <c r="AK23" s="769"/>
      <c r="AQ23" s="15">
        <f t="shared" ref="AQ23:AQ28" si="6">E23</f>
        <v>25</v>
      </c>
      <c r="AR23" s="16" t="e">
        <f t="shared" si="2"/>
        <v>#DIV/0!</v>
      </c>
      <c r="AS23" s="3">
        <f t="shared" si="3"/>
        <v>0.95</v>
      </c>
      <c r="AT23" s="3">
        <f t="shared" si="4"/>
        <v>1</v>
      </c>
    </row>
    <row r="24" spans="2:46" s="14" customFormat="1" ht="14.25" customHeight="1">
      <c r="B24" s="820" t="s">
        <v>104</v>
      </c>
      <c r="C24" s="776"/>
      <c r="D24" s="777"/>
      <c r="E24" s="790">
        <v>19</v>
      </c>
      <c r="F24" s="791"/>
      <c r="G24" s="791"/>
      <c r="H24" s="792"/>
      <c r="I24" s="793"/>
      <c r="J24" s="794"/>
      <c r="K24" s="794"/>
      <c r="L24" s="794"/>
      <c r="M24" s="794"/>
      <c r="N24" s="794"/>
      <c r="O24" s="794"/>
      <c r="P24" s="795"/>
      <c r="Q24" s="778" t="e">
        <f t="shared" si="0"/>
        <v>#DIV/0!</v>
      </c>
      <c r="R24" s="779"/>
      <c r="S24" s="779"/>
      <c r="T24" s="779"/>
      <c r="U24" s="779"/>
      <c r="V24" s="780"/>
      <c r="W24" s="778" t="e">
        <f t="shared" si="5"/>
        <v>#DIV/0!</v>
      </c>
      <c r="X24" s="779"/>
      <c r="Y24" s="779"/>
      <c r="Z24" s="779"/>
      <c r="AA24" s="780"/>
      <c r="AB24" s="817" t="e">
        <f t="shared" si="1"/>
        <v>#DIV/0!</v>
      </c>
      <c r="AC24" s="818"/>
      <c r="AD24" s="818"/>
      <c r="AE24" s="818"/>
      <c r="AF24" s="819"/>
      <c r="AG24" s="767">
        <v>0.6</v>
      </c>
      <c r="AH24" s="768"/>
      <c r="AI24" s="13" t="s">
        <v>14</v>
      </c>
      <c r="AJ24" s="768">
        <v>0.85</v>
      </c>
      <c r="AK24" s="769"/>
      <c r="AQ24" s="15">
        <f t="shared" si="6"/>
        <v>19</v>
      </c>
      <c r="AR24" s="16" t="e">
        <f t="shared" si="2"/>
        <v>#DIV/0!</v>
      </c>
      <c r="AS24" s="3">
        <f t="shared" si="3"/>
        <v>0.6</v>
      </c>
      <c r="AT24" s="3">
        <f t="shared" si="4"/>
        <v>0.85</v>
      </c>
    </row>
    <row r="25" spans="2:46" s="14" customFormat="1" ht="14.25" customHeight="1">
      <c r="B25" s="820" t="s">
        <v>108</v>
      </c>
      <c r="C25" s="776"/>
      <c r="D25" s="777"/>
      <c r="E25" s="790">
        <v>12.5</v>
      </c>
      <c r="F25" s="791"/>
      <c r="G25" s="791"/>
      <c r="H25" s="792"/>
      <c r="I25" s="793"/>
      <c r="J25" s="794"/>
      <c r="K25" s="794"/>
      <c r="L25" s="794"/>
      <c r="M25" s="794"/>
      <c r="N25" s="794"/>
      <c r="O25" s="794"/>
      <c r="P25" s="795"/>
      <c r="Q25" s="778" t="e">
        <f t="shared" si="0"/>
        <v>#DIV/0!</v>
      </c>
      <c r="R25" s="779"/>
      <c r="S25" s="779"/>
      <c r="T25" s="779"/>
      <c r="U25" s="779"/>
      <c r="V25" s="780"/>
      <c r="W25" s="778" t="e">
        <f t="shared" si="5"/>
        <v>#DIV/0!</v>
      </c>
      <c r="X25" s="779"/>
      <c r="Y25" s="779"/>
      <c r="Z25" s="779"/>
      <c r="AA25" s="780"/>
      <c r="AB25" s="817" t="e">
        <f>1-W25</f>
        <v>#DIV/0!</v>
      </c>
      <c r="AC25" s="818"/>
      <c r="AD25" s="818"/>
      <c r="AE25" s="818"/>
      <c r="AF25" s="819"/>
      <c r="AG25" s="767">
        <v>0.25</v>
      </c>
      <c r="AH25" s="768"/>
      <c r="AI25" s="13" t="s">
        <v>14</v>
      </c>
      <c r="AJ25" s="768">
        <v>0.6</v>
      </c>
      <c r="AK25" s="769"/>
      <c r="AQ25" s="15">
        <f t="shared" si="6"/>
        <v>12.5</v>
      </c>
      <c r="AR25" s="16" t="e">
        <f t="shared" si="2"/>
        <v>#DIV/0!</v>
      </c>
      <c r="AS25" s="3">
        <f>AG25</f>
        <v>0.25</v>
      </c>
      <c r="AT25" s="3">
        <f t="shared" si="4"/>
        <v>0.6</v>
      </c>
    </row>
    <row r="26" spans="2:46" s="14" customFormat="1" ht="14.25" customHeight="1">
      <c r="B26" s="820" t="s">
        <v>12</v>
      </c>
      <c r="C26" s="776"/>
      <c r="D26" s="777"/>
      <c r="E26" s="790">
        <v>9.5</v>
      </c>
      <c r="F26" s="791"/>
      <c r="G26" s="791"/>
      <c r="H26" s="792"/>
      <c r="I26" s="793"/>
      <c r="J26" s="794"/>
      <c r="K26" s="794"/>
      <c r="L26" s="794"/>
      <c r="M26" s="794"/>
      <c r="N26" s="794"/>
      <c r="O26" s="794"/>
      <c r="P26" s="795"/>
      <c r="Q26" s="778" t="e">
        <f t="shared" si="0"/>
        <v>#DIV/0!</v>
      </c>
      <c r="R26" s="779"/>
      <c r="S26" s="779"/>
      <c r="T26" s="779"/>
      <c r="U26" s="779"/>
      <c r="V26" s="780"/>
      <c r="W26" s="778" t="e">
        <f t="shared" si="5"/>
        <v>#DIV/0!</v>
      </c>
      <c r="X26" s="779"/>
      <c r="Y26" s="779"/>
      <c r="Z26" s="779"/>
      <c r="AA26" s="780"/>
      <c r="AB26" s="817" t="e">
        <f t="shared" si="1"/>
        <v>#DIV/0!</v>
      </c>
      <c r="AC26" s="818"/>
      <c r="AD26" s="818"/>
      <c r="AE26" s="818"/>
      <c r="AF26" s="819"/>
      <c r="AG26" s="767">
        <v>0.1</v>
      </c>
      <c r="AH26" s="768"/>
      <c r="AI26" s="13" t="s">
        <v>14</v>
      </c>
      <c r="AJ26" s="768">
        <v>0.4</v>
      </c>
      <c r="AK26" s="769"/>
      <c r="AQ26" s="15">
        <f t="shared" si="6"/>
        <v>9.5</v>
      </c>
      <c r="AR26" s="16" t="e">
        <f t="shared" si="2"/>
        <v>#DIV/0!</v>
      </c>
      <c r="AS26" s="3">
        <f t="shared" si="3"/>
        <v>0.1</v>
      </c>
      <c r="AT26" s="3">
        <f t="shared" si="4"/>
        <v>0.4</v>
      </c>
    </row>
    <row r="27" spans="2:46" s="14" customFormat="1" ht="14.25" customHeight="1">
      <c r="B27" s="788" t="s">
        <v>105</v>
      </c>
      <c r="C27" s="789"/>
      <c r="D27" s="789"/>
      <c r="E27" s="790">
        <v>4.75</v>
      </c>
      <c r="F27" s="791"/>
      <c r="G27" s="791"/>
      <c r="H27" s="792"/>
      <c r="I27" s="793"/>
      <c r="J27" s="794"/>
      <c r="K27" s="794"/>
      <c r="L27" s="794"/>
      <c r="M27" s="794"/>
      <c r="N27" s="794"/>
      <c r="O27" s="794"/>
      <c r="P27" s="795"/>
      <c r="Q27" s="778" t="e">
        <f t="shared" si="0"/>
        <v>#DIV/0!</v>
      </c>
      <c r="R27" s="779"/>
      <c r="S27" s="779"/>
      <c r="T27" s="779"/>
      <c r="U27" s="779"/>
      <c r="V27" s="780"/>
      <c r="W27" s="778" t="e">
        <f t="shared" si="5"/>
        <v>#DIV/0!</v>
      </c>
      <c r="X27" s="779"/>
      <c r="Y27" s="779"/>
      <c r="Z27" s="779"/>
      <c r="AA27" s="780"/>
      <c r="AB27" s="817" t="e">
        <f t="shared" si="1"/>
        <v>#DIV/0!</v>
      </c>
      <c r="AC27" s="818"/>
      <c r="AD27" s="818"/>
      <c r="AE27" s="818"/>
      <c r="AF27" s="819"/>
      <c r="AG27" s="767">
        <v>0</v>
      </c>
      <c r="AH27" s="768"/>
      <c r="AI27" s="13" t="s">
        <v>14</v>
      </c>
      <c r="AJ27" s="768">
        <v>0.1</v>
      </c>
      <c r="AK27" s="769"/>
      <c r="AQ27" s="15">
        <f t="shared" si="6"/>
        <v>4.75</v>
      </c>
      <c r="AR27" s="16" t="e">
        <f t="shared" si="2"/>
        <v>#DIV/0!</v>
      </c>
      <c r="AS27" s="3">
        <f t="shared" si="3"/>
        <v>0</v>
      </c>
      <c r="AT27" s="3">
        <f t="shared" si="4"/>
        <v>0.1</v>
      </c>
    </row>
    <row r="28" spans="2:46" s="14" customFormat="1" ht="14.25" customHeight="1">
      <c r="B28" s="788" t="s">
        <v>106</v>
      </c>
      <c r="C28" s="789"/>
      <c r="D28" s="789"/>
      <c r="E28" s="790">
        <v>2.36</v>
      </c>
      <c r="F28" s="791"/>
      <c r="G28" s="791"/>
      <c r="H28" s="792"/>
      <c r="I28" s="793"/>
      <c r="J28" s="794"/>
      <c r="K28" s="794"/>
      <c r="L28" s="794"/>
      <c r="M28" s="794"/>
      <c r="N28" s="794"/>
      <c r="O28" s="794"/>
      <c r="P28" s="795"/>
      <c r="Q28" s="778" t="e">
        <f t="shared" si="0"/>
        <v>#DIV/0!</v>
      </c>
      <c r="R28" s="779"/>
      <c r="S28" s="779"/>
      <c r="T28" s="779"/>
      <c r="U28" s="779"/>
      <c r="V28" s="780"/>
      <c r="W28" s="778" t="e">
        <f t="shared" si="5"/>
        <v>#DIV/0!</v>
      </c>
      <c r="X28" s="779"/>
      <c r="Y28" s="779"/>
      <c r="Z28" s="779"/>
      <c r="AA28" s="780"/>
      <c r="AB28" s="817" t="e">
        <f t="shared" si="1"/>
        <v>#DIV/0!</v>
      </c>
      <c r="AC28" s="818"/>
      <c r="AD28" s="818"/>
      <c r="AE28" s="818"/>
      <c r="AF28" s="819"/>
      <c r="AG28" s="767">
        <v>0</v>
      </c>
      <c r="AH28" s="768"/>
      <c r="AI28" s="13" t="s">
        <v>14</v>
      </c>
      <c r="AJ28" s="768">
        <v>0.05</v>
      </c>
      <c r="AK28" s="769"/>
      <c r="AQ28" s="15">
        <f t="shared" si="6"/>
        <v>2.36</v>
      </c>
      <c r="AR28" s="16" t="e">
        <f t="shared" si="2"/>
        <v>#DIV/0!</v>
      </c>
      <c r="AS28" s="3">
        <f t="shared" si="3"/>
        <v>0</v>
      </c>
      <c r="AT28" s="3">
        <f t="shared" si="4"/>
        <v>0.05</v>
      </c>
    </row>
    <row r="29" spans="2:46" s="14" customFormat="1" ht="14.25" customHeight="1">
      <c r="B29" s="770" t="s">
        <v>21</v>
      </c>
      <c r="C29" s="771"/>
      <c r="D29" s="771"/>
      <c r="E29" s="772"/>
      <c r="F29" s="773"/>
      <c r="G29" s="773"/>
      <c r="H29" s="774"/>
      <c r="I29" s="775">
        <f>AF53</f>
        <v>0</v>
      </c>
      <c r="J29" s="776"/>
      <c r="K29" s="776"/>
      <c r="L29" s="776"/>
      <c r="M29" s="776"/>
      <c r="N29" s="776"/>
      <c r="O29" s="776"/>
      <c r="P29" s="777"/>
      <c r="Q29" s="778" t="e">
        <f t="shared" si="0"/>
        <v>#DIV/0!</v>
      </c>
      <c r="R29" s="779"/>
      <c r="S29" s="779"/>
      <c r="T29" s="779"/>
      <c r="U29" s="779"/>
      <c r="V29" s="780"/>
      <c r="W29" s="781" t="e">
        <f t="shared" si="5"/>
        <v>#DIV/0!</v>
      </c>
      <c r="X29" s="782"/>
      <c r="Y29" s="782"/>
      <c r="Z29" s="782"/>
      <c r="AA29" s="783"/>
      <c r="AB29" s="767"/>
      <c r="AC29" s="768"/>
      <c r="AD29" s="768"/>
      <c r="AE29" s="768"/>
      <c r="AF29" s="784"/>
      <c r="AG29" s="785"/>
      <c r="AH29" s="786"/>
      <c r="AI29" s="13"/>
      <c r="AJ29" s="786"/>
      <c r="AK29" s="787"/>
    </row>
    <row r="30" spans="2:46" s="14" customFormat="1" ht="13.5" customHeight="1">
      <c r="B30" s="746" t="s">
        <v>22</v>
      </c>
      <c r="C30" s="747"/>
      <c r="D30" s="747"/>
      <c r="E30" s="747"/>
      <c r="F30" s="747"/>
      <c r="G30" s="747"/>
      <c r="H30" s="748"/>
      <c r="I30" s="749">
        <f>SUM(I22:P29)</f>
        <v>0</v>
      </c>
      <c r="J30" s="750"/>
      <c r="K30" s="750"/>
      <c r="L30" s="750"/>
      <c r="M30" s="750"/>
      <c r="N30" s="750"/>
      <c r="O30" s="750"/>
      <c r="P30" s="751"/>
      <c r="Q30" s="752"/>
      <c r="R30" s="752"/>
      <c r="S30" s="752"/>
      <c r="T30" s="752"/>
      <c r="U30" s="752"/>
      <c r="V30" s="752"/>
      <c r="W30" s="753"/>
      <c r="X30" s="753"/>
      <c r="Y30" s="753"/>
      <c r="Z30" s="753"/>
      <c r="AA30" s="753"/>
      <c r="AB30" s="753"/>
      <c r="AC30" s="753"/>
      <c r="AD30" s="753"/>
      <c r="AE30" s="753"/>
      <c r="AF30" s="753"/>
      <c r="AG30" s="741"/>
      <c r="AH30" s="754"/>
      <c r="AI30" s="17"/>
      <c r="AJ30" s="741"/>
      <c r="AK30" s="742"/>
    </row>
    <row r="31" spans="2:46" s="14" customFormat="1" ht="18" customHeight="1">
      <c r="B31" s="743"/>
      <c r="C31" s="744"/>
      <c r="D31" s="744"/>
      <c r="E31" s="744"/>
      <c r="F31" s="744"/>
      <c r="G31" s="744"/>
      <c r="H31" s="744"/>
      <c r="I31" s="744"/>
      <c r="J31" s="744"/>
      <c r="K31" s="744"/>
      <c r="L31" s="744"/>
      <c r="M31" s="744"/>
      <c r="N31" s="744"/>
      <c r="O31" s="744"/>
      <c r="P31" s="744"/>
      <c r="Q31" s="744"/>
      <c r="R31" s="744"/>
      <c r="S31" s="744"/>
      <c r="T31" s="744"/>
      <c r="U31" s="744"/>
      <c r="V31" s="744"/>
      <c r="W31" s="744"/>
      <c r="X31" s="744"/>
      <c r="Y31" s="744"/>
      <c r="Z31" s="744"/>
      <c r="AA31" s="744"/>
      <c r="AB31" s="744"/>
      <c r="AC31" s="744"/>
      <c r="AD31" s="744"/>
      <c r="AE31" s="744"/>
      <c r="AF31" s="744"/>
      <c r="AG31" s="744"/>
      <c r="AH31" s="744"/>
      <c r="AI31" s="744"/>
      <c r="AJ31" s="744"/>
      <c r="AK31" s="745"/>
    </row>
    <row r="32" spans="2:46" s="14" customFormat="1" ht="14.25" customHeight="1">
      <c r="B32" s="27"/>
      <c r="C32" s="7"/>
      <c r="D32" s="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19"/>
      <c r="Y32" s="19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8"/>
    </row>
    <row r="33" spans="2:44" s="14" customFormat="1" ht="14.25" customHeight="1">
      <c r="B33" s="27"/>
      <c r="C33" s="7"/>
      <c r="D33" s="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19"/>
      <c r="Y33" s="19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8"/>
    </row>
    <row r="34" spans="2:44" s="14" customFormat="1" ht="14.25" customHeight="1">
      <c r="B34" s="27"/>
      <c r="C34" s="7"/>
      <c r="D34" s="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  <c r="X34" s="19"/>
      <c r="Y34" s="19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8"/>
    </row>
    <row r="35" spans="2:44" s="14" customFormat="1" ht="14.25" customHeight="1">
      <c r="B35" s="27"/>
      <c r="C35" s="7"/>
      <c r="D35" s="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19"/>
      <c r="Y35" s="19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8"/>
      <c r="AR35" s="20"/>
    </row>
    <row r="36" spans="2:44" s="14" customFormat="1" ht="14.25" customHeight="1">
      <c r="B36" s="27"/>
      <c r="C36" s="7"/>
      <c r="D36" s="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19"/>
      <c r="Y36" s="19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8"/>
      <c r="AM36" s="21">
        <f>AH34-AH35</f>
        <v>0</v>
      </c>
    </row>
    <row r="37" spans="2:44" s="14" customFormat="1" ht="14.25" customHeight="1">
      <c r="B37" s="27"/>
      <c r="C37" s="7"/>
      <c r="D37" s="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19"/>
      <c r="Y37" s="19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8"/>
    </row>
    <row r="38" spans="2:44" s="14" customFormat="1" ht="14.25" customHeight="1">
      <c r="B38" s="27"/>
      <c r="C38" s="7"/>
      <c r="D38" s="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9"/>
      <c r="X38" s="19"/>
      <c r="Y38" s="19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8"/>
    </row>
    <row r="39" spans="2:44" s="14" customFormat="1" ht="14.25" customHeight="1">
      <c r="B39" s="27"/>
      <c r="C39" s="7"/>
      <c r="D39" s="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  <c r="X39" s="19"/>
      <c r="Y39" s="19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8"/>
    </row>
    <row r="40" spans="2:44" s="14" customFormat="1" ht="14.25" customHeight="1">
      <c r="B40" s="27"/>
      <c r="C40" s="7"/>
      <c r="D40" s="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  <c r="X40" s="19"/>
      <c r="Y40" s="19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8"/>
    </row>
    <row r="41" spans="2:44" s="14" customFormat="1" ht="14.25" customHeight="1">
      <c r="B41" s="27"/>
      <c r="C41" s="7"/>
      <c r="D41" s="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9"/>
      <c r="X41" s="19"/>
      <c r="Y41" s="19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8"/>
    </row>
    <row r="42" spans="2:44" s="14" customFormat="1" ht="14.25" customHeight="1">
      <c r="B42" s="27"/>
      <c r="C42" s="7"/>
      <c r="D42" s="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9"/>
      <c r="X42" s="19"/>
      <c r="Y42" s="19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8"/>
      <c r="AO42" s="739">
        <f>AD16</f>
        <v>0</v>
      </c>
      <c r="AP42" s="740"/>
      <c r="AQ42" s="740"/>
      <c r="AR42" s="740"/>
    </row>
    <row r="43" spans="2:44" s="14" customFormat="1" ht="14.25" customHeight="1">
      <c r="B43" s="27"/>
      <c r="C43" s="7"/>
      <c r="D43" s="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9"/>
      <c r="X43" s="19"/>
      <c r="Y43" s="19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8"/>
      <c r="AO43" s="739">
        <f>F16</f>
        <v>0</v>
      </c>
      <c r="AP43" s="740"/>
      <c r="AQ43" s="740"/>
      <c r="AR43" s="740"/>
    </row>
    <row r="44" spans="2:44" s="14" customFormat="1" ht="14.25" customHeight="1">
      <c r="B44" s="27"/>
      <c r="C44" s="7"/>
      <c r="D44" s="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/>
      <c r="X44" s="19"/>
      <c r="Y44" s="19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8"/>
      <c r="AP44" s="739" t="e">
        <f>AO42-AO43/AO42*100</f>
        <v>#DIV/0!</v>
      </c>
      <c r="AQ44" s="739"/>
      <c r="AR44" s="739"/>
    </row>
    <row r="45" spans="2:44" s="14" customFormat="1" ht="14.25" customHeight="1">
      <c r="B45" s="27"/>
      <c r="C45" s="7"/>
      <c r="D45" s="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/>
      <c r="X45" s="19"/>
      <c r="Y45" s="19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8"/>
    </row>
    <row r="46" spans="2:44" s="14" customFormat="1" ht="14.25" customHeight="1">
      <c r="B46" s="27"/>
      <c r="C46" s="7"/>
      <c r="D46" s="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/>
      <c r="X46" s="19"/>
      <c r="Y46" s="19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8"/>
    </row>
    <row r="47" spans="2:44" s="14" customFormat="1" ht="14.25" customHeight="1">
      <c r="B47" s="27"/>
      <c r="C47" s="7"/>
      <c r="D47" s="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9"/>
      <c r="X47" s="19"/>
      <c r="Y47" s="19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8"/>
    </row>
    <row r="48" spans="2:44" s="14" customFormat="1" ht="14.25" customHeight="1">
      <c r="B48" s="27"/>
      <c r="C48" s="7"/>
      <c r="D48" s="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9"/>
      <c r="X48" s="19"/>
      <c r="Y48" s="19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8"/>
    </row>
    <row r="49" spans="2:54" s="14" customFormat="1" ht="5.25" customHeight="1">
      <c r="B49" s="29"/>
      <c r="C49" s="8"/>
      <c r="D49" s="8"/>
      <c r="E49" s="8"/>
      <c r="F49" s="800"/>
      <c r="G49" s="801"/>
      <c r="H49" s="801"/>
      <c r="I49" s="801"/>
      <c r="J49" s="8"/>
      <c r="K49" s="8"/>
      <c r="L49" s="8"/>
      <c r="M49" s="8"/>
      <c r="N49" s="802"/>
      <c r="O49" s="80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30"/>
      <c r="AM49" s="22">
        <f>AD16-F16</f>
        <v>0</v>
      </c>
    </row>
    <row r="50" spans="2:54" s="2" customFormat="1" ht="14.25" customHeight="1">
      <c r="B50" s="285"/>
      <c r="C50" s="809" t="s">
        <v>23</v>
      </c>
      <c r="D50" s="810"/>
      <c r="E50" s="810"/>
      <c r="F50" s="810"/>
      <c r="G50" s="810"/>
      <c r="H50" s="810"/>
      <c r="I50" s="810"/>
      <c r="J50" s="810"/>
      <c r="K50" s="810"/>
      <c r="L50" s="810"/>
      <c r="M50" s="810"/>
      <c r="N50" s="810"/>
      <c r="O50" s="810"/>
      <c r="P50" s="810"/>
      <c r="Q50" s="810"/>
      <c r="R50" s="810"/>
      <c r="S50" s="810"/>
      <c r="T50" s="810"/>
      <c r="U50" s="810"/>
      <c r="V50" s="810"/>
      <c r="W50" s="810"/>
      <c r="X50" s="810"/>
      <c r="Y50" s="810"/>
      <c r="Z50" s="810"/>
      <c r="AA50" s="810"/>
      <c r="AB50" s="810"/>
      <c r="AC50" s="810"/>
      <c r="AD50" s="810"/>
      <c r="AE50" s="810"/>
      <c r="AF50" s="810"/>
      <c r="AG50" s="810"/>
      <c r="AH50" s="810"/>
      <c r="AI50" s="811"/>
      <c r="AJ50" s="286"/>
      <c r="AK50" s="287"/>
    </row>
    <row r="51" spans="2:54" s="2" customFormat="1" ht="14.25" customHeight="1">
      <c r="B51" s="285"/>
      <c r="C51" s="812"/>
      <c r="D51" s="813"/>
      <c r="E51" s="813"/>
      <c r="F51" s="813"/>
      <c r="G51" s="813"/>
      <c r="H51" s="813"/>
      <c r="I51" s="813"/>
      <c r="J51" s="813"/>
      <c r="K51" s="813"/>
      <c r="L51" s="813"/>
      <c r="M51" s="813"/>
      <c r="N51" s="813"/>
      <c r="O51" s="813"/>
      <c r="P51" s="813"/>
      <c r="Q51" s="813"/>
      <c r="R51" s="813"/>
      <c r="S51" s="813"/>
      <c r="T51" s="813"/>
      <c r="U51" s="813"/>
      <c r="V51" s="813"/>
      <c r="W51" s="813"/>
      <c r="X51" s="813"/>
      <c r="Y51" s="813"/>
      <c r="Z51" s="813"/>
      <c r="AA51" s="813"/>
      <c r="AB51" s="813"/>
      <c r="AC51" s="813"/>
      <c r="AD51" s="813"/>
      <c r="AE51" s="813"/>
      <c r="AF51" s="813"/>
      <c r="AG51" s="813"/>
      <c r="AH51" s="813"/>
      <c r="AI51" s="814"/>
      <c r="AJ51" s="286"/>
      <c r="AK51" s="287"/>
    </row>
    <row r="52" spans="2:54" s="2" customFormat="1" ht="5.25" customHeight="1">
      <c r="B52" s="285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9"/>
      <c r="Y52" s="289"/>
      <c r="Z52" s="289"/>
      <c r="AA52" s="289"/>
      <c r="AB52" s="289"/>
      <c r="AC52" s="289"/>
      <c r="AD52" s="289"/>
      <c r="AE52" s="289"/>
      <c r="AF52" s="289"/>
      <c r="AG52" s="289"/>
      <c r="AH52" s="289"/>
      <c r="AI52" s="289"/>
      <c r="AJ52" s="286"/>
      <c r="AK52" s="287"/>
    </row>
    <row r="53" spans="2:54" s="2" customFormat="1" ht="14.25" customHeight="1">
      <c r="B53" s="290"/>
      <c r="C53" s="716" t="s">
        <v>24</v>
      </c>
      <c r="D53" s="717"/>
      <c r="E53" s="717"/>
      <c r="F53" s="717"/>
      <c r="G53" s="717"/>
      <c r="H53" s="816">
        <f>AD16</f>
        <v>0</v>
      </c>
      <c r="I53" s="816"/>
      <c r="J53" s="816"/>
      <c r="K53" s="816"/>
      <c r="L53" s="291" t="s">
        <v>2</v>
      </c>
      <c r="M53" s="716" t="s">
        <v>25</v>
      </c>
      <c r="N53" s="717"/>
      <c r="O53" s="717"/>
      <c r="P53" s="717"/>
      <c r="Q53" s="717"/>
      <c r="R53" s="730">
        <f>SUM(I22:P28)</f>
        <v>0</v>
      </c>
      <c r="S53" s="730"/>
      <c r="T53" s="730"/>
      <c r="U53" s="730"/>
      <c r="V53" s="730"/>
      <c r="W53" s="292" t="s">
        <v>2</v>
      </c>
      <c r="X53" s="716" t="s">
        <v>29</v>
      </c>
      <c r="Y53" s="815"/>
      <c r="Z53" s="815"/>
      <c r="AA53" s="815"/>
      <c r="AB53" s="815"/>
      <c r="AC53" s="815"/>
      <c r="AD53" s="815"/>
      <c r="AE53" s="815"/>
      <c r="AF53" s="730">
        <f>H53-R53</f>
        <v>0</v>
      </c>
      <c r="AG53" s="730"/>
      <c r="AH53" s="730"/>
      <c r="AI53" s="292" t="s">
        <v>2</v>
      </c>
      <c r="AJ53" s="286"/>
      <c r="AK53" s="287"/>
    </row>
    <row r="54" spans="2:54" s="2" customFormat="1" ht="5.25" customHeight="1" thickBot="1">
      <c r="B54" s="285"/>
      <c r="C54" s="293"/>
      <c r="D54" s="294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6"/>
      <c r="X54" s="296"/>
      <c r="Y54" s="29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7"/>
    </row>
    <row r="55" spans="2:54" s="2" customFormat="1" ht="23.25" customHeight="1" thickBot="1">
      <c r="B55" s="290"/>
      <c r="C55" s="731" t="s">
        <v>26</v>
      </c>
      <c r="D55" s="732"/>
      <c r="E55" s="732"/>
      <c r="F55" s="732"/>
      <c r="G55" s="732"/>
      <c r="H55" s="735">
        <v>3.8</v>
      </c>
      <c r="I55" s="735"/>
      <c r="J55" s="735"/>
      <c r="K55" s="735"/>
      <c r="L55" s="737" t="s">
        <v>2</v>
      </c>
      <c r="M55" s="716" t="s">
        <v>28</v>
      </c>
      <c r="N55" s="717"/>
      <c r="O55" s="717"/>
      <c r="P55" s="717"/>
      <c r="Q55" s="717"/>
      <c r="R55" s="730">
        <f>AF53-H55</f>
        <v>-3.8</v>
      </c>
      <c r="S55" s="730"/>
      <c r="T55" s="730"/>
      <c r="U55" s="730"/>
      <c r="V55" s="730"/>
      <c r="W55" s="292" t="s">
        <v>2</v>
      </c>
      <c r="X55" s="807" t="s">
        <v>115</v>
      </c>
      <c r="Y55" s="808"/>
      <c r="Z55" s="808"/>
      <c r="AA55" s="808"/>
      <c r="AB55" s="808"/>
      <c r="AC55" s="808"/>
      <c r="AD55" s="808"/>
      <c r="AE55" s="808"/>
      <c r="AF55" s="718" t="e">
        <f>SUM(W22:AA27)</f>
        <v>#DIV/0!</v>
      </c>
      <c r="AG55" s="719"/>
      <c r="AH55" s="719"/>
      <c r="AI55" s="720"/>
      <c r="AJ55" s="286"/>
      <c r="AK55" s="287"/>
      <c r="AO55" s="31" t="s">
        <v>114</v>
      </c>
    </row>
    <row r="56" spans="2:54" s="2" customFormat="1" ht="14.25" customHeight="1" thickBot="1">
      <c r="B56" s="285"/>
      <c r="C56" s="733"/>
      <c r="D56" s="734"/>
      <c r="E56" s="734"/>
      <c r="F56" s="734"/>
      <c r="G56" s="734"/>
      <c r="H56" s="736"/>
      <c r="I56" s="736"/>
      <c r="J56" s="736"/>
      <c r="K56" s="736"/>
      <c r="L56" s="738"/>
      <c r="M56" s="716" t="s">
        <v>112</v>
      </c>
      <c r="N56" s="717"/>
      <c r="O56" s="717"/>
      <c r="P56" s="717"/>
      <c r="Q56" s="717"/>
      <c r="R56" s="730" t="e">
        <f>R55/H53*100</f>
        <v>#DIV/0!</v>
      </c>
      <c r="S56" s="730"/>
      <c r="T56" s="730"/>
      <c r="U56" s="730"/>
      <c r="V56" s="730"/>
      <c r="W56" s="292" t="s">
        <v>113</v>
      </c>
      <c r="X56" s="721" t="s">
        <v>31</v>
      </c>
      <c r="Y56" s="722"/>
      <c r="Z56" s="722"/>
      <c r="AA56" s="722"/>
      <c r="AB56" s="722"/>
      <c r="AC56" s="722"/>
      <c r="AD56" s="722"/>
      <c r="AE56" s="722"/>
      <c r="AF56" s="723" t="s">
        <v>32</v>
      </c>
      <c r="AG56" s="724"/>
      <c r="AH56" s="724"/>
      <c r="AI56" s="725"/>
      <c r="AJ56" s="286"/>
      <c r="AK56" s="287"/>
    </row>
    <row r="57" spans="2:54" s="2" customFormat="1" ht="6.75" customHeight="1">
      <c r="B57" s="285"/>
      <c r="C57" s="294"/>
      <c r="D57" s="294"/>
      <c r="E57" s="295"/>
      <c r="F57" s="295"/>
      <c r="G57" s="295"/>
      <c r="H57" s="295" t="s">
        <v>33</v>
      </c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6"/>
      <c r="X57" s="297"/>
      <c r="Y57" s="297"/>
      <c r="Z57" s="297"/>
      <c r="AA57" s="297"/>
      <c r="AB57" s="297"/>
      <c r="AC57" s="297"/>
      <c r="AD57" s="297"/>
      <c r="AE57" s="297"/>
      <c r="AF57" s="298"/>
      <c r="AG57" s="298"/>
      <c r="AH57" s="298"/>
      <c r="AI57" s="298"/>
      <c r="AJ57" s="286"/>
      <c r="AK57" s="287"/>
    </row>
    <row r="58" spans="2:54" s="2" customFormat="1" ht="14.25" customHeight="1">
      <c r="B58" s="299"/>
      <c r="C58" s="726" t="s">
        <v>40</v>
      </c>
      <c r="D58" s="726"/>
      <c r="E58" s="726"/>
      <c r="F58" s="726"/>
      <c r="G58" s="726"/>
      <c r="H58" s="726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6"/>
      <c r="X58" s="296"/>
      <c r="Y58" s="296"/>
      <c r="Z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7"/>
    </row>
    <row r="59" spans="2:54" s="2" customFormat="1" ht="14.25" customHeight="1">
      <c r="B59" s="300"/>
      <c r="C59" s="301"/>
      <c r="D59" s="293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4"/>
      <c r="AH59" s="304"/>
      <c r="AI59" s="304"/>
      <c r="AJ59" s="305"/>
      <c r="AK59" s="306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2:54" s="2" customFormat="1" ht="14.25" customHeight="1">
      <c r="B60" s="300"/>
      <c r="C60" s="293"/>
      <c r="D60" s="293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4"/>
      <c r="AH60" s="304"/>
      <c r="AI60" s="304"/>
      <c r="AJ60" s="305"/>
      <c r="AK60" s="306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2:54" s="1" customFormat="1" ht="14.25" customHeight="1">
      <c r="B61" s="307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9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2:54" s="1" customFormat="1" ht="14.25" customHeight="1">
      <c r="B62" s="310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311"/>
      <c r="AJ62" s="311"/>
      <c r="AK62" s="312"/>
    </row>
    <row r="63" spans="2:54" s="1" customFormat="1" ht="14.25" customHeight="1">
      <c r="B63" s="727">
        <f>S13</f>
        <v>0</v>
      </c>
      <c r="C63" s="728"/>
      <c r="D63" s="728"/>
      <c r="E63" s="728"/>
      <c r="F63" s="728"/>
      <c r="G63" s="728"/>
      <c r="H63" s="728"/>
      <c r="I63" s="728"/>
      <c r="J63" s="728"/>
      <c r="K63" s="728"/>
      <c r="L63" s="728"/>
      <c r="M63" s="728"/>
      <c r="N63" s="728"/>
      <c r="O63" s="728"/>
      <c r="P63" s="728"/>
      <c r="Q63" s="728"/>
      <c r="R63" s="728"/>
      <c r="S63" s="728"/>
      <c r="T63" s="728" t="s">
        <v>309</v>
      </c>
      <c r="U63" s="728"/>
      <c r="V63" s="728"/>
      <c r="W63" s="728"/>
      <c r="X63" s="728"/>
      <c r="Y63" s="728"/>
      <c r="Z63" s="728"/>
      <c r="AA63" s="728"/>
      <c r="AB63" s="728"/>
      <c r="AC63" s="728"/>
      <c r="AD63" s="728"/>
      <c r="AE63" s="728"/>
      <c r="AF63" s="728"/>
      <c r="AG63" s="728"/>
      <c r="AH63" s="728"/>
      <c r="AI63" s="728"/>
      <c r="AJ63" s="728"/>
      <c r="AK63" s="729"/>
    </row>
    <row r="64" spans="2:54" s="1" customFormat="1" ht="14.25" customHeight="1">
      <c r="B64" s="727" t="s">
        <v>282</v>
      </c>
      <c r="C64" s="728"/>
      <c r="D64" s="728"/>
      <c r="E64" s="728"/>
      <c r="F64" s="728"/>
      <c r="G64" s="728"/>
      <c r="H64" s="728"/>
      <c r="I64" s="728"/>
      <c r="J64" s="728"/>
      <c r="K64" s="728"/>
      <c r="L64" s="728"/>
      <c r="M64" s="728"/>
      <c r="N64" s="728"/>
      <c r="O64" s="728"/>
      <c r="P64" s="728"/>
      <c r="Q64" s="728"/>
      <c r="R64" s="728"/>
      <c r="S64" s="728"/>
      <c r="T64" s="728" t="s">
        <v>310</v>
      </c>
      <c r="U64" s="728"/>
      <c r="V64" s="728"/>
      <c r="W64" s="728"/>
      <c r="X64" s="728"/>
      <c r="Y64" s="728"/>
      <c r="Z64" s="728"/>
      <c r="AA64" s="728"/>
      <c r="AB64" s="728"/>
      <c r="AC64" s="728"/>
      <c r="AD64" s="728"/>
      <c r="AE64" s="728"/>
      <c r="AF64" s="728"/>
      <c r="AG64" s="728"/>
      <c r="AH64" s="728"/>
      <c r="AI64" s="728"/>
      <c r="AJ64" s="728"/>
      <c r="AK64" s="729"/>
    </row>
    <row r="65" spans="2:43" ht="14.25" customHeight="1" thickBot="1">
      <c r="B65" s="803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804"/>
      <c r="AB65" s="804"/>
      <c r="AC65" s="804"/>
      <c r="AD65" s="804"/>
      <c r="AE65" s="804"/>
      <c r="AF65" s="804"/>
      <c r="AG65" s="804"/>
      <c r="AH65" s="804"/>
      <c r="AI65" s="804"/>
      <c r="AJ65" s="804"/>
      <c r="AK65" s="805"/>
      <c r="AM65" s="22"/>
      <c r="AO65" s="14"/>
      <c r="AP65" s="14"/>
      <c r="AQ65" s="14"/>
    </row>
    <row r="66" spans="2:43" ht="14.25" customHeight="1" thickTop="1">
      <c r="B66" s="806"/>
      <c r="C66" s="806"/>
      <c r="D66" s="806"/>
      <c r="E66" s="806"/>
      <c r="F66" s="806"/>
      <c r="G66" s="806"/>
      <c r="H66" s="806"/>
      <c r="I66" s="806"/>
      <c r="J66" s="806"/>
      <c r="K66" s="806"/>
      <c r="L66" s="806"/>
      <c r="M66" s="806"/>
      <c r="N66" s="806"/>
      <c r="O66" s="806"/>
      <c r="P66" s="806"/>
      <c r="Q66" s="806"/>
      <c r="R66" s="806"/>
      <c r="S66" s="806"/>
      <c r="T66" s="806"/>
      <c r="U66" s="806"/>
      <c r="V66" s="806"/>
      <c r="W66" s="806"/>
      <c r="X66" s="806"/>
      <c r="Y66" s="806"/>
      <c r="Z66" s="806"/>
      <c r="AA66" s="806"/>
      <c r="AB66" s="806"/>
      <c r="AC66" s="806"/>
      <c r="AD66" s="806"/>
      <c r="AE66" s="806"/>
      <c r="AF66" s="806"/>
      <c r="AG66" s="806"/>
      <c r="AH66" s="806"/>
      <c r="AI66" s="806"/>
      <c r="AJ66" s="806"/>
      <c r="AK66" s="806"/>
      <c r="AM66" s="23"/>
    </row>
    <row r="67" spans="2:43" ht="14.25" customHeight="1">
      <c r="B67" s="796"/>
      <c r="C67" s="796"/>
      <c r="D67" s="796"/>
      <c r="E67" s="796"/>
      <c r="F67" s="796"/>
      <c r="G67" s="796"/>
      <c r="H67" s="796"/>
      <c r="I67" s="796"/>
      <c r="J67" s="796"/>
      <c r="K67" s="796"/>
      <c r="L67" s="796"/>
      <c r="M67" s="796"/>
      <c r="N67" s="796"/>
      <c r="O67" s="796"/>
      <c r="P67" s="796"/>
      <c r="Q67" s="796"/>
      <c r="R67" s="796"/>
      <c r="S67" s="796"/>
      <c r="T67" s="797"/>
      <c r="U67" s="797"/>
      <c r="V67" s="797"/>
      <c r="W67" s="797"/>
      <c r="X67" s="797"/>
      <c r="Y67" s="797"/>
      <c r="Z67" s="797"/>
      <c r="AA67" s="797"/>
      <c r="AB67" s="797"/>
      <c r="AC67" s="797"/>
      <c r="AD67" s="797"/>
      <c r="AE67" s="797"/>
      <c r="AF67" s="797"/>
      <c r="AG67" s="797"/>
      <c r="AH67" s="797"/>
      <c r="AI67" s="797"/>
      <c r="AJ67" s="797"/>
      <c r="AK67" s="797"/>
    </row>
    <row r="68" spans="2:43" ht="14.25" customHeight="1">
      <c r="B68" s="798"/>
      <c r="C68" s="798"/>
      <c r="D68" s="798"/>
      <c r="E68" s="798"/>
      <c r="F68" s="799"/>
      <c r="G68" s="799"/>
      <c r="H68" s="799"/>
      <c r="I68" s="799"/>
      <c r="J68" s="799"/>
      <c r="K68" s="799"/>
      <c r="L68" s="799"/>
      <c r="M68" s="799"/>
      <c r="N68" s="799"/>
      <c r="O68" s="799"/>
      <c r="P68" s="799"/>
      <c r="Q68" s="799"/>
      <c r="R68" s="799"/>
      <c r="S68" s="799"/>
      <c r="T68" s="798"/>
      <c r="U68" s="798"/>
      <c r="V68" s="798"/>
      <c r="W68" s="798"/>
      <c r="X68" s="799"/>
      <c r="Y68" s="799"/>
      <c r="Z68" s="799"/>
      <c r="AA68" s="799"/>
      <c r="AB68" s="799"/>
      <c r="AC68" s="799"/>
      <c r="AD68" s="799"/>
      <c r="AE68" s="799"/>
      <c r="AF68" s="799"/>
      <c r="AG68" s="799"/>
      <c r="AH68" s="799"/>
      <c r="AI68" s="799"/>
      <c r="AJ68" s="799"/>
      <c r="AK68" s="799"/>
    </row>
    <row r="69" spans="2:43" ht="14.25" customHeight="1">
      <c r="R69" s="210"/>
    </row>
  </sheetData>
  <mergeCells count="140">
    <mergeCell ref="B13:G14"/>
    <mergeCell ref="H13:M14"/>
    <mergeCell ref="N13:R14"/>
    <mergeCell ref="S13:Y14"/>
    <mergeCell ref="Z13:AB14"/>
    <mergeCell ref="B7:F8"/>
    <mergeCell ref="G7:AK8"/>
    <mergeCell ref="AC13:AK14"/>
    <mergeCell ref="K2:AK3"/>
    <mergeCell ref="K4:AK5"/>
    <mergeCell ref="B2:J5"/>
    <mergeCell ref="B20:H21"/>
    <mergeCell ref="I20:P21"/>
    <mergeCell ref="Q20:V21"/>
    <mergeCell ref="W20:AA21"/>
    <mergeCell ref="AB20:AF21"/>
    <mergeCell ref="AG20:AK21"/>
    <mergeCell ref="F16:L16"/>
    <mergeCell ref="R16:X16"/>
    <mergeCell ref="AD16:AJ16"/>
    <mergeCell ref="B17:AK17"/>
    <mergeCell ref="B18:AK18"/>
    <mergeCell ref="AG22:AH22"/>
    <mergeCell ref="AJ22:AK22"/>
    <mergeCell ref="B23:D23"/>
    <mergeCell ref="E23:H23"/>
    <mergeCell ref="I23:P23"/>
    <mergeCell ref="Q23:V23"/>
    <mergeCell ref="W23:AA23"/>
    <mergeCell ref="AB23:AF23"/>
    <mergeCell ref="AG23:AH23"/>
    <mergeCell ref="AJ23:AK23"/>
    <mergeCell ref="B22:D22"/>
    <mergeCell ref="E22:H22"/>
    <mergeCell ref="I22:P22"/>
    <mergeCell ref="Q22:V22"/>
    <mergeCell ref="W22:AA22"/>
    <mergeCell ref="AB22:AF22"/>
    <mergeCell ref="AG24:AH24"/>
    <mergeCell ref="AJ24:AK24"/>
    <mergeCell ref="B25:D25"/>
    <mergeCell ref="E25:H25"/>
    <mergeCell ref="I25:P25"/>
    <mergeCell ref="Q25:V25"/>
    <mergeCell ref="W25:AA25"/>
    <mergeCell ref="AB25:AF25"/>
    <mergeCell ref="AG25:AH25"/>
    <mergeCell ref="AJ25:AK25"/>
    <mergeCell ref="B24:D24"/>
    <mergeCell ref="E24:H24"/>
    <mergeCell ref="I24:P24"/>
    <mergeCell ref="Q24:V24"/>
    <mergeCell ref="W24:AA24"/>
    <mergeCell ref="AB24:AF24"/>
    <mergeCell ref="AB28:AF28"/>
    <mergeCell ref="AG26:AH26"/>
    <mergeCell ref="AJ26:AK26"/>
    <mergeCell ref="B27:D27"/>
    <mergeCell ref="E27:H27"/>
    <mergeCell ref="I27:P27"/>
    <mergeCell ref="Q27:V27"/>
    <mergeCell ref="W27:AA27"/>
    <mergeCell ref="AB27:AF27"/>
    <mergeCell ref="AG27:AH27"/>
    <mergeCell ref="AJ27:AK27"/>
    <mergeCell ref="B26:D26"/>
    <mergeCell ref="E26:H26"/>
    <mergeCell ref="I26:P26"/>
    <mergeCell ref="Q26:V26"/>
    <mergeCell ref="W26:AA26"/>
    <mergeCell ref="AB26:AF26"/>
    <mergeCell ref="B67:S67"/>
    <mergeCell ref="T67:AK67"/>
    <mergeCell ref="B68:E68"/>
    <mergeCell ref="F68:S68"/>
    <mergeCell ref="T68:W68"/>
    <mergeCell ref="X68:AK68"/>
    <mergeCell ref="F49:I49"/>
    <mergeCell ref="N49:O49"/>
    <mergeCell ref="B65:S65"/>
    <mergeCell ref="T65:AK65"/>
    <mergeCell ref="B66:S66"/>
    <mergeCell ref="T66:AK66"/>
    <mergeCell ref="X55:AE55"/>
    <mergeCell ref="C50:AI51"/>
    <mergeCell ref="X53:AE53"/>
    <mergeCell ref="AF53:AH53"/>
    <mergeCell ref="B64:S64"/>
    <mergeCell ref="T64:AK64"/>
    <mergeCell ref="C53:G53"/>
    <mergeCell ref="H53:K53"/>
    <mergeCell ref="M53:Q53"/>
    <mergeCell ref="R53:V53"/>
    <mergeCell ref="M55:Q55"/>
    <mergeCell ref="R55:V55"/>
    <mergeCell ref="B15:AK15"/>
    <mergeCell ref="AQ8:AS10"/>
    <mergeCell ref="AT8:AV10"/>
    <mergeCell ref="AW8:AY10"/>
    <mergeCell ref="B9:F10"/>
    <mergeCell ref="G9:AK10"/>
    <mergeCell ref="B11:F12"/>
    <mergeCell ref="G11:AK12"/>
    <mergeCell ref="AO42:AR42"/>
    <mergeCell ref="AG28:AH28"/>
    <mergeCell ref="AJ28:AK28"/>
    <mergeCell ref="B29:D29"/>
    <mergeCell ref="E29:H29"/>
    <mergeCell ref="I29:P29"/>
    <mergeCell ref="Q29:V29"/>
    <mergeCell ref="W29:AA29"/>
    <mergeCell ref="AB29:AF29"/>
    <mergeCell ref="AG29:AH29"/>
    <mergeCell ref="AJ29:AK29"/>
    <mergeCell ref="B28:D28"/>
    <mergeCell ref="E28:H28"/>
    <mergeCell ref="I28:P28"/>
    <mergeCell ref="Q28:V28"/>
    <mergeCell ref="W28:AA28"/>
    <mergeCell ref="AO43:AR43"/>
    <mergeCell ref="AP44:AR44"/>
    <mergeCell ref="AJ30:AK30"/>
    <mergeCell ref="B31:AK31"/>
    <mergeCell ref="B30:H30"/>
    <mergeCell ref="I30:P30"/>
    <mergeCell ref="Q30:V30"/>
    <mergeCell ref="W30:AA30"/>
    <mergeCell ref="AB30:AF30"/>
    <mergeCell ref="AG30:AH30"/>
    <mergeCell ref="M56:Q56"/>
    <mergeCell ref="AF55:AI55"/>
    <mergeCell ref="X56:AE56"/>
    <mergeCell ref="AF56:AI56"/>
    <mergeCell ref="C58:H58"/>
    <mergeCell ref="B63:S63"/>
    <mergeCell ref="T63:AK63"/>
    <mergeCell ref="R56:V56"/>
    <mergeCell ref="C55:G56"/>
    <mergeCell ref="H55:K56"/>
    <mergeCell ref="L55:L56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80" orientation="portrait" horizontalDpi="4294967294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EDE8-890C-478D-A59A-0481B238ED3A}">
  <sheetPr codeName="Hoja13">
    <tabColor rgb="FFFF0000"/>
  </sheetPr>
  <dimension ref="A1:R37"/>
  <sheetViews>
    <sheetView topLeftCell="A7" zoomScale="106" zoomScaleNormal="106" zoomScaleSheetLayoutView="85" workbookViewId="0">
      <selection activeCell="S18" sqref="S18"/>
    </sheetView>
  </sheetViews>
  <sheetFormatPr baseColWidth="10" defaultColWidth="11.42578125" defaultRowHeight="12.75"/>
  <cols>
    <col min="1" max="2" width="11.42578125" style="191"/>
    <col min="3" max="3" width="18.28515625" style="191" bestFit="1" customWidth="1"/>
    <col min="4" max="16384" width="11.42578125" style="191"/>
  </cols>
  <sheetData>
    <row r="1" spans="1:18" ht="6" customHeight="1">
      <c r="A1" s="200"/>
      <c r="B1" s="200"/>
      <c r="C1" s="200"/>
    </row>
    <row r="2" spans="1:18" ht="12.75" customHeight="1">
      <c r="A2" s="200"/>
      <c r="B2" s="203"/>
      <c r="C2" s="203"/>
    </row>
    <row r="3" spans="1:18" ht="40.5" customHeight="1" thickBot="1">
      <c r="A3" s="200"/>
      <c r="B3" s="202" t="s">
        <v>280</v>
      </c>
      <c r="C3" s="202" t="s">
        <v>279</v>
      </c>
      <c r="D3" s="201" t="s">
        <v>278</v>
      </c>
      <c r="G3" s="191" t="s">
        <v>277</v>
      </c>
    </row>
    <row r="4" spans="1:18" ht="21.75" customHeight="1">
      <c r="A4" s="200"/>
      <c r="B4" s="192"/>
      <c r="C4" s="197"/>
      <c r="D4" s="1476"/>
      <c r="E4" s="1477"/>
      <c r="F4" s="1478"/>
    </row>
    <row r="5" spans="1:18" ht="17.25" customHeight="1">
      <c r="A5" s="200"/>
      <c r="B5" s="194">
        <v>0</v>
      </c>
      <c r="C5" s="197">
        <v>0</v>
      </c>
      <c r="D5" s="1479"/>
      <c r="E5" s="1480"/>
      <c r="F5" s="1481"/>
      <c r="K5" s="191" t="s">
        <v>276</v>
      </c>
    </row>
    <row r="6" spans="1:18" ht="17.25" customHeight="1" thickBot="1">
      <c r="A6" s="200">
        <v>211.64636321386922</v>
      </c>
      <c r="B6" s="194">
        <v>0</v>
      </c>
      <c r="C6" s="198">
        <v>0</v>
      </c>
      <c r="D6" s="1482"/>
      <c r="E6" s="1483"/>
      <c r="F6" s="1484"/>
    </row>
    <row r="7" spans="1:18" ht="17.25" customHeight="1">
      <c r="A7" s="200"/>
      <c r="B7" s="194">
        <v>0</v>
      </c>
      <c r="C7" s="198">
        <v>0</v>
      </c>
      <c r="D7" s="192"/>
    </row>
    <row r="8" spans="1:18" ht="17.25" customHeight="1">
      <c r="A8" s="200">
        <v>222.6551070241301</v>
      </c>
      <c r="B8" s="194">
        <v>0</v>
      </c>
      <c r="C8" s="198">
        <v>0</v>
      </c>
      <c r="D8" s="192"/>
    </row>
    <row r="9" spans="1:18" ht="17.25" customHeight="1" thickBot="1">
      <c r="A9" s="200"/>
      <c r="B9" s="194">
        <v>0</v>
      </c>
      <c r="C9" s="199">
        <v>0</v>
      </c>
      <c r="D9" s="192"/>
    </row>
    <row r="10" spans="1:18" ht="17.25" customHeight="1">
      <c r="A10" s="191">
        <v>221.34968779332974</v>
      </c>
      <c r="B10" s="192"/>
      <c r="C10" s="197"/>
      <c r="D10" s="1485" t="e">
        <f>#REF!</f>
        <v>#REF!</v>
      </c>
      <c r="E10" s="1486"/>
      <c r="F10" s="1487"/>
    </row>
    <row r="11" spans="1:18" ht="17.25" customHeight="1" thickBot="1">
      <c r="B11" s="194">
        <v>0</v>
      </c>
      <c r="C11" s="197">
        <v>0</v>
      </c>
      <c r="D11" s="1488"/>
      <c r="E11" s="1489"/>
      <c r="F11" s="1490"/>
      <c r="R11" s="191" t="s">
        <v>275</v>
      </c>
    </row>
    <row r="12" spans="1:18" ht="17.25" customHeight="1" thickBot="1">
      <c r="A12" s="191">
        <v>212.19169975172778</v>
      </c>
      <c r="B12" s="204">
        <v>0</v>
      </c>
      <c r="C12" s="205">
        <v>0</v>
      </c>
      <c r="D12" s="1491"/>
      <c r="E12" s="1491"/>
      <c r="F12" s="1492"/>
    </row>
    <row r="13" spans="1:18" ht="17.25" customHeight="1">
      <c r="B13" s="206">
        <v>3</v>
      </c>
      <c r="C13" s="207" t="e">
        <f>#REF!</f>
        <v>#REF!</v>
      </c>
      <c r="D13" s="192" t="s">
        <v>274</v>
      </c>
    </row>
    <row r="14" spans="1:18" ht="17.25" customHeight="1">
      <c r="B14" s="206">
        <v>7</v>
      </c>
      <c r="C14" s="207" t="e">
        <f>#REF!</f>
        <v>#REF!</v>
      </c>
      <c r="D14" s="192"/>
      <c r="E14" s="191">
        <v>363.8482992143513</v>
      </c>
    </row>
    <row r="15" spans="1:18" ht="17.25" customHeight="1" thickBot="1">
      <c r="B15" s="208">
        <v>28</v>
      </c>
      <c r="C15" s="209" t="e">
        <f>#REF!</f>
        <v>#REF!</v>
      </c>
      <c r="D15" s="192"/>
    </row>
    <row r="16" spans="1:18" ht="17.25" customHeight="1">
      <c r="B16" s="192"/>
      <c r="C16" s="197"/>
      <c r="D16" s="196"/>
    </row>
    <row r="17" spans="2:4" ht="17.25" customHeight="1">
      <c r="B17" s="192">
        <v>0</v>
      </c>
      <c r="C17" s="197">
        <v>0</v>
      </c>
      <c r="D17" s="196"/>
    </row>
    <row r="18" spans="2:4" ht="17.25" customHeight="1">
      <c r="B18" s="194">
        <v>0</v>
      </c>
      <c r="C18" s="198">
        <v>0</v>
      </c>
      <c r="D18" s="192"/>
    </row>
    <row r="19" spans="2:4" ht="17.25" customHeight="1">
      <c r="B19" s="194">
        <v>7</v>
      </c>
      <c r="C19" s="198">
        <v>24.55</v>
      </c>
      <c r="D19" s="192"/>
    </row>
    <row r="20" spans="2:4" ht="17.25" customHeight="1">
      <c r="B20" s="194">
        <v>14</v>
      </c>
      <c r="C20" s="195">
        <v>0</v>
      </c>
      <c r="D20" s="192"/>
    </row>
    <row r="21" spans="2:4" ht="17.25" customHeight="1">
      <c r="B21" s="194">
        <v>28</v>
      </c>
      <c r="C21" s="193">
        <f>'[3]COMP. DE CILINDROS CONCRETO '!L22</f>
        <v>271.02631929568605</v>
      </c>
      <c r="D21" s="192"/>
    </row>
    <row r="22" spans="2:4" ht="17.25" customHeight="1">
      <c r="B22" s="192"/>
      <c r="C22" s="197"/>
      <c r="D22" s="196"/>
    </row>
    <row r="23" spans="2:4" ht="17.25" customHeight="1">
      <c r="B23" s="192">
        <v>0</v>
      </c>
      <c r="C23" s="197">
        <v>0</v>
      </c>
      <c r="D23" s="196"/>
    </row>
    <row r="24" spans="2:4" ht="17.25" customHeight="1">
      <c r="B24" s="194">
        <v>0</v>
      </c>
      <c r="C24" s="198">
        <v>0</v>
      </c>
      <c r="D24" s="192"/>
    </row>
    <row r="25" spans="2:4" ht="17.25" customHeight="1">
      <c r="B25" s="194">
        <v>7</v>
      </c>
      <c r="C25" s="198">
        <v>29.51</v>
      </c>
      <c r="D25" s="192"/>
    </row>
    <row r="26" spans="2:4" ht="17.25" customHeight="1">
      <c r="B26" s="194">
        <v>14</v>
      </c>
      <c r="C26" s="195">
        <v>0</v>
      </c>
      <c r="D26" s="192"/>
    </row>
    <row r="27" spans="2:4" ht="17.25" customHeight="1">
      <c r="B27" s="194">
        <v>28</v>
      </c>
      <c r="C27" s="193">
        <f>'[3]COMP. DE CILINDROS CONCRETO '!L24</f>
        <v>265.10612548078228</v>
      </c>
      <c r="D27" s="192"/>
    </row>
    <row r="28" spans="2:4" ht="17.25" customHeight="1">
      <c r="B28" s="192">
        <v>0</v>
      </c>
      <c r="C28" s="197">
        <v>0</v>
      </c>
      <c r="D28" s="196" t="s">
        <v>273</v>
      </c>
    </row>
    <row r="29" spans="2:4" ht="17.25" customHeight="1">
      <c r="B29" s="194">
        <v>3</v>
      </c>
      <c r="C29" s="195">
        <v>0</v>
      </c>
      <c r="D29" s="192"/>
    </row>
    <row r="30" spans="2:4" ht="9" customHeight="1">
      <c r="B30" s="194">
        <v>7</v>
      </c>
      <c r="C30" s="195">
        <v>0</v>
      </c>
      <c r="D30" s="192"/>
    </row>
    <row r="31" spans="2:4">
      <c r="B31" s="194">
        <v>14</v>
      </c>
      <c r="C31" s="195">
        <v>0</v>
      </c>
      <c r="D31" s="192"/>
    </row>
    <row r="32" spans="2:4">
      <c r="B32" s="194">
        <v>28</v>
      </c>
      <c r="C32" s="193">
        <f>'[3]COMP. DE CILINDROS CONCRETO '!L26</f>
        <v>246.10049493264441</v>
      </c>
      <c r="D32" s="192"/>
    </row>
    <row r="33" spans="2:4">
      <c r="B33" s="192">
        <v>0</v>
      </c>
      <c r="C33" s="197">
        <v>0</v>
      </c>
      <c r="D33" s="196" t="s">
        <v>272</v>
      </c>
    </row>
    <row r="34" spans="2:4">
      <c r="B34" s="194">
        <v>3</v>
      </c>
      <c r="C34" s="195">
        <v>0</v>
      </c>
      <c r="D34" s="192"/>
    </row>
    <row r="35" spans="2:4">
      <c r="B35" s="194">
        <v>7</v>
      </c>
      <c r="C35" s="195">
        <v>0</v>
      </c>
      <c r="D35" s="192"/>
    </row>
    <row r="36" spans="2:4">
      <c r="B36" s="194">
        <v>14</v>
      </c>
      <c r="C36" s="195">
        <v>0</v>
      </c>
      <c r="D36" s="192"/>
    </row>
    <row r="37" spans="2:4">
      <c r="B37" s="194">
        <v>28</v>
      </c>
      <c r="C37" s="193">
        <f>'[3]COMP. DE CILINDROS CONCRETO '!L28</f>
        <v>258.9979532667935</v>
      </c>
      <c r="D37" s="192"/>
    </row>
  </sheetData>
  <autoFilter ref="A3:E29" xr:uid="{00000000-0009-0000-0000-000000000000}"/>
  <mergeCells count="2">
    <mergeCell ref="D4:F6"/>
    <mergeCell ref="D10:F12"/>
  </mergeCells>
  <pageMargins left="0.15748031496062992" right="0.51181102362204722" top="0.74803149606299213" bottom="0.74803149606299213" header="0.31496062992125984" footer="0.31496062992125984"/>
  <pageSetup scale="70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FBF2-EE7B-4C36-AC20-D3D31E68DFBD}">
  <sheetPr codeName="Hoja26"/>
  <dimension ref="B1:Y63"/>
  <sheetViews>
    <sheetView showGridLines="0" view="pageBreakPreview" zoomScaleNormal="100" zoomScaleSheetLayoutView="100" workbookViewId="0"/>
  </sheetViews>
  <sheetFormatPr baseColWidth="10" defaultColWidth="9.140625" defaultRowHeight="12.75"/>
  <cols>
    <col min="1" max="1" width="4.28515625" style="44" customWidth="1"/>
    <col min="2" max="2" width="22.7109375" style="44" customWidth="1"/>
    <col min="3" max="4" width="14.5703125" style="44" customWidth="1"/>
    <col min="5" max="6" width="16.85546875" style="44" customWidth="1"/>
    <col min="7" max="7" width="12.7109375" style="44" customWidth="1"/>
    <col min="8" max="8" width="7.28515625" style="44" customWidth="1"/>
    <col min="9" max="9" width="7.85546875" style="44" customWidth="1"/>
    <col min="10" max="10" width="4.7109375" style="44" hidden="1" customWidth="1"/>
    <col min="11" max="11" width="6.85546875" style="44" customWidth="1"/>
    <col min="12" max="12" width="6.5703125" style="44" customWidth="1"/>
    <col min="13" max="13" width="4.85546875" style="44" customWidth="1"/>
    <col min="14" max="14" width="3.7109375" style="44" customWidth="1"/>
    <col min="15" max="15" width="6" style="44" customWidth="1"/>
    <col min="16" max="17" width="9.140625" style="44"/>
    <col min="18" max="18" width="13.140625" style="44" customWidth="1"/>
    <col min="19" max="257" width="9.140625" style="44"/>
    <col min="258" max="258" width="22.7109375" style="44" customWidth="1"/>
    <col min="259" max="260" width="14.5703125" style="44" customWidth="1"/>
    <col min="261" max="262" width="16.85546875" style="44" customWidth="1"/>
    <col min="263" max="263" width="12.7109375" style="44" customWidth="1"/>
    <col min="264" max="264" width="7.28515625" style="44" customWidth="1"/>
    <col min="265" max="265" width="7.85546875" style="44" customWidth="1"/>
    <col min="266" max="266" width="0" style="44" hidden="1" customWidth="1"/>
    <col min="267" max="267" width="6.85546875" style="44" customWidth="1"/>
    <col min="268" max="268" width="6.5703125" style="44" customWidth="1"/>
    <col min="269" max="269" width="4.85546875" style="44" customWidth="1"/>
    <col min="270" max="270" width="3.7109375" style="44" customWidth="1"/>
    <col min="271" max="271" width="6" style="44" customWidth="1"/>
    <col min="272" max="273" width="9.140625" style="44"/>
    <col min="274" max="274" width="13.140625" style="44" customWidth="1"/>
    <col min="275" max="513" width="9.140625" style="44"/>
    <col min="514" max="514" width="22.7109375" style="44" customWidth="1"/>
    <col min="515" max="516" width="14.5703125" style="44" customWidth="1"/>
    <col min="517" max="518" width="16.85546875" style="44" customWidth="1"/>
    <col min="519" max="519" width="12.7109375" style="44" customWidth="1"/>
    <col min="520" max="520" width="7.28515625" style="44" customWidth="1"/>
    <col min="521" max="521" width="7.85546875" style="44" customWidth="1"/>
    <col min="522" max="522" width="0" style="44" hidden="1" customWidth="1"/>
    <col min="523" max="523" width="6.85546875" style="44" customWidth="1"/>
    <col min="524" max="524" width="6.5703125" style="44" customWidth="1"/>
    <col min="525" max="525" width="4.85546875" style="44" customWidth="1"/>
    <col min="526" max="526" width="3.7109375" style="44" customWidth="1"/>
    <col min="527" max="527" width="6" style="44" customWidth="1"/>
    <col min="528" max="529" width="9.140625" style="44"/>
    <col min="530" max="530" width="13.140625" style="44" customWidth="1"/>
    <col min="531" max="769" width="9.140625" style="44"/>
    <col min="770" max="770" width="22.7109375" style="44" customWidth="1"/>
    <col min="771" max="772" width="14.5703125" style="44" customWidth="1"/>
    <col min="773" max="774" width="16.85546875" style="44" customWidth="1"/>
    <col min="775" max="775" width="12.7109375" style="44" customWidth="1"/>
    <col min="776" max="776" width="7.28515625" style="44" customWidth="1"/>
    <col min="777" max="777" width="7.85546875" style="44" customWidth="1"/>
    <col min="778" max="778" width="0" style="44" hidden="1" customWidth="1"/>
    <col min="779" max="779" width="6.85546875" style="44" customWidth="1"/>
    <col min="780" max="780" width="6.5703125" style="44" customWidth="1"/>
    <col min="781" max="781" width="4.85546875" style="44" customWidth="1"/>
    <col min="782" max="782" width="3.7109375" style="44" customWidth="1"/>
    <col min="783" max="783" width="6" style="44" customWidth="1"/>
    <col min="784" max="785" width="9.140625" style="44"/>
    <col min="786" max="786" width="13.140625" style="44" customWidth="1"/>
    <col min="787" max="1025" width="9.140625" style="44"/>
    <col min="1026" max="1026" width="22.7109375" style="44" customWidth="1"/>
    <col min="1027" max="1028" width="14.5703125" style="44" customWidth="1"/>
    <col min="1029" max="1030" width="16.85546875" style="44" customWidth="1"/>
    <col min="1031" max="1031" width="12.7109375" style="44" customWidth="1"/>
    <col min="1032" max="1032" width="7.28515625" style="44" customWidth="1"/>
    <col min="1033" max="1033" width="7.85546875" style="44" customWidth="1"/>
    <col min="1034" max="1034" width="0" style="44" hidden="1" customWidth="1"/>
    <col min="1035" max="1035" width="6.85546875" style="44" customWidth="1"/>
    <col min="1036" max="1036" width="6.5703125" style="44" customWidth="1"/>
    <col min="1037" max="1037" width="4.85546875" style="44" customWidth="1"/>
    <col min="1038" max="1038" width="3.7109375" style="44" customWidth="1"/>
    <col min="1039" max="1039" width="6" style="44" customWidth="1"/>
    <col min="1040" max="1041" width="9.140625" style="44"/>
    <col min="1042" max="1042" width="13.140625" style="44" customWidth="1"/>
    <col min="1043" max="1281" width="9.140625" style="44"/>
    <col min="1282" max="1282" width="22.7109375" style="44" customWidth="1"/>
    <col min="1283" max="1284" width="14.5703125" style="44" customWidth="1"/>
    <col min="1285" max="1286" width="16.85546875" style="44" customWidth="1"/>
    <col min="1287" max="1287" width="12.7109375" style="44" customWidth="1"/>
    <col min="1288" max="1288" width="7.28515625" style="44" customWidth="1"/>
    <col min="1289" max="1289" width="7.85546875" style="44" customWidth="1"/>
    <col min="1290" max="1290" width="0" style="44" hidden="1" customWidth="1"/>
    <col min="1291" max="1291" width="6.85546875" style="44" customWidth="1"/>
    <col min="1292" max="1292" width="6.5703125" style="44" customWidth="1"/>
    <col min="1293" max="1293" width="4.85546875" style="44" customWidth="1"/>
    <col min="1294" max="1294" width="3.7109375" style="44" customWidth="1"/>
    <col min="1295" max="1295" width="6" style="44" customWidth="1"/>
    <col min="1296" max="1297" width="9.140625" style="44"/>
    <col min="1298" max="1298" width="13.140625" style="44" customWidth="1"/>
    <col min="1299" max="1537" width="9.140625" style="44"/>
    <col min="1538" max="1538" width="22.7109375" style="44" customWidth="1"/>
    <col min="1539" max="1540" width="14.5703125" style="44" customWidth="1"/>
    <col min="1541" max="1542" width="16.85546875" style="44" customWidth="1"/>
    <col min="1543" max="1543" width="12.7109375" style="44" customWidth="1"/>
    <col min="1544" max="1544" width="7.28515625" style="44" customWidth="1"/>
    <col min="1545" max="1545" width="7.85546875" style="44" customWidth="1"/>
    <col min="1546" max="1546" width="0" style="44" hidden="1" customWidth="1"/>
    <col min="1547" max="1547" width="6.85546875" style="44" customWidth="1"/>
    <col min="1548" max="1548" width="6.5703125" style="44" customWidth="1"/>
    <col min="1549" max="1549" width="4.85546875" style="44" customWidth="1"/>
    <col min="1550" max="1550" width="3.7109375" style="44" customWidth="1"/>
    <col min="1551" max="1551" width="6" style="44" customWidth="1"/>
    <col min="1552" max="1553" width="9.140625" style="44"/>
    <col min="1554" max="1554" width="13.140625" style="44" customWidth="1"/>
    <col min="1555" max="1793" width="9.140625" style="44"/>
    <col min="1794" max="1794" width="22.7109375" style="44" customWidth="1"/>
    <col min="1795" max="1796" width="14.5703125" style="44" customWidth="1"/>
    <col min="1797" max="1798" width="16.85546875" style="44" customWidth="1"/>
    <col min="1799" max="1799" width="12.7109375" style="44" customWidth="1"/>
    <col min="1800" max="1800" width="7.28515625" style="44" customWidth="1"/>
    <col min="1801" max="1801" width="7.85546875" style="44" customWidth="1"/>
    <col min="1802" max="1802" width="0" style="44" hidden="1" customWidth="1"/>
    <col min="1803" max="1803" width="6.85546875" style="44" customWidth="1"/>
    <col min="1804" max="1804" width="6.5703125" style="44" customWidth="1"/>
    <col min="1805" max="1805" width="4.85546875" style="44" customWidth="1"/>
    <col min="1806" max="1806" width="3.7109375" style="44" customWidth="1"/>
    <col min="1807" max="1807" width="6" style="44" customWidth="1"/>
    <col min="1808" max="1809" width="9.140625" style="44"/>
    <col min="1810" max="1810" width="13.140625" style="44" customWidth="1"/>
    <col min="1811" max="2049" width="9.140625" style="44"/>
    <col min="2050" max="2050" width="22.7109375" style="44" customWidth="1"/>
    <col min="2051" max="2052" width="14.5703125" style="44" customWidth="1"/>
    <col min="2053" max="2054" width="16.85546875" style="44" customWidth="1"/>
    <col min="2055" max="2055" width="12.7109375" style="44" customWidth="1"/>
    <col min="2056" max="2056" width="7.28515625" style="44" customWidth="1"/>
    <col min="2057" max="2057" width="7.85546875" style="44" customWidth="1"/>
    <col min="2058" max="2058" width="0" style="44" hidden="1" customWidth="1"/>
    <col min="2059" max="2059" width="6.85546875" style="44" customWidth="1"/>
    <col min="2060" max="2060" width="6.5703125" style="44" customWidth="1"/>
    <col min="2061" max="2061" width="4.85546875" style="44" customWidth="1"/>
    <col min="2062" max="2062" width="3.7109375" style="44" customWidth="1"/>
    <col min="2063" max="2063" width="6" style="44" customWidth="1"/>
    <col min="2064" max="2065" width="9.140625" style="44"/>
    <col min="2066" max="2066" width="13.140625" style="44" customWidth="1"/>
    <col min="2067" max="2305" width="9.140625" style="44"/>
    <col min="2306" max="2306" width="22.7109375" style="44" customWidth="1"/>
    <col min="2307" max="2308" width="14.5703125" style="44" customWidth="1"/>
    <col min="2309" max="2310" width="16.85546875" style="44" customWidth="1"/>
    <col min="2311" max="2311" width="12.7109375" style="44" customWidth="1"/>
    <col min="2312" max="2312" width="7.28515625" style="44" customWidth="1"/>
    <col min="2313" max="2313" width="7.85546875" style="44" customWidth="1"/>
    <col min="2314" max="2314" width="0" style="44" hidden="1" customWidth="1"/>
    <col min="2315" max="2315" width="6.85546875" style="44" customWidth="1"/>
    <col min="2316" max="2316" width="6.5703125" style="44" customWidth="1"/>
    <col min="2317" max="2317" width="4.85546875" style="44" customWidth="1"/>
    <col min="2318" max="2318" width="3.7109375" style="44" customWidth="1"/>
    <col min="2319" max="2319" width="6" style="44" customWidth="1"/>
    <col min="2320" max="2321" width="9.140625" style="44"/>
    <col min="2322" max="2322" width="13.140625" style="44" customWidth="1"/>
    <col min="2323" max="2561" width="9.140625" style="44"/>
    <col min="2562" max="2562" width="22.7109375" style="44" customWidth="1"/>
    <col min="2563" max="2564" width="14.5703125" style="44" customWidth="1"/>
    <col min="2565" max="2566" width="16.85546875" style="44" customWidth="1"/>
    <col min="2567" max="2567" width="12.7109375" style="44" customWidth="1"/>
    <col min="2568" max="2568" width="7.28515625" style="44" customWidth="1"/>
    <col min="2569" max="2569" width="7.85546875" style="44" customWidth="1"/>
    <col min="2570" max="2570" width="0" style="44" hidden="1" customWidth="1"/>
    <col min="2571" max="2571" width="6.85546875" style="44" customWidth="1"/>
    <col min="2572" max="2572" width="6.5703125" style="44" customWidth="1"/>
    <col min="2573" max="2573" width="4.85546875" style="44" customWidth="1"/>
    <col min="2574" max="2574" width="3.7109375" style="44" customWidth="1"/>
    <col min="2575" max="2575" width="6" style="44" customWidth="1"/>
    <col min="2576" max="2577" width="9.140625" style="44"/>
    <col min="2578" max="2578" width="13.140625" style="44" customWidth="1"/>
    <col min="2579" max="2817" width="9.140625" style="44"/>
    <col min="2818" max="2818" width="22.7109375" style="44" customWidth="1"/>
    <col min="2819" max="2820" width="14.5703125" style="44" customWidth="1"/>
    <col min="2821" max="2822" width="16.85546875" style="44" customWidth="1"/>
    <col min="2823" max="2823" width="12.7109375" style="44" customWidth="1"/>
    <col min="2824" max="2824" width="7.28515625" style="44" customWidth="1"/>
    <col min="2825" max="2825" width="7.85546875" style="44" customWidth="1"/>
    <col min="2826" max="2826" width="0" style="44" hidden="1" customWidth="1"/>
    <col min="2827" max="2827" width="6.85546875" style="44" customWidth="1"/>
    <col min="2828" max="2828" width="6.5703125" style="44" customWidth="1"/>
    <col min="2829" max="2829" width="4.85546875" style="44" customWidth="1"/>
    <col min="2830" max="2830" width="3.7109375" style="44" customWidth="1"/>
    <col min="2831" max="2831" width="6" style="44" customWidth="1"/>
    <col min="2832" max="2833" width="9.140625" style="44"/>
    <col min="2834" max="2834" width="13.140625" style="44" customWidth="1"/>
    <col min="2835" max="3073" width="9.140625" style="44"/>
    <col min="3074" max="3074" width="22.7109375" style="44" customWidth="1"/>
    <col min="3075" max="3076" width="14.5703125" style="44" customWidth="1"/>
    <col min="3077" max="3078" width="16.85546875" style="44" customWidth="1"/>
    <col min="3079" max="3079" width="12.7109375" style="44" customWidth="1"/>
    <col min="3080" max="3080" width="7.28515625" style="44" customWidth="1"/>
    <col min="3081" max="3081" width="7.85546875" style="44" customWidth="1"/>
    <col min="3082" max="3082" width="0" style="44" hidden="1" customWidth="1"/>
    <col min="3083" max="3083" width="6.85546875" style="44" customWidth="1"/>
    <col min="3084" max="3084" width="6.5703125" style="44" customWidth="1"/>
    <col min="3085" max="3085" width="4.85546875" style="44" customWidth="1"/>
    <col min="3086" max="3086" width="3.7109375" style="44" customWidth="1"/>
    <col min="3087" max="3087" width="6" style="44" customWidth="1"/>
    <col min="3088" max="3089" width="9.140625" style="44"/>
    <col min="3090" max="3090" width="13.140625" style="44" customWidth="1"/>
    <col min="3091" max="3329" width="9.140625" style="44"/>
    <col min="3330" max="3330" width="22.7109375" style="44" customWidth="1"/>
    <col min="3331" max="3332" width="14.5703125" style="44" customWidth="1"/>
    <col min="3333" max="3334" width="16.85546875" style="44" customWidth="1"/>
    <col min="3335" max="3335" width="12.7109375" style="44" customWidth="1"/>
    <col min="3336" max="3336" width="7.28515625" style="44" customWidth="1"/>
    <col min="3337" max="3337" width="7.85546875" style="44" customWidth="1"/>
    <col min="3338" max="3338" width="0" style="44" hidden="1" customWidth="1"/>
    <col min="3339" max="3339" width="6.85546875" style="44" customWidth="1"/>
    <col min="3340" max="3340" width="6.5703125" style="44" customWidth="1"/>
    <col min="3341" max="3341" width="4.85546875" style="44" customWidth="1"/>
    <col min="3342" max="3342" width="3.7109375" style="44" customWidth="1"/>
    <col min="3343" max="3343" width="6" style="44" customWidth="1"/>
    <col min="3344" max="3345" width="9.140625" style="44"/>
    <col min="3346" max="3346" width="13.140625" style="44" customWidth="1"/>
    <col min="3347" max="3585" width="9.140625" style="44"/>
    <col min="3586" max="3586" width="22.7109375" style="44" customWidth="1"/>
    <col min="3587" max="3588" width="14.5703125" style="44" customWidth="1"/>
    <col min="3589" max="3590" width="16.85546875" style="44" customWidth="1"/>
    <col min="3591" max="3591" width="12.7109375" style="44" customWidth="1"/>
    <col min="3592" max="3592" width="7.28515625" style="44" customWidth="1"/>
    <col min="3593" max="3593" width="7.85546875" style="44" customWidth="1"/>
    <col min="3594" max="3594" width="0" style="44" hidden="1" customWidth="1"/>
    <col min="3595" max="3595" width="6.85546875" style="44" customWidth="1"/>
    <col min="3596" max="3596" width="6.5703125" style="44" customWidth="1"/>
    <col min="3597" max="3597" width="4.85546875" style="44" customWidth="1"/>
    <col min="3598" max="3598" width="3.7109375" style="44" customWidth="1"/>
    <col min="3599" max="3599" width="6" style="44" customWidth="1"/>
    <col min="3600" max="3601" width="9.140625" style="44"/>
    <col min="3602" max="3602" width="13.140625" style="44" customWidth="1"/>
    <col min="3603" max="3841" width="9.140625" style="44"/>
    <col min="3842" max="3842" width="22.7109375" style="44" customWidth="1"/>
    <col min="3843" max="3844" width="14.5703125" style="44" customWidth="1"/>
    <col min="3845" max="3846" width="16.85546875" style="44" customWidth="1"/>
    <col min="3847" max="3847" width="12.7109375" style="44" customWidth="1"/>
    <col min="3848" max="3848" width="7.28515625" style="44" customWidth="1"/>
    <col min="3849" max="3849" width="7.85546875" style="44" customWidth="1"/>
    <col min="3850" max="3850" width="0" style="44" hidden="1" customWidth="1"/>
    <col min="3851" max="3851" width="6.85546875" style="44" customWidth="1"/>
    <col min="3852" max="3852" width="6.5703125" style="44" customWidth="1"/>
    <col min="3853" max="3853" width="4.85546875" style="44" customWidth="1"/>
    <col min="3854" max="3854" width="3.7109375" style="44" customWidth="1"/>
    <col min="3855" max="3855" width="6" style="44" customWidth="1"/>
    <col min="3856" max="3857" width="9.140625" style="44"/>
    <col min="3858" max="3858" width="13.140625" style="44" customWidth="1"/>
    <col min="3859" max="4097" width="9.140625" style="44"/>
    <col min="4098" max="4098" width="22.7109375" style="44" customWidth="1"/>
    <col min="4099" max="4100" width="14.5703125" style="44" customWidth="1"/>
    <col min="4101" max="4102" width="16.85546875" style="44" customWidth="1"/>
    <col min="4103" max="4103" width="12.7109375" style="44" customWidth="1"/>
    <col min="4104" max="4104" width="7.28515625" style="44" customWidth="1"/>
    <col min="4105" max="4105" width="7.85546875" style="44" customWidth="1"/>
    <col min="4106" max="4106" width="0" style="44" hidden="1" customWidth="1"/>
    <col min="4107" max="4107" width="6.85546875" style="44" customWidth="1"/>
    <col min="4108" max="4108" width="6.5703125" style="44" customWidth="1"/>
    <col min="4109" max="4109" width="4.85546875" style="44" customWidth="1"/>
    <col min="4110" max="4110" width="3.7109375" style="44" customWidth="1"/>
    <col min="4111" max="4111" width="6" style="44" customWidth="1"/>
    <col min="4112" max="4113" width="9.140625" style="44"/>
    <col min="4114" max="4114" width="13.140625" style="44" customWidth="1"/>
    <col min="4115" max="4353" width="9.140625" style="44"/>
    <col min="4354" max="4354" width="22.7109375" style="44" customWidth="1"/>
    <col min="4355" max="4356" width="14.5703125" style="44" customWidth="1"/>
    <col min="4357" max="4358" width="16.85546875" style="44" customWidth="1"/>
    <col min="4359" max="4359" width="12.7109375" style="44" customWidth="1"/>
    <col min="4360" max="4360" width="7.28515625" style="44" customWidth="1"/>
    <col min="4361" max="4361" width="7.85546875" style="44" customWidth="1"/>
    <col min="4362" max="4362" width="0" style="44" hidden="1" customWidth="1"/>
    <col min="4363" max="4363" width="6.85546875" style="44" customWidth="1"/>
    <col min="4364" max="4364" width="6.5703125" style="44" customWidth="1"/>
    <col min="4365" max="4365" width="4.85546875" style="44" customWidth="1"/>
    <col min="4366" max="4366" width="3.7109375" style="44" customWidth="1"/>
    <col min="4367" max="4367" width="6" style="44" customWidth="1"/>
    <col min="4368" max="4369" width="9.140625" style="44"/>
    <col min="4370" max="4370" width="13.140625" style="44" customWidth="1"/>
    <col min="4371" max="4609" width="9.140625" style="44"/>
    <col min="4610" max="4610" width="22.7109375" style="44" customWidth="1"/>
    <col min="4611" max="4612" width="14.5703125" style="44" customWidth="1"/>
    <col min="4613" max="4614" width="16.85546875" style="44" customWidth="1"/>
    <col min="4615" max="4615" width="12.7109375" style="44" customWidth="1"/>
    <col min="4616" max="4616" width="7.28515625" style="44" customWidth="1"/>
    <col min="4617" max="4617" width="7.85546875" style="44" customWidth="1"/>
    <col min="4618" max="4618" width="0" style="44" hidden="1" customWidth="1"/>
    <col min="4619" max="4619" width="6.85546875" style="44" customWidth="1"/>
    <col min="4620" max="4620" width="6.5703125" style="44" customWidth="1"/>
    <col min="4621" max="4621" width="4.85546875" style="44" customWidth="1"/>
    <col min="4622" max="4622" width="3.7109375" style="44" customWidth="1"/>
    <col min="4623" max="4623" width="6" style="44" customWidth="1"/>
    <col min="4624" max="4625" width="9.140625" style="44"/>
    <col min="4626" max="4626" width="13.140625" style="44" customWidth="1"/>
    <col min="4627" max="4865" width="9.140625" style="44"/>
    <col min="4866" max="4866" width="22.7109375" style="44" customWidth="1"/>
    <col min="4867" max="4868" width="14.5703125" style="44" customWidth="1"/>
    <col min="4869" max="4870" width="16.85546875" style="44" customWidth="1"/>
    <col min="4871" max="4871" width="12.7109375" style="44" customWidth="1"/>
    <col min="4872" max="4872" width="7.28515625" style="44" customWidth="1"/>
    <col min="4873" max="4873" width="7.85546875" style="44" customWidth="1"/>
    <col min="4874" max="4874" width="0" style="44" hidden="1" customWidth="1"/>
    <col min="4875" max="4875" width="6.85546875" style="44" customWidth="1"/>
    <col min="4876" max="4876" width="6.5703125" style="44" customWidth="1"/>
    <col min="4877" max="4877" width="4.85546875" style="44" customWidth="1"/>
    <col min="4878" max="4878" width="3.7109375" style="44" customWidth="1"/>
    <col min="4879" max="4879" width="6" style="44" customWidth="1"/>
    <col min="4880" max="4881" width="9.140625" style="44"/>
    <col min="4882" max="4882" width="13.140625" style="44" customWidth="1"/>
    <col min="4883" max="5121" width="9.140625" style="44"/>
    <col min="5122" max="5122" width="22.7109375" style="44" customWidth="1"/>
    <col min="5123" max="5124" width="14.5703125" style="44" customWidth="1"/>
    <col min="5125" max="5126" width="16.85546875" style="44" customWidth="1"/>
    <col min="5127" max="5127" width="12.7109375" style="44" customWidth="1"/>
    <col min="5128" max="5128" width="7.28515625" style="44" customWidth="1"/>
    <col min="5129" max="5129" width="7.85546875" style="44" customWidth="1"/>
    <col min="5130" max="5130" width="0" style="44" hidden="1" customWidth="1"/>
    <col min="5131" max="5131" width="6.85546875" style="44" customWidth="1"/>
    <col min="5132" max="5132" width="6.5703125" style="44" customWidth="1"/>
    <col min="5133" max="5133" width="4.85546875" style="44" customWidth="1"/>
    <col min="5134" max="5134" width="3.7109375" style="44" customWidth="1"/>
    <col min="5135" max="5135" width="6" style="44" customWidth="1"/>
    <col min="5136" max="5137" width="9.140625" style="44"/>
    <col min="5138" max="5138" width="13.140625" style="44" customWidth="1"/>
    <col min="5139" max="5377" width="9.140625" style="44"/>
    <col min="5378" max="5378" width="22.7109375" style="44" customWidth="1"/>
    <col min="5379" max="5380" width="14.5703125" style="44" customWidth="1"/>
    <col min="5381" max="5382" width="16.85546875" style="44" customWidth="1"/>
    <col min="5383" max="5383" width="12.7109375" style="44" customWidth="1"/>
    <col min="5384" max="5384" width="7.28515625" style="44" customWidth="1"/>
    <col min="5385" max="5385" width="7.85546875" style="44" customWidth="1"/>
    <col min="5386" max="5386" width="0" style="44" hidden="1" customWidth="1"/>
    <col min="5387" max="5387" width="6.85546875" style="44" customWidth="1"/>
    <col min="5388" max="5388" width="6.5703125" style="44" customWidth="1"/>
    <col min="5389" max="5389" width="4.85546875" style="44" customWidth="1"/>
    <col min="5390" max="5390" width="3.7109375" style="44" customWidth="1"/>
    <col min="5391" max="5391" width="6" style="44" customWidth="1"/>
    <col min="5392" max="5393" width="9.140625" style="44"/>
    <col min="5394" max="5394" width="13.140625" style="44" customWidth="1"/>
    <col min="5395" max="5633" width="9.140625" style="44"/>
    <col min="5634" max="5634" width="22.7109375" style="44" customWidth="1"/>
    <col min="5635" max="5636" width="14.5703125" style="44" customWidth="1"/>
    <col min="5637" max="5638" width="16.85546875" style="44" customWidth="1"/>
    <col min="5639" max="5639" width="12.7109375" style="44" customWidth="1"/>
    <col min="5640" max="5640" width="7.28515625" style="44" customWidth="1"/>
    <col min="5641" max="5641" width="7.85546875" style="44" customWidth="1"/>
    <col min="5642" max="5642" width="0" style="44" hidden="1" customWidth="1"/>
    <col min="5643" max="5643" width="6.85546875" style="44" customWidth="1"/>
    <col min="5644" max="5644" width="6.5703125" style="44" customWidth="1"/>
    <col min="5645" max="5645" width="4.85546875" style="44" customWidth="1"/>
    <col min="5646" max="5646" width="3.7109375" style="44" customWidth="1"/>
    <col min="5647" max="5647" width="6" style="44" customWidth="1"/>
    <col min="5648" max="5649" width="9.140625" style="44"/>
    <col min="5650" max="5650" width="13.140625" style="44" customWidth="1"/>
    <col min="5651" max="5889" width="9.140625" style="44"/>
    <col min="5890" max="5890" width="22.7109375" style="44" customWidth="1"/>
    <col min="5891" max="5892" width="14.5703125" style="44" customWidth="1"/>
    <col min="5893" max="5894" width="16.85546875" style="44" customWidth="1"/>
    <col min="5895" max="5895" width="12.7109375" style="44" customWidth="1"/>
    <col min="5896" max="5896" width="7.28515625" style="44" customWidth="1"/>
    <col min="5897" max="5897" width="7.85546875" style="44" customWidth="1"/>
    <col min="5898" max="5898" width="0" style="44" hidden="1" customWidth="1"/>
    <col min="5899" max="5899" width="6.85546875" style="44" customWidth="1"/>
    <col min="5900" max="5900" width="6.5703125" style="44" customWidth="1"/>
    <col min="5901" max="5901" width="4.85546875" style="44" customWidth="1"/>
    <col min="5902" max="5902" width="3.7109375" style="44" customWidth="1"/>
    <col min="5903" max="5903" width="6" style="44" customWidth="1"/>
    <col min="5904" max="5905" width="9.140625" style="44"/>
    <col min="5906" max="5906" width="13.140625" style="44" customWidth="1"/>
    <col min="5907" max="6145" width="9.140625" style="44"/>
    <col min="6146" max="6146" width="22.7109375" style="44" customWidth="1"/>
    <col min="6147" max="6148" width="14.5703125" style="44" customWidth="1"/>
    <col min="6149" max="6150" width="16.85546875" style="44" customWidth="1"/>
    <col min="6151" max="6151" width="12.7109375" style="44" customWidth="1"/>
    <col min="6152" max="6152" width="7.28515625" style="44" customWidth="1"/>
    <col min="6153" max="6153" width="7.85546875" style="44" customWidth="1"/>
    <col min="6154" max="6154" width="0" style="44" hidden="1" customWidth="1"/>
    <col min="6155" max="6155" width="6.85546875" style="44" customWidth="1"/>
    <col min="6156" max="6156" width="6.5703125" style="44" customWidth="1"/>
    <col min="6157" max="6157" width="4.85546875" style="44" customWidth="1"/>
    <col min="6158" max="6158" width="3.7109375" style="44" customWidth="1"/>
    <col min="6159" max="6159" width="6" style="44" customWidth="1"/>
    <col min="6160" max="6161" width="9.140625" style="44"/>
    <col min="6162" max="6162" width="13.140625" style="44" customWidth="1"/>
    <col min="6163" max="6401" width="9.140625" style="44"/>
    <col min="6402" max="6402" width="22.7109375" style="44" customWidth="1"/>
    <col min="6403" max="6404" width="14.5703125" style="44" customWidth="1"/>
    <col min="6405" max="6406" width="16.85546875" style="44" customWidth="1"/>
    <col min="6407" max="6407" width="12.7109375" style="44" customWidth="1"/>
    <col min="6408" max="6408" width="7.28515625" style="44" customWidth="1"/>
    <col min="6409" max="6409" width="7.85546875" style="44" customWidth="1"/>
    <col min="6410" max="6410" width="0" style="44" hidden="1" customWidth="1"/>
    <col min="6411" max="6411" width="6.85546875" style="44" customWidth="1"/>
    <col min="6412" max="6412" width="6.5703125" style="44" customWidth="1"/>
    <col min="6413" max="6413" width="4.85546875" style="44" customWidth="1"/>
    <col min="6414" max="6414" width="3.7109375" style="44" customWidth="1"/>
    <col min="6415" max="6415" width="6" style="44" customWidth="1"/>
    <col min="6416" max="6417" width="9.140625" style="44"/>
    <col min="6418" max="6418" width="13.140625" style="44" customWidth="1"/>
    <col min="6419" max="6657" width="9.140625" style="44"/>
    <col min="6658" max="6658" width="22.7109375" style="44" customWidth="1"/>
    <col min="6659" max="6660" width="14.5703125" style="44" customWidth="1"/>
    <col min="6661" max="6662" width="16.85546875" style="44" customWidth="1"/>
    <col min="6663" max="6663" width="12.7109375" style="44" customWidth="1"/>
    <col min="6664" max="6664" width="7.28515625" style="44" customWidth="1"/>
    <col min="6665" max="6665" width="7.85546875" style="44" customWidth="1"/>
    <col min="6666" max="6666" width="0" style="44" hidden="1" customWidth="1"/>
    <col min="6667" max="6667" width="6.85546875" style="44" customWidth="1"/>
    <col min="6668" max="6668" width="6.5703125" style="44" customWidth="1"/>
    <col min="6669" max="6669" width="4.85546875" style="44" customWidth="1"/>
    <col min="6670" max="6670" width="3.7109375" style="44" customWidth="1"/>
    <col min="6671" max="6671" width="6" style="44" customWidth="1"/>
    <col min="6672" max="6673" width="9.140625" style="44"/>
    <col min="6674" max="6674" width="13.140625" style="44" customWidth="1"/>
    <col min="6675" max="6913" width="9.140625" style="44"/>
    <col min="6914" max="6914" width="22.7109375" style="44" customWidth="1"/>
    <col min="6915" max="6916" width="14.5703125" style="44" customWidth="1"/>
    <col min="6917" max="6918" width="16.85546875" style="44" customWidth="1"/>
    <col min="6919" max="6919" width="12.7109375" style="44" customWidth="1"/>
    <col min="6920" max="6920" width="7.28515625" style="44" customWidth="1"/>
    <col min="6921" max="6921" width="7.85546875" style="44" customWidth="1"/>
    <col min="6922" max="6922" width="0" style="44" hidden="1" customWidth="1"/>
    <col min="6923" max="6923" width="6.85546875" style="44" customWidth="1"/>
    <col min="6924" max="6924" width="6.5703125" style="44" customWidth="1"/>
    <col min="6925" max="6925" width="4.85546875" style="44" customWidth="1"/>
    <col min="6926" max="6926" width="3.7109375" style="44" customWidth="1"/>
    <col min="6927" max="6927" width="6" style="44" customWidth="1"/>
    <col min="6928" max="6929" width="9.140625" style="44"/>
    <col min="6930" max="6930" width="13.140625" style="44" customWidth="1"/>
    <col min="6931" max="7169" width="9.140625" style="44"/>
    <col min="7170" max="7170" width="22.7109375" style="44" customWidth="1"/>
    <col min="7171" max="7172" width="14.5703125" style="44" customWidth="1"/>
    <col min="7173" max="7174" width="16.85546875" style="44" customWidth="1"/>
    <col min="7175" max="7175" width="12.7109375" style="44" customWidth="1"/>
    <col min="7176" max="7176" width="7.28515625" style="44" customWidth="1"/>
    <col min="7177" max="7177" width="7.85546875" style="44" customWidth="1"/>
    <col min="7178" max="7178" width="0" style="44" hidden="1" customWidth="1"/>
    <col min="7179" max="7179" width="6.85546875" style="44" customWidth="1"/>
    <col min="7180" max="7180" width="6.5703125" style="44" customWidth="1"/>
    <col min="7181" max="7181" width="4.85546875" style="44" customWidth="1"/>
    <col min="7182" max="7182" width="3.7109375" style="44" customWidth="1"/>
    <col min="7183" max="7183" width="6" style="44" customWidth="1"/>
    <col min="7184" max="7185" width="9.140625" style="44"/>
    <col min="7186" max="7186" width="13.140625" style="44" customWidth="1"/>
    <col min="7187" max="7425" width="9.140625" style="44"/>
    <col min="7426" max="7426" width="22.7109375" style="44" customWidth="1"/>
    <col min="7427" max="7428" width="14.5703125" style="44" customWidth="1"/>
    <col min="7429" max="7430" width="16.85546875" style="44" customWidth="1"/>
    <col min="7431" max="7431" width="12.7109375" style="44" customWidth="1"/>
    <col min="7432" max="7432" width="7.28515625" style="44" customWidth="1"/>
    <col min="7433" max="7433" width="7.85546875" style="44" customWidth="1"/>
    <col min="7434" max="7434" width="0" style="44" hidden="1" customWidth="1"/>
    <col min="7435" max="7435" width="6.85546875" style="44" customWidth="1"/>
    <col min="7436" max="7436" width="6.5703125" style="44" customWidth="1"/>
    <col min="7437" max="7437" width="4.85546875" style="44" customWidth="1"/>
    <col min="7438" max="7438" width="3.7109375" style="44" customWidth="1"/>
    <col min="7439" max="7439" width="6" style="44" customWidth="1"/>
    <col min="7440" max="7441" width="9.140625" style="44"/>
    <col min="7442" max="7442" width="13.140625" style="44" customWidth="1"/>
    <col min="7443" max="7681" width="9.140625" style="44"/>
    <col min="7682" max="7682" width="22.7109375" style="44" customWidth="1"/>
    <col min="7683" max="7684" width="14.5703125" style="44" customWidth="1"/>
    <col min="7685" max="7686" width="16.85546875" style="44" customWidth="1"/>
    <col min="7687" max="7687" width="12.7109375" style="44" customWidth="1"/>
    <col min="7688" max="7688" width="7.28515625" style="44" customWidth="1"/>
    <col min="7689" max="7689" width="7.85546875" style="44" customWidth="1"/>
    <col min="7690" max="7690" width="0" style="44" hidden="1" customWidth="1"/>
    <col min="7691" max="7691" width="6.85546875" style="44" customWidth="1"/>
    <col min="7692" max="7692" width="6.5703125" style="44" customWidth="1"/>
    <col min="7693" max="7693" width="4.85546875" style="44" customWidth="1"/>
    <col min="7694" max="7694" width="3.7109375" style="44" customWidth="1"/>
    <col min="7695" max="7695" width="6" style="44" customWidth="1"/>
    <col min="7696" max="7697" width="9.140625" style="44"/>
    <col min="7698" max="7698" width="13.140625" style="44" customWidth="1"/>
    <col min="7699" max="7937" width="9.140625" style="44"/>
    <col min="7938" max="7938" width="22.7109375" style="44" customWidth="1"/>
    <col min="7939" max="7940" width="14.5703125" style="44" customWidth="1"/>
    <col min="7941" max="7942" width="16.85546875" style="44" customWidth="1"/>
    <col min="7943" max="7943" width="12.7109375" style="44" customWidth="1"/>
    <col min="7944" max="7944" width="7.28515625" style="44" customWidth="1"/>
    <col min="7945" max="7945" width="7.85546875" style="44" customWidth="1"/>
    <col min="7946" max="7946" width="0" style="44" hidden="1" customWidth="1"/>
    <col min="7947" max="7947" width="6.85546875" style="44" customWidth="1"/>
    <col min="7948" max="7948" width="6.5703125" style="44" customWidth="1"/>
    <col min="7949" max="7949" width="4.85546875" style="44" customWidth="1"/>
    <col min="7950" max="7950" width="3.7109375" style="44" customWidth="1"/>
    <col min="7951" max="7951" width="6" style="44" customWidth="1"/>
    <col min="7952" max="7953" width="9.140625" style="44"/>
    <col min="7954" max="7954" width="13.140625" style="44" customWidth="1"/>
    <col min="7955" max="8193" width="9.140625" style="44"/>
    <col min="8194" max="8194" width="22.7109375" style="44" customWidth="1"/>
    <col min="8195" max="8196" width="14.5703125" style="44" customWidth="1"/>
    <col min="8197" max="8198" width="16.85546875" style="44" customWidth="1"/>
    <col min="8199" max="8199" width="12.7109375" style="44" customWidth="1"/>
    <col min="8200" max="8200" width="7.28515625" style="44" customWidth="1"/>
    <col min="8201" max="8201" width="7.85546875" style="44" customWidth="1"/>
    <col min="8202" max="8202" width="0" style="44" hidden="1" customWidth="1"/>
    <col min="8203" max="8203" width="6.85546875" style="44" customWidth="1"/>
    <col min="8204" max="8204" width="6.5703125" style="44" customWidth="1"/>
    <col min="8205" max="8205" width="4.85546875" style="44" customWidth="1"/>
    <col min="8206" max="8206" width="3.7109375" style="44" customWidth="1"/>
    <col min="8207" max="8207" width="6" style="44" customWidth="1"/>
    <col min="8208" max="8209" width="9.140625" style="44"/>
    <col min="8210" max="8210" width="13.140625" style="44" customWidth="1"/>
    <col min="8211" max="8449" width="9.140625" style="44"/>
    <col min="8450" max="8450" width="22.7109375" style="44" customWidth="1"/>
    <col min="8451" max="8452" width="14.5703125" style="44" customWidth="1"/>
    <col min="8453" max="8454" width="16.85546875" style="44" customWidth="1"/>
    <col min="8455" max="8455" width="12.7109375" style="44" customWidth="1"/>
    <col min="8456" max="8456" width="7.28515625" style="44" customWidth="1"/>
    <col min="8457" max="8457" width="7.85546875" style="44" customWidth="1"/>
    <col min="8458" max="8458" width="0" style="44" hidden="1" customWidth="1"/>
    <col min="8459" max="8459" width="6.85546875" style="44" customWidth="1"/>
    <col min="8460" max="8460" width="6.5703125" style="44" customWidth="1"/>
    <col min="8461" max="8461" width="4.85546875" style="44" customWidth="1"/>
    <col min="8462" max="8462" width="3.7109375" style="44" customWidth="1"/>
    <col min="8463" max="8463" width="6" style="44" customWidth="1"/>
    <col min="8464" max="8465" width="9.140625" style="44"/>
    <col min="8466" max="8466" width="13.140625" style="44" customWidth="1"/>
    <col min="8467" max="8705" width="9.140625" style="44"/>
    <col min="8706" max="8706" width="22.7109375" style="44" customWidth="1"/>
    <col min="8707" max="8708" width="14.5703125" style="44" customWidth="1"/>
    <col min="8709" max="8710" width="16.85546875" style="44" customWidth="1"/>
    <col min="8711" max="8711" width="12.7109375" style="44" customWidth="1"/>
    <col min="8712" max="8712" width="7.28515625" style="44" customWidth="1"/>
    <col min="8713" max="8713" width="7.85546875" style="44" customWidth="1"/>
    <col min="8714" max="8714" width="0" style="44" hidden="1" customWidth="1"/>
    <col min="8715" max="8715" width="6.85546875" style="44" customWidth="1"/>
    <col min="8716" max="8716" width="6.5703125" style="44" customWidth="1"/>
    <col min="8717" max="8717" width="4.85546875" style="44" customWidth="1"/>
    <col min="8718" max="8718" width="3.7109375" style="44" customWidth="1"/>
    <col min="8719" max="8719" width="6" style="44" customWidth="1"/>
    <col min="8720" max="8721" width="9.140625" style="44"/>
    <col min="8722" max="8722" width="13.140625" style="44" customWidth="1"/>
    <col min="8723" max="8961" width="9.140625" style="44"/>
    <col min="8962" max="8962" width="22.7109375" style="44" customWidth="1"/>
    <col min="8963" max="8964" width="14.5703125" style="44" customWidth="1"/>
    <col min="8965" max="8966" width="16.85546875" style="44" customWidth="1"/>
    <col min="8967" max="8967" width="12.7109375" style="44" customWidth="1"/>
    <col min="8968" max="8968" width="7.28515625" style="44" customWidth="1"/>
    <col min="8969" max="8969" width="7.85546875" style="44" customWidth="1"/>
    <col min="8970" max="8970" width="0" style="44" hidden="1" customWidth="1"/>
    <col min="8971" max="8971" width="6.85546875" style="44" customWidth="1"/>
    <col min="8972" max="8972" width="6.5703125" style="44" customWidth="1"/>
    <col min="8973" max="8973" width="4.85546875" style="44" customWidth="1"/>
    <col min="8974" max="8974" width="3.7109375" style="44" customWidth="1"/>
    <col min="8975" max="8975" width="6" style="44" customWidth="1"/>
    <col min="8976" max="8977" width="9.140625" style="44"/>
    <col min="8978" max="8978" width="13.140625" style="44" customWidth="1"/>
    <col min="8979" max="9217" width="9.140625" style="44"/>
    <col min="9218" max="9218" width="22.7109375" style="44" customWidth="1"/>
    <col min="9219" max="9220" width="14.5703125" style="44" customWidth="1"/>
    <col min="9221" max="9222" width="16.85546875" style="44" customWidth="1"/>
    <col min="9223" max="9223" width="12.7109375" style="44" customWidth="1"/>
    <col min="9224" max="9224" width="7.28515625" style="44" customWidth="1"/>
    <col min="9225" max="9225" width="7.85546875" style="44" customWidth="1"/>
    <col min="9226" max="9226" width="0" style="44" hidden="1" customWidth="1"/>
    <col min="9227" max="9227" width="6.85546875" style="44" customWidth="1"/>
    <col min="9228" max="9228" width="6.5703125" style="44" customWidth="1"/>
    <col min="9229" max="9229" width="4.85546875" style="44" customWidth="1"/>
    <col min="9230" max="9230" width="3.7109375" style="44" customWidth="1"/>
    <col min="9231" max="9231" width="6" style="44" customWidth="1"/>
    <col min="9232" max="9233" width="9.140625" style="44"/>
    <col min="9234" max="9234" width="13.140625" style="44" customWidth="1"/>
    <col min="9235" max="9473" width="9.140625" style="44"/>
    <col min="9474" max="9474" width="22.7109375" style="44" customWidth="1"/>
    <col min="9475" max="9476" width="14.5703125" style="44" customWidth="1"/>
    <col min="9477" max="9478" width="16.85546875" style="44" customWidth="1"/>
    <col min="9479" max="9479" width="12.7109375" style="44" customWidth="1"/>
    <col min="9480" max="9480" width="7.28515625" style="44" customWidth="1"/>
    <col min="9481" max="9481" width="7.85546875" style="44" customWidth="1"/>
    <col min="9482" max="9482" width="0" style="44" hidden="1" customWidth="1"/>
    <col min="9483" max="9483" width="6.85546875" style="44" customWidth="1"/>
    <col min="9484" max="9484" width="6.5703125" style="44" customWidth="1"/>
    <col min="9485" max="9485" width="4.85546875" style="44" customWidth="1"/>
    <col min="9486" max="9486" width="3.7109375" style="44" customWidth="1"/>
    <col min="9487" max="9487" width="6" style="44" customWidth="1"/>
    <col min="9488" max="9489" width="9.140625" style="44"/>
    <col min="9490" max="9490" width="13.140625" style="44" customWidth="1"/>
    <col min="9491" max="9729" width="9.140625" style="44"/>
    <col min="9730" max="9730" width="22.7109375" style="44" customWidth="1"/>
    <col min="9731" max="9732" width="14.5703125" style="44" customWidth="1"/>
    <col min="9733" max="9734" width="16.85546875" style="44" customWidth="1"/>
    <col min="9735" max="9735" width="12.7109375" style="44" customWidth="1"/>
    <col min="9736" max="9736" width="7.28515625" style="44" customWidth="1"/>
    <col min="9737" max="9737" width="7.85546875" style="44" customWidth="1"/>
    <col min="9738" max="9738" width="0" style="44" hidden="1" customWidth="1"/>
    <col min="9739" max="9739" width="6.85546875" style="44" customWidth="1"/>
    <col min="9740" max="9740" width="6.5703125" style="44" customWidth="1"/>
    <col min="9741" max="9741" width="4.85546875" style="44" customWidth="1"/>
    <col min="9742" max="9742" width="3.7109375" style="44" customWidth="1"/>
    <col min="9743" max="9743" width="6" style="44" customWidth="1"/>
    <col min="9744" max="9745" width="9.140625" style="44"/>
    <col min="9746" max="9746" width="13.140625" style="44" customWidth="1"/>
    <col min="9747" max="9985" width="9.140625" style="44"/>
    <col min="9986" max="9986" width="22.7109375" style="44" customWidth="1"/>
    <col min="9987" max="9988" width="14.5703125" style="44" customWidth="1"/>
    <col min="9989" max="9990" width="16.85546875" style="44" customWidth="1"/>
    <col min="9991" max="9991" width="12.7109375" style="44" customWidth="1"/>
    <col min="9992" max="9992" width="7.28515625" style="44" customWidth="1"/>
    <col min="9993" max="9993" width="7.85546875" style="44" customWidth="1"/>
    <col min="9994" max="9994" width="0" style="44" hidden="1" customWidth="1"/>
    <col min="9995" max="9995" width="6.85546875" style="44" customWidth="1"/>
    <col min="9996" max="9996" width="6.5703125" style="44" customWidth="1"/>
    <col min="9997" max="9997" width="4.85546875" style="44" customWidth="1"/>
    <col min="9998" max="9998" width="3.7109375" style="44" customWidth="1"/>
    <col min="9999" max="9999" width="6" style="44" customWidth="1"/>
    <col min="10000" max="10001" width="9.140625" style="44"/>
    <col min="10002" max="10002" width="13.140625" style="44" customWidth="1"/>
    <col min="10003" max="10241" width="9.140625" style="44"/>
    <col min="10242" max="10242" width="22.7109375" style="44" customWidth="1"/>
    <col min="10243" max="10244" width="14.5703125" style="44" customWidth="1"/>
    <col min="10245" max="10246" width="16.85546875" style="44" customWidth="1"/>
    <col min="10247" max="10247" width="12.7109375" style="44" customWidth="1"/>
    <col min="10248" max="10248" width="7.28515625" style="44" customWidth="1"/>
    <col min="10249" max="10249" width="7.85546875" style="44" customWidth="1"/>
    <col min="10250" max="10250" width="0" style="44" hidden="1" customWidth="1"/>
    <col min="10251" max="10251" width="6.85546875" style="44" customWidth="1"/>
    <col min="10252" max="10252" width="6.5703125" style="44" customWidth="1"/>
    <col min="10253" max="10253" width="4.85546875" style="44" customWidth="1"/>
    <col min="10254" max="10254" width="3.7109375" style="44" customWidth="1"/>
    <col min="10255" max="10255" width="6" style="44" customWidth="1"/>
    <col min="10256" max="10257" width="9.140625" style="44"/>
    <col min="10258" max="10258" width="13.140625" style="44" customWidth="1"/>
    <col min="10259" max="10497" width="9.140625" style="44"/>
    <col min="10498" max="10498" width="22.7109375" style="44" customWidth="1"/>
    <col min="10499" max="10500" width="14.5703125" style="44" customWidth="1"/>
    <col min="10501" max="10502" width="16.85546875" style="44" customWidth="1"/>
    <col min="10503" max="10503" width="12.7109375" style="44" customWidth="1"/>
    <col min="10504" max="10504" width="7.28515625" style="44" customWidth="1"/>
    <col min="10505" max="10505" width="7.85546875" style="44" customWidth="1"/>
    <col min="10506" max="10506" width="0" style="44" hidden="1" customWidth="1"/>
    <col min="10507" max="10507" width="6.85546875" style="44" customWidth="1"/>
    <col min="10508" max="10508" width="6.5703125" style="44" customWidth="1"/>
    <col min="10509" max="10509" width="4.85546875" style="44" customWidth="1"/>
    <col min="10510" max="10510" width="3.7109375" style="44" customWidth="1"/>
    <col min="10511" max="10511" width="6" style="44" customWidth="1"/>
    <col min="10512" max="10513" width="9.140625" style="44"/>
    <col min="10514" max="10514" width="13.140625" style="44" customWidth="1"/>
    <col min="10515" max="10753" width="9.140625" style="44"/>
    <col min="10754" max="10754" width="22.7109375" style="44" customWidth="1"/>
    <col min="10755" max="10756" width="14.5703125" style="44" customWidth="1"/>
    <col min="10757" max="10758" width="16.85546875" style="44" customWidth="1"/>
    <col min="10759" max="10759" width="12.7109375" style="44" customWidth="1"/>
    <col min="10760" max="10760" width="7.28515625" style="44" customWidth="1"/>
    <col min="10761" max="10761" width="7.85546875" style="44" customWidth="1"/>
    <col min="10762" max="10762" width="0" style="44" hidden="1" customWidth="1"/>
    <col min="10763" max="10763" width="6.85546875" style="44" customWidth="1"/>
    <col min="10764" max="10764" width="6.5703125" style="44" customWidth="1"/>
    <col min="10765" max="10765" width="4.85546875" style="44" customWidth="1"/>
    <col min="10766" max="10766" width="3.7109375" style="44" customWidth="1"/>
    <col min="10767" max="10767" width="6" style="44" customWidth="1"/>
    <col min="10768" max="10769" width="9.140625" style="44"/>
    <col min="10770" max="10770" width="13.140625" style="44" customWidth="1"/>
    <col min="10771" max="11009" width="9.140625" style="44"/>
    <col min="11010" max="11010" width="22.7109375" style="44" customWidth="1"/>
    <col min="11011" max="11012" width="14.5703125" style="44" customWidth="1"/>
    <col min="11013" max="11014" width="16.85546875" style="44" customWidth="1"/>
    <col min="11015" max="11015" width="12.7109375" style="44" customWidth="1"/>
    <col min="11016" max="11016" width="7.28515625" style="44" customWidth="1"/>
    <col min="11017" max="11017" width="7.85546875" style="44" customWidth="1"/>
    <col min="11018" max="11018" width="0" style="44" hidden="1" customWidth="1"/>
    <col min="11019" max="11019" width="6.85546875" style="44" customWidth="1"/>
    <col min="11020" max="11020" width="6.5703125" style="44" customWidth="1"/>
    <col min="11021" max="11021" width="4.85546875" style="44" customWidth="1"/>
    <col min="11022" max="11022" width="3.7109375" style="44" customWidth="1"/>
    <col min="11023" max="11023" width="6" style="44" customWidth="1"/>
    <col min="11024" max="11025" width="9.140625" style="44"/>
    <col min="11026" max="11026" width="13.140625" style="44" customWidth="1"/>
    <col min="11027" max="11265" width="9.140625" style="44"/>
    <col min="11266" max="11266" width="22.7109375" style="44" customWidth="1"/>
    <col min="11267" max="11268" width="14.5703125" style="44" customWidth="1"/>
    <col min="11269" max="11270" width="16.85546875" style="44" customWidth="1"/>
    <col min="11271" max="11271" width="12.7109375" style="44" customWidth="1"/>
    <col min="11272" max="11272" width="7.28515625" style="44" customWidth="1"/>
    <col min="11273" max="11273" width="7.85546875" style="44" customWidth="1"/>
    <col min="11274" max="11274" width="0" style="44" hidden="1" customWidth="1"/>
    <col min="11275" max="11275" width="6.85546875" style="44" customWidth="1"/>
    <col min="11276" max="11276" width="6.5703125" style="44" customWidth="1"/>
    <col min="11277" max="11277" width="4.85546875" style="44" customWidth="1"/>
    <col min="11278" max="11278" width="3.7109375" style="44" customWidth="1"/>
    <col min="11279" max="11279" width="6" style="44" customWidth="1"/>
    <col min="11280" max="11281" width="9.140625" style="44"/>
    <col min="11282" max="11282" width="13.140625" style="44" customWidth="1"/>
    <col min="11283" max="11521" width="9.140625" style="44"/>
    <col min="11522" max="11522" width="22.7109375" style="44" customWidth="1"/>
    <col min="11523" max="11524" width="14.5703125" style="44" customWidth="1"/>
    <col min="11525" max="11526" width="16.85546875" style="44" customWidth="1"/>
    <col min="11527" max="11527" width="12.7109375" style="44" customWidth="1"/>
    <col min="11528" max="11528" width="7.28515625" style="44" customWidth="1"/>
    <col min="11529" max="11529" width="7.85546875" style="44" customWidth="1"/>
    <col min="11530" max="11530" width="0" style="44" hidden="1" customWidth="1"/>
    <col min="11531" max="11531" width="6.85546875" style="44" customWidth="1"/>
    <col min="11532" max="11532" width="6.5703125" style="44" customWidth="1"/>
    <col min="11533" max="11533" width="4.85546875" style="44" customWidth="1"/>
    <col min="11534" max="11534" width="3.7109375" style="44" customWidth="1"/>
    <col min="11535" max="11535" width="6" style="44" customWidth="1"/>
    <col min="11536" max="11537" width="9.140625" style="44"/>
    <col min="11538" max="11538" width="13.140625" style="44" customWidth="1"/>
    <col min="11539" max="11777" width="9.140625" style="44"/>
    <col min="11778" max="11778" width="22.7109375" style="44" customWidth="1"/>
    <col min="11779" max="11780" width="14.5703125" style="44" customWidth="1"/>
    <col min="11781" max="11782" width="16.85546875" style="44" customWidth="1"/>
    <col min="11783" max="11783" width="12.7109375" style="44" customWidth="1"/>
    <col min="11784" max="11784" width="7.28515625" style="44" customWidth="1"/>
    <col min="11785" max="11785" width="7.85546875" style="44" customWidth="1"/>
    <col min="11786" max="11786" width="0" style="44" hidden="1" customWidth="1"/>
    <col min="11787" max="11787" width="6.85546875" style="44" customWidth="1"/>
    <col min="11788" max="11788" width="6.5703125" style="44" customWidth="1"/>
    <col min="11789" max="11789" width="4.85546875" style="44" customWidth="1"/>
    <col min="11790" max="11790" width="3.7109375" style="44" customWidth="1"/>
    <col min="11791" max="11791" width="6" style="44" customWidth="1"/>
    <col min="11792" max="11793" width="9.140625" style="44"/>
    <col min="11794" max="11794" width="13.140625" style="44" customWidth="1"/>
    <col min="11795" max="12033" width="9.140625" style="44"/>
    <col min="12034" max="12034" width="22.7109375" style="44" customWidth="1"/>
    <col min="12035" max="12036" width="14.5703125" style="44" customWidth="1"/>
    <col min="12037" max="12038" width="16.85546875" style="44" customWidth="1"/>
    <col min="12039" max="12039" width="12.7109375" style="44" customWidth="1"/>
    <col min="12040" max="12040" width="7.28515625" style="44" customWidth="1"/>
    <col min="12041" max="12041" width="7.85546875" style="44" customWidth="1"/>
    <col min="12042" max="12042" width="0" style="44" hidden="1" customWidth="1"/>
    <col min="12043" max="12043" width="6.85546875" style="44" customWidth="1"/>
    <col min="12044" max="12044" width="6.5703125" style="44" customWidth="1"/>
    <col min="12045" max="12045" width="4.85546875" style="44" customWidth="1"/>
    <col min="12046" max="12046" width="3.7109375" style="44" customWidth="1"/>
    <col min="12047" max="12047" width="6" style="44" customWidth="1"/>
    <col min="12048" max="12049" width="9.140625" style="44"/>
    <col min="12050" max="12050" width="13.140625" style="44" customWidth="1"/>
    <col min="12051" max="12289" width="9.140625" style="44"/>
    <col min="12290" max="12290" width="22.7109375" style="44" customWidth="1"/>
    <col min="12291" max="12292" width="14.5703125" style="44" customWidth="1"/>
    <col min="12293" max="12294" width="16.85546875" style="44" customWidth="1"/>
    <col min="12295" max="12295" width="12.7109375" style="44" customWidth="1"/>
    <col min="12296" max="12296" width="7.28515625" style="44" customWidth="1"/>
    <col min="12297" max="12297" width="7.85546875" style="44" customWidth="1"/>
    <col min="12298" max="12298" width="0" style="44" hidden="1" customWidth="1"/>
    <col min="12299" max="12299" width="6.85546875" style="44" customWidth="1"/>
    <col min="12300" max="12300" width="6.5703125" style="44" customWidth="1"/>
    <col min="12301" max="12301" width="4.85546875" style="44" customWidth="1"/>
    <col min="12302" max="12302" width="3.7109375" style="44" customWidth="1"/>
    <col min="12303" max="12303" width="6" style="44" customWidth="1"/>
    <col min="12304" max="12305" width="9.140625" style="44"/>
    <col min="12306" max="12306" width="13.140625" style="44" customWidth="1"/>
    <col min="12307" max="12545" width="9.140625" style="44"/>
    <col min="12546" max="12546" width="22.7109375" style="44" customWidth="1"/>
    <col min="12547" max="12548" width="14.5703125" style="44" customWidth="1"/>
    <col min="12549" max="12550" width="16.85546875" style="44" customWidth="1"/>
    <col min="12551" max="12551" width="12.7109375" style="44" customWidth="1"/>
    <col min="12552" max="12552" width="7.28515625" style="44" customWidth="1"/>
    <col min="12553" max="12553" width="7.85546875" style="44" customWidth="1"/>
    <col min="12554" max="12554" width="0" style="44" hidden="1" customWidth="1"/>
    <col min="12555" max="12555" width="6.85546875" style="44" customWidth="1"/>
    <col min="12556" max="12556" width="6.5703125" style="44" customWidth="1"/>
    <col min="12557" max="12557" width="4.85546875" style="44" customWidth="1"/>
    <col min="12558" max="12558" width="3.7109375" style="44" customWidth="1"/>
    <col min="12559" max="12559" width="6" style="44" customWidth="1"/>
    <col min="12560" max="12561" width="9.140625" style="44"/>
    <col min="12562" max="12562" width="13.140625" style="44" customWidth="1"/>
    <col min="12563" max="12801" width="9.140625" style="44"/>
    <col min="12802" max="12802" width="22.7109375" style="44" customWidth="1"/>
    <col min="12803" max="12804" width="14.5703125" style="44" customWidth="1"/>
    <col min="12805" max="12806" width="16.85546875" style="44" customWidth="1"/>
    <col min="12807" max="12807" width="12.7109375" style="44" customWidth="1"/>
    <col min="12808" max="12808" width="7.28515625" style="44" customWidth="1"/>
    <col min="12809" max="12809" width="7.85546875" style="44" customWidth="1"/>
    <col min="12810" max="12810" width="0" style="44" hidden="1" customWidth="1"/>
    <col min="12811" max="12811" width="6.85546875" style="44" customWidth="1"/>
    <col min="12812" max="12812" width="6.5703125" style="44" customWidth="1"/>
    <col min="12813" max="12813" width="4.85546875" style="44" customWidth="1"/>
    <col min="12814" max="12814" width="3.7109375" style="44" customWidth="1"/>
    <col min="12815" max="12815" width="6" style="44" customWidth="1"/>
    <col min="12816" max="12817" width="9.140625" style="44"/>
    <col min="12818" max="12818" width="13.140625" style="44" customWidth="1"/>
    <col min="12819" max="13057" width="9.140625" style="44"/>
    <col min="13058" max="13058" width="22.7109375" style="44" customWidth="1"/>
    <col min="13059" max="13060" width="14.5703125" style="44" customWidth="1"/>
    <col min="13061" max="13062" width="16.85546875" style="44" customWidth="1"/>
    <col min="13063" max="13063" width="12.7109375" style="44" customWidth="1"/>
    <col min="13064" max="13064" width="7.28515625" style="44" customWidth="1"/>
    <col min="13065" max="13065" width="7.85546875" style="44" customWidth="1"/>
    <col min="13066" max="13066" width="0" style="44" hidden="1" customWidth="1"/>
    <col min="13067" max="13067" width="6.85546875" style="44" customWidth="1"/>
    <col min="13068" max="13068" width="6.5703125" style="44" customWidth="1"/>
    <col min="13069" max="13069" width="4.85546875" style="44" customWidth="1"/>
    <col min="13070" max="13070" width="3.7109375" style="44" customWidth="1"/>
    <col min="13071" max="13071" width="6" style="44" customWidth="1"/>
    <col min="13072" max="13073" width="9.140625" style="44"/>
    <col min="13074" max="13074" width="13.140625" style="44" customWidth="1"/>
    <col min="13075" max="13313" width="9.140625" style="44"/>
    <col min="13314" max="13314" width="22.7109375" style="44" customWidth="1"/>
    <col min="13315" max="13316" width="14.5703125" style="44" customWidth="1"/>
    <col min="13317" max="13318" width="16.85546875" style="44" customWidth="1"/>
    <col min="13319" max="13319" width="12.7109375" style="44" customWidth="1"/>
    <col min="13320" max="13320" width="7.28515625" style="44" customWidth="1"/>
    <col min="13321" max="13321" width="7.85546875" style="44" customWidth="1"/>
    <col min="13322" max="13322" width="0" style="44" hidden="1" customWidth="1"/>
    <col min="13323" max="13323" width="6.85546875" style="44" customWidth="1"/>
    <col min="13324" max="13324" width="6.5703125" style="44" customWidth="1"/>
    <col min="13325" max="13325" width="4.85546875" style="44" customWidth="1"/>
    <col min="13326" max="13326" width="3.7109375" style="44" customWidth="1"/>
    <col min="13327" max="13327" width="6" style="44" customWidth="1"/>
    <col min="13328" max="13329" width="9.140625" style="44"/>
    <col min="13330" max="13330" width="13.140625" style="44" customWidth="1"/>
    <col min="13331" max="13569" width="9.140625" style="44"/>
    <col min="13570" max="13570" width="22.7109375" style="44" customWidth="1"/>
    <col min="13571" max="13572" width="14.5703125" style="44" customWidth="1"/>
    <col min="13573" max="13574" width="16.85546875" style="44" customWidth="1"/>
    <col min="13575" max="13575" width="12.7109375" style="44" customWidth="1"/>
    <col min="13576" max="13576" width="7.28515625" style="44" customWidth="1"/>
    <col min="13577" max="13577" width="7.85546875" style="44" customWidth="1"/>
    <col min="13578" max="13578" width="0" style="44" hidden="1" customWidth="1"/>
    <col min="13579" max="13579" width="6.85546875" style="44" customWidth="1"/>
    <col min="13580" max="13580" width="6.5703125" style="44" customWidth="1"/>
    <col min="13581" max="13581" width="4.85546875" style="44" customWidth="1"/>
    <col min="13582" max="13582" width="3.7109375" style="44" customWidth="1"/>
    <col min="13583" max="13583" width="6" style="44" customWidth="1"/>
    <col min="13584" max="13585" width="9.140625" style="44"/>
    <col min="13586" max="13586" width="13.140625" style="44" customWidth="1"/>
    <col min="13587" max="13825" width="9.140625" style="44"/>
    <col min="13826" max="13826" width="22.7109375" style="44" customWidth="1"/>
    <col min="13827" max="13828" width="14.5703125" style="44" customWidth="1"/>
    <col min="13829" max="13830" width="16.85546875" style="44" customWidth="1"/>
    <col min="13831" max="13831" width="12.7109375" style="44" customWidth="1"/>
    <col min="13832" max="13832" width="7.28515625" style="44" customWidth="1"/>
    <col min="13833" max="13833" width="7.85546875" style="44" customWidth="1"/>
    <col min="13834" max="13834" width="0" style="44" hidden="1" customWidth="1"/>
    <col min="13835" max="13835" width="6.85546875" style="44" customWidth="1"/>
    <col min="13836" max="13836" width="6.5703125" style="44" customWidth="1"/>
    <col min="13837" max="13837" width="4.85546875" style="44" customWidth="1"/>
    <col min="13838" max="13838" width="3.7109375" style="44" customWidth="1"/>
    <col min="13839" max="13839" width="6" style="44" customWidth="1"/>
    <col min="13840" max="13841" width="9.140625" style="44"/>
    <col min="13842" max="13842" width="13.140625" style="44" customWidth="1"/>
    <col min="13843" max="14081" width="9.140625" style="44"/>
    <col min="14082" max="14082" width="22.7109375" style="44" customWidth="1"/>
    <col min="14083" max="14084" width="14.5703125" style="44" customWidth="1"/>
    <col min="14085" max="14086" width="16.85546875" style="44" customWidth="1"/>
    <col min="14087" max="14087" width="12.7109375" style="44" customWidth="1"/>
    <col min="14088" max="14088" width="7.28515625" style="44" customWidth="1"/>
    <col min="14089" max="14089" width="7.85546875" style="44" customWidth="1"/>
    <col min="14090" max="14090" width="0" style="44" hidden="1" customWidth="1"/>
    <col min="14091" max="14091" width="6.85546875" style="44" customWidth="1"/>
    <col min="14092" max="14092" width="6.5703125" style="44" customWidth="1"/>
    <col min="14093" max="14093" width="4.85546875" style="44" customWidth="1"/>
    <col min="14094" max="14094" width="3.7109375" style="44" customWidth="1"/>
    <col min="14095" max="14095" width="6" style="44" customWidth="1"/>
    <col min="14096" max="14097" width="9.140625" style="44"/>
    <col min="14098" max="14098" width="13.140625" style="44" customWidth="1"/>
    <col min="14099" max="14337" width="9.140625" style="44"/>
    <col min="14338" max="14338" width="22.7109375" style="44" customWidth="1"/>
    <col min="14339" max="14340" width="14.5703125" style="44" customWidth="1"/>
    <col min="14341" max="14342" width="16.85546875" style="44" customWidth="1"/>
    <col min="14343" max="14343" width="12.7109375" style="44" customWidth="1"/>
    <col min="14344" max="14344" width="7.28515625" style="44" customWidth="1"/>
    <col min="14345" max="14345" width="7.85546875" style="44" customWidth="1"/>
    <col min="14346" max="14346" width="0" style="44" hidden="1" customWidth="1"/>
    <col min="14347" max="14347" width="6.85546875" style="44" customWidth="1"/>
    <col min="14348" max="14348" width="6.5703125" style="44" customWidth="1"/>
    <col min="14349" max="14349" width="4.85546875" style="44" customWidth="1"/>
    <col min="14350" max="14350" width="3.7109375" style="44" customWidth="1"/>
    <col min="14351" max="14351" width="6" style="44" customWidth="1"/>
    <col min="14352" max="14353" width="9.140625" style="44"/>
    <col min="14354" max="14354" width="13.140625" style="44" customWidth="1"/>
    <col min="14355" max="14593" width="9.140625" style="44"/>
    <col min="14594" max="14594" width="22.7109375" style="44" customWidth="1"/>
    <col min="14595" max="14596" width="14.5703125" style="44" customWidth="1"/>
    <col min="14597" max="14598" width="16.85546875" style="44" customWidth="1"/>
    <col min="14599" max="14599" width="12.7109375" style="44" customWidth="1"/>
    <col min="14600" max="14600" width="7.28515625" style="44" customWidth="1"/>
    <col min="14601" max="14601" width="7.85546875" style="44" customWidth="1"/>
    <col min="14602" max="14602" width="0" style="44" hidden="1" customWidth="1"/>
    <col min="14603" max="14603" width="6.85546875" style="44" customWidth="1"/>
    <col min="14604" max="14604" width="6.5703125" style="44" customWidth="1"/>
    <col min="14605" max="14605" width="4.85546875" style="44" customWidth="1"/>
    <col min="14606" max="14606" width="3.7109375" style="44" customWidth="1"/>
    <col min="14607" max="14607" width="6" style="44" customWidth="1"/>
    <col min="14608" max="14609" width="9.140625" style="44"/>
    <col min="14610" max="14610" width="13.140625" style="44" customWidth="1"/>
    <col min="14611" max="14849" width="9.140625" style="44"/>
    <col min="14850" max="14850" width="22.7109375" style="44" customWidth="1"/>
    <col min="14851" max="14852" width="14.5703125" style="44" customWidth="1"/>
    <col min="14853" max="14854" width="16.85546875" style="44" customWidth="1"/>
    <col min="14855" max="14855" width="12.7109375" style="44" customWidth="1"/>
    <col min="14856" max="14856" width="7.28515625" style="44" customWidth="1"/>
    <col min="14857" max="14857" width="7.85546875" style="44" customWidth="1"/>
    <col min="14858" max="14858" width="0" style="44" hidden="1" customWidth="1"/>
    <col min="14859" max="14859" width="6.85546875" style="44" customWidth="1"/>
    <col min="14860" max="14860" width="6.5703125" style="44" customWidth="1"/>
    <col min="14861" max="14861" width="4.85546875" style="44" customWidth="1"/>
    <col min="14862" max="14862" width="3.7109375" style="44" customWidth="1"/>
    <col min="14863" max="14863" width="6" style="44" customWidth="1"/>
    <col min="14864" max="14865" width="9.140625" style="44"/>
    <col min="14866" max="14866" width="13.140625" style="44" customWidth="1"/>
    <col min="14867" max="15105" width="9.140625" style="44"/>
    <col min="15106" max="15106" width="22.7109375" style="44" customWidth="1"/>
    <col min="15107" max="15108" width="14.5703125" style="44" customWidth="1"/>
    <col min="15109" max="15110" width="16.85546875" style="44" customWidth="1"/>
    <col min="15111" max="15111" width="12.7109375" style="44" customWidth="1"/>
    <col min="15112" max="15112" width="7.28515625" style="44" customWidth="1"/>
    <col min="15113" max="15113" width="7.85546875" style="44" customWidth="1"/>
    <col min="15114" max="15114" width="0" style="44" hidden="1" customWidth="1"/>
    <col min="15115" max="15115" width="6.85546875" style="44" customWidth="1"/>
    <col min="15116" max="15116" width="6.5703125" style="44" customWidth="1"/>
    <col min="15117" max="15117" width="4.85546875" style="44" customWidth="1"/>
    <col min="15118" max="15118" width="3.7109375" style="44" customWidth="1"/>
    <col min="15119" max="15119" width="6" style="44" customWidth="1"/>
    <col min="15120" max="15121" width="9.140625" style="44"/>
    <col min="15122" max="15122" width="13.140625" style="44" customWidth="1"/>
    <col min="15123" max="15361" width="9.140625" style="44"/>
    <col min="15362" max="15362" width="22.7109375" style="44" customWidth="1"/>
    <col min="15363" max="15364" width="14.5703125" style="44" customWidth="1"/>
    <col min="15365" max="15366" width="16.85546875" style="44" customWidth="1"/>
    <col min="15367" max="15367" width="12.7109375" style="44" customWidth="1"/>
    <col min="15368" max="15368" width="7.28515625" style="44" customWidth="1"/>
    <col min="15369" max="15369" width="7.85546875" style="44" customWidth="1"/>
    <col min="15370" max="15370" width="0" style="44" hidden="1" customWidth="1"/>
    <col min="15371" max="15371" width="6.85546875" style="44" customWidth="1"/>
    <col min="15372" max="15372" width="6.5703125" style="44" customWidth="1"/>
    <col min="15373" max="15373" width="4.85546875" style="44" customWidth="1"/>
    <col min="15374" max="15374" width="3.7109375" style="44" customWidth="1"/>
    <col min="15375" max="15375" width="6" style="44" customWidth="1"/>
    <col min="15376" max="15377" width="9.140625" style="44"/>
    <col min="15378" max="15378" width="13.140625" style="44" customWidth="1"/>
    <col min="15379" max="15617" width="9.140625" style="44"/>
    <col min="15618" max="15618" width="22.7109375" style="44" customWidth="1"/>
    <col min="15619" max="15620" width="14.5703125" style="44" customWidth="1"/>
    <col min="15621" max="15622" width="16.85546875" style="44" customWidth="1"/>
    <col min="15623" max="15623" width="12.7109375" style="44" customWidth="1"/>
    <col min="15624" max="15624" width="7.28515625" style="44" customWidth="1"/>
    <col min="15625" max="15625" width="7.85546875" style="44" customWidth="1"/>
    <col min="15626" max="15626" width="0" style="44" hidden="1" customWidth="1"/>
    <col min="15627" max="15627" width="6.85546875" style="44" customWidth="1"/>
    <col min="15628" max="15628" width="6.5703125" style="44" customWidth="1"/>
    <col min="15629" max="15629" width="4.85546875" style="44" customWidth="1"/>
    <col min="15630" max="15630" width="3.7109375" style="44" customWidth="1"/>
    <col min="15631" max="15631" width="6" style="44" customWidth="1"/>
    <col min="15632" max="15633" width="9.140625" style="44"/>
    <col min="15634" max="15634" width="13.140625" style="44" customWidth="1"/>
    <col min="15635" max="15873" width="9.140625" style="44"/>
    <col min="15874" max="15874" width="22.7109375" style="44" customWidth="1"/>
    <col min="15875" max="15876" width="14.5703125" style="44" customWidth="1"/>
    <col min="15877" max="15878" width="16.85546875" style="44" customWidth="1"/>
    <col min="15879" max="15879" width="12.7109375" style="44" customWidth="1"/>
    <col min="15880" max="15880" width="7.28515625" style="44" customWidth="1"/>
    <col min="15881" max="15881" width="7.85546875" style="44" customWidth="1"/>
    <col min="15882" max="15882" width="0" style="44" hidden="1" customWidth="1"/>
    <col min="15883" max="15883" width="6.85546875" style="44" customWidth="1"/>
    <col min="15884" max="15884" width="6.5703125" style="44" customWidth="1"/>
    <col min="15885" max="15885" width="4.85546875" style="44" customWidth="1"/>
    <col min="15886" max="15886" width="3.7109375" style="44" customWidth="1"/>
    <col min="15887" max="15887" width="6" style="44" customWidth="1"/>
    <col min="15888" max="15889" width="9.140625" style="44"/>
    <col min="15890" max="15890" width="13.140625" style="44" customWidth="1"/>
    <col min="15891" max="16129" width="9.140625" style="44"/>
    <col min="16130" max="16130" width="22.7109375" style="44" customWidth="1"/>
    <col min="16131" max="16132" width="14.5703125" style="44" customWidth="1"/>
    <col min="16133" max="16134" width="16.85546875" style="44" customWidth="1"/>
    <col min="16135" max="16135" width="12.7109375" style="44" customWidth="1"/>
    <col min="16136" max="16136" width="7.28515625" style="44" customWidth="1"/>
    <col min="16137" max="16137" width="7.85546875" style="44" customWidth="1"/>
    <col min="16138" max="16138" width="0" style="44" hidden="1" customWidth="1"/>
    <col min="16139" max="16139" width="6.85546875" style="44" customWidth="1"/>
    <col min="16140" max="16140" width="6.5703125" style="44" customWidth="1"/>
    <col min="16141" max="16141" width="4.85546875" style="44" customWidth="1"/>
    <col min="16142" max="16142" width="3.7109375" style="44" customWidth="1"/>
    <col min="16143" max="16143" width="6" style="44" customWidth="1"/>
    <col min="16144" max="16145" width="9.140625" style="44"/>
    <col min="16146" max="16146" width="13.140625" style="44" customWidth="1"/>
    <col min="16147" max="16384" width="9.140625" style="44"/>
  </cols>
  <sheetData>
    <row r="1" spans="2:22" ht="9" customHeight="1" thickBot="1">
      <c r="B1" s="1520"/>
      <c r="C1" s="1520"/>
      <c r="D1" s="1520"/>
      <c r="E1" s="1520"/>
      <c r="F1" s="1520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2:22" ht="9" customHeight="1" thickTop="1">
      <c r="B2" s="1521"/>
      <c r="C2" s="1538" t="s">
        <v>34</v>
      </c>
      <c r="D2" s="1539"/>
      <c r="E2" s="1539"/>
      <c r="F2" s="1540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2:22" ht="9" customHeight="1">
      <c r="B3" s="1522"/>
      <c r="C3" s="1541"/>
      <c r="D3" s="1542"/>
      <c r="E3" s="1542"/>
      <c r="F3" s="15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2:22" ht="12.75" customHeight="1">
      <c r="B4" s="1522"/>
      <c r="C4" s="1544"/>
      <c r="D4" s="1545"/>
      <c r="E4" s="1545"/>
      <c r="F4" s="1546"/>
    </row>
    <row r="5" spans="2:22" s="46" customFormat="1" ht="39.75" customHeight="1">
      <c r="B5" s="1523"/>
      <c r="C5" s="1547" t="s">
        <v>285</v>
      </c>
      <c r="D5" s="1548"/>
      <c r="E5" s="1548"/>
      <c r="F5" s="1549"/>
      <c r="G5" s="45"/>
      <c r="H5" s="45"/>
      <c r="I5" s="45"/>
      <c r="J5" s="45"/>
      <c r="K5" s="45"/>
      <c r="L5" s="45"/>
      <c r="M5" s="45"/>
      <c r="N5" s="45"/>
      <c r="O5" s="45"/>
      <c r="P5" s="45"/>
      <c r="R5" s="1519" t="s">
        <v>201</v>
      </c>
    </row>
    <row r="6" spans="2:22" s="46" customFormat="1" ht="10.5" customHeight="1">
      <c r="B6" s="124"/>
      <c r="C6" s="47"/>
      <c r="D6" s="47"/>
      <c r="E6" s="47"/>
      <c r="F6" s="125"/>
      <c r="G6" s="47"/>
      <c r="H6" s="47"/>
      <c r="I6" s="47"/>
      <c r="J6" s="47"/>
      <c r="K6" s="47"/>
      <c r="L6" s="47"/>
      <c r="M6" s="47"/>
      <c r="N6" s="47"/>
      <c r="O6" s="47"/>
      <c r="P6" s="47"/>
      <c r="R6" s="1519"/>
    </row>
    <row r="7" spans="2:22" s="50" customFormat="1" ht="20.25" customHeight="1">
      <c r="B7" s="256" t="s">
        <v>202</v>
      </c>
      <c r="C7" s="1507" t="s">
        <v>203</v>
      </c>
      <c r="D7" s="1508"/>
      <c r="E7" s="1508"/>
      <c r="F7" s="1524"/>
      <c r="G7" s="48" t="s">
        <v>204</v>
      </c>
      <c r="H7" s="49"/>
      <c r="I7" s="49"/>
      <c r="J7" s="49"/>
      <c r="K7" s="49"/>
      <c r="L7" s="49"/>
      <c r="M7" s="49"/>
      <c r="N7" s="49"/>
      <c r="O7" s="49"/>
    </row>
    <row r="8" spans="2:22" s="50" customFormat="1" ht="20.25" customHeight="1">
      <c r="B8" s="257" t="s">
        <v>205</v>
      </c>
      <c r="C8" s="699">
        <v>140</v>
      </c>
      <c r="D8" s="52" t="s">
        <v>206</v>
      </c>
      <c r="E8" s="53" t="s">
        <v>207</v>
      </c>
      <c r="F8" s="127">
        <f>+E33</f>
        <v>0.47368421052631576</v>
      </c>
      <c r="G8" s="54"/>
      <c r="H8" s="54"/>
      <c r="I8" s="54"/>
      <c r="J8" s="54"/>
      <c r="K8" s="54"/>
      <c r="L8" s="54"/>
      <c r="M8" s="54"/>
      <c r="N8" s="54"/>
      <c r="O8" s="54"/>
    </row>
    <row r="9" spans="2:22" s="50" customFormat="1" ht="20.25" customHeight="1">
      <c r="B9" s="258" t="s">
        <v>252</v>
      </c>
      <c r="C9" s="700">
        <v>12</v>
      </c>
      <c r="D9" s="55" t="s">
        <v>208</v>
      </c>
      <c r="E9" s="53">
        <v>2</v>
      </c>
      <c r="F9" s="129" t="s">
        <v>209</v>
      </c>
      <c r="I9" s="56"/>
      <c r="J9" s="56"/>
      <c r="K9" s="56"/>
      <c r="L9" s="57"/>
      <c r="M9" s="56"/>
      <c r="N9" s="56"/>
      <c r="O9" s="56"/>
      <c r="S9" s="1507"/>
      <c r="T9" s="1508"/>
      <c r="U9" s="1508"/>
      <c r="V9" s="1509"/>
    </row>
    <row r="10" spans="2:22" s="50" customFormat="1" ht="12" customHeight="1">
      <c r="B10" s="128"/>
      <c r="C10" s="58"/>
      <c r="D10" s="59"/>
      <c r="E10" s="58"/>
      <c r="F10" s="130"/>
      <c r="I10" s="56"/>
      <c r="J10" s="56"/>
      <c r="K10" s="56"/>
      <c r="L10" s="57"/>
      <c r="M10" s="56"/>
      <c r="N10" s="56"/>
      <c r="O10" s="56"/>
    </row>
    <row r="11" spans="2:22" s="50" customFormat="1" ht="20.25" customHeight="1">
      <c r="B11" s="126" t="s">
        <v>210</v>
      </c>
      <c r="C11" s="1510" t="s">
        <v>286</v>
      </c>
      <c r="D11" s="1511"/>
      <c r="E11" s="1512"/>
      <c r="F11" s="131"/>
    </row>
    <row r="12" spans="2:22" s="50" customFormat="1" ht="14.1" customHeight="1" thickBot="1">
      <c r="B12" s="132"/>
      <c r="C12" s="60"/>
      <c r="D12" s="60"/>
      <c r="E12" s="61"/>
      <c r="F12" s="133"/>
      <c r="G12" s="56"/>
      <c r="H12" s="56"/>
      <c r="I12" s="56"/>
      <c r="J12" s="56"/>
      <c r="K12" s="56"/>
      <c r="L12" s="56"/>
      <c r="M12" s="56"/>
      <c r="N12" s="56"/>
      <c r="O12" s="56"/>
    </row>
    <row r="13" spans="2:22" s="62" customFormat="1" ht="27" customHeight="1" thickTop="1">
      <c r="B13" s="1513" t="s">
        <v>211</v>
      </c>
      <c r="C13" s="1515" t="s">
        <v>212</v>
      </c>
      <c r="D13" s="1516"/>
      <c r="E13" s="266" t="s">
        <v>213</v>
      </c>
      <c r="F13" s="267" t="s">
        <v>214</v>
      </c>
      <c r="H13" s="1496" t="s">
        <v>215</v>
      </c>
      <c r="I13" s="1497"/>
      <c r="J13" s="1497"/>
      <c r="K13" s="1497"/>
      <c r="L13" s="1497"/>
      <c r="M13" s="1497"/>
      <c r="N13" s="1497"/>
      <c r="O13" s="1497"/>
      <c r="P13" s="1498"/>
      <c r="R13" s="63"/>
    </row>
    <row r="14" spans="2:22" s="62" customFormat="1" ht="27" customHeight="1">
      <c r="B14" s="1514"/>
      <c r="C14" s="1517"/>
      <c r="D14" s="1518"/>
      <c r="E14" s="64" t="s">
        <v>216</v>
      </c>
      <c r="F14" s="134" t="s">
        <v>217</v>
      </c>
      <c r="H14" s="65"/>
      <c r="I14" s="66"/>
      <c r="J14" s="67"/>
      <c r="K14" s="65"/>
      <c r="L14" s="68"/>
      <c r="M14" s="69"/>
      <c r="N14" s="70"/>
      <c r="O14" s="71"/>
      <c r="P14" s="72"/>
    </row>
    <row r="15" spans="2:22" s="62" customFormat="1" ht="27" customHeight="1">
      <c r="B15" s="135" t="s">
        <v>163</v>
      </c>
      <c r="C15" s="1525" t="str">
        <f>'DISEÑO CONCRETO 180'!I16</f>
        <v>C 1157 (HOLCIM)</v>
      </c>
      <c r="D15" s="1526"/>
      <c r="E15" s="122" t="e">
        <f>#REF!</f>
        <v>#REF!</v>
      </c>
      <c r="F15" s="136">
        <v>1386</v>
      </c>
      <c r="H15" s="73" t="str">
        <f>+B16</f>
        <v>Arena</v>
      </c>
      <c r="I15" s="151">
        <v>50</v>
      </c>
      <c r="J15" s="74" t="s">
        <v>113</v>
      </c>
      <c r="K15" s="75" t="s">
        <v>149</v>
      </c>
      <c r="L15" s="76" t="s">
        <v>218</v>
      </c>
      <c r="M15" s="77">
        <f>+I15</f>
        <v>50</v>
      </c>
      <c r="N15" s="78"/>
      <c r="O15" s="78"/>
      <c r="P15" s="79"/>
    </row>
    <row r="16" spans="2:22" s="62" customFormat="1" ht="39.950000000000003" customHeight="1">
      <c r="B16" s="135" t="s">
        <v>149</v>
      </c>
      <c r="C16" s="1527">
        <f>'DISEÑO CONCRETO 180'!F18</f>
        <v>0</v>
      </c>
      <c r="D16" s="1528"/>
      <c r="E16" s="123" t="e">
        <f>'DISEÑO CONCRETO 180'!F20</f>
        <v>#DIV/0!</v>
      </c>
      <c r="F16" s="137" t="e">
        <f>'DISEÑO CONCRETO 180'!F21</f>
        <v>#DIV/0!</v>
      </c>
      <c r="H16" s="73"/>
      <c r="I16" s="152"/>
      <c r="J16" s="74"/>
      <c r="K16" s="75"/>
      <c r="L16" s="81"/>
      <c r="M16" s="82"/>
      <c r="N16" s="75"/>
      <c r="O16" s="78"/>
      <c r="P16" s="83"/>
    </row>
    <row r="17" spans="2:16" s="62" customFormat="1" ht="39.950000000000003" customHeight="1">
      <c r="B17" s="138" t="s">
        <v>149</v>
      </c>
      <c r="C17" s="1527">
        <f>C16</f>
        <v>0</v>
      </c>
      <c r="D17" s="1528"/>
      <c r="E17" s="123" t="e">
        <f>E16</f>
        <v>#DIV/0!</v>
      </c>
      <c r="F17" s="137" t="e">
        <f>F16:F16</f>
        <v>#DIV/0!</v>
      </c>
      <c r="H17" s="73" t="str">
        <f>+B17</f>
        <v>Arena</v>
      </c>
      <c r="I17" s="153">
        <v>50</v>
      </c>
      <c r="J17" s="74" t="s">
        <v>113</v>
      </c>
      <c r="K17" s="75"/>
      <c r="L17" s="85"/>
      <c r="M17" s="83"/>
      <c r="N17" s="86" t="s">
        <v>219</v>
      </c>
      <c r="O17" s="85" t="s">
        <v>220</v>
      </c>
      <c r="P17" s="87">
        <f>M18/M15</f>
        <v>1</v>
      </c>
    </row>
    <row r="18" spans="2:16" s="62" customFormat="1" ht="27" customHeight="1">
      <c r="B18" s="1529" t="s">
        <v>221</v>
      </c>
      <c r="C18" s="1530"/>
      <c r="D18" s="1531"/>
      <c r="E18" s="88" t="s">
        <v>222</v>
      </c>
      <c r="F18" s="129" t="s">
        <v>223</v>
      </c>
      <c r="H18" s="73"/>
      <c r="I18" s="89"/>
      <c r="J18" s="74"/>
      <c r="K18" s="75" t="s">
        <v>150</v>
      </c>
      <c r="L18" s="76" t="s">
        <v>224</v>
      </c>
      <c r="M18" s="90">
        <f>100-M15</f>
        <v>50</v>
      </c>
      <c r="N18" s="91" t="s">
        <v>225</v>
      </c>
      <c r="O18" s="78"/>
      <c r="P18" s="79"/>
    </row>
    <row r="19" spans="2:16" s="62" customFormat="1" ht="27" customHeight="1">
      <c r="B19" s="135" t="s">
        <v>226</v>
      </c>
      <c r="C19" s="1494"/>
      <c r="D19" s="1495"/>
      <c r="E19" s="84">
        <v>0</v>
      </c>
      <c r="F19" s="139">
        <v>0</v>
      </c>
      <c r="H19" s="73"/>
      <c r="I19" s="80"/>
      <c r="J19" s="74"/>
      <c r="K19" s="73"/>
      <c r="L19" s="92"/>
      <c r="M19" s="74"/>
      <c r="N19" s="73"/>
      <c r="O19" s="92"/>
      <c r="P19" s="74"/>
    </row>
    <row r="20" spans="2:16" s="62" customFormat="1" ht="27" customHeight="1">
      <c r="B20" s="135" t="s">
        <v>227</v>
      </c>
      <c r="C20" s="1494"/>
      <c r="D20" s="1495"/>
      <c r="E20" s="84">
        <v>0</v>
      </c>
      <c r="F20" s="139">
        <v>0</v>
      </c>
      <c r="H20" s="1496" t="s">
        <v>228</v>
      </c>
      <c r="I20" s="1497"/>
      <c r="J20" s="1497"/>
      <c r="K20" s="1497"/>
      <c r="L20" s="1497"/>
      <c r="M20" s="1497"/>
      <c r="N20" s="1497"/>
      <c r="O20" s="1497"/>
      <c r="P20" s="1498"/>
    </row>
    <row r="21" spans="2:16" s="62" customFormat="1" ht="27" customHeight="1" thickBot="1">
      <c r="B21" s="140"/>
      <c r="C21" s="1499"/>
      <c r="D21" s="1500"/>
      <c r="E21" s="93">
        <v>0</v>
      </c>
      <c r="F21" s="141">
        <v>0</v>
      </c>
      <c r="H21" s="94" t="s">
        <v>229</v>
      </c>
      <c r="I21" s="95">
        <v>1000</v>
      </c>
      <c r="J21" s="96" t="s">
        <v>14</v>
      </c>
      <c r="K21" s="96" t="s">
        <v>14</v>
      </c>
      <c r="L21" s="97" t="e">
        <f>SUM(D25:D27)</f>
        <v>#REF!</v>
      </c>
      <c r="M21" s="96" t="s">
        <v>220</v>
      </c>
      <c r="N21" s="1501" t="e">
        <f>I21-L21</f>
        <v>#REF!</v>
      </c>
      <c r="O21" s="1501"/>
      <c r="P21" s="1502"/>
    </row>
    <row r="22" spans="2:16" s="62" customFormat="1" ht="10.5" customHeight="1" thickBot="1">
      <c r="B22" s="142"/>
      <c r="C22" s="268"/>
      <c r="D22" s="268"/>
      <c r="E22" s="268"/>
      <c r="F22" s="143"/>
      <c r="H22" s="91" t="s">
        <v>230</v>
      </c>
      <c r="I22" s="85" t="s">
        <v>220</v>
      </c>
      <c r="J22" s="98" t="s">
        <v>231</v>
      </c>
      <c r="K22" s="86" t="s">
        <v>219</v>
      </c>
      <c r="L22" s="85" t="s">
        <v>232</v>
      </c>
      <c r="M22" s="98" t="s">
        <v>233</v>
      </c>
      <c r="N22" s="85" t="s">
        <v>220</v>
      </c>
      <c r="O22" s="1503" t="e">
        <f>P17*E16/E17</f>
        <v>#DIV/0!</v>
      </c>
      <c r="P22" s="1504"/>
    </row>
    <row r="23" spans="2:16" s="62" customFormat="1" ht="27" customHeight="1">
      <c r="B23" s="144" t="s">
        <v>211</v>
      </c>
      <c r="C23" s="99" t="s">
        <v>234</v>
      </c>
      <c r="D23" s="100"/>
      <c r="E23" s="1505" t="s">
        <v>300</v>
      </c>
      <c r="F23" s="1506"/>
      <c r="H23" s="101" t="s">
        <v>235</v>
      </c>
      <c r="I23" s="98"/>
      <c r="J23" s="98" t="s">
        <v>225</v>
      </c>
      <c r="K23" s="101" t="s">
        <v>225</v>
      </c>
      <c r="L23" s="92"/>
      <c r="M23" s="98" t="s">
        <v>236</v>
      </c>
      <c r="N23" s="92"/>
      <c r="O23" s="92"/>
      <c r="P23" s="74"/>
    </row>
    <row r="24" spans="2:16" s="62" customFormat="1" ht="27" customHeight="1">
      <c r="B24" s="145"/>
      <c r="C24" s="64" t="s">
        <v>237</v>
      </c>
      <c r="D24" s="254" t="s">
        <v>238</v>
      </c>
      <c r="E24" s="259" t="s">
        <v>301</v>
      </c>
      <c r="F24" s="134" t="s">
        <v>217</v>
      </c>
      <c r="H24" s="91"/>
      <c r="I24" s="85"/>
      <c r="J24" s="85"/>
      <c r="K24" s="78"/>
      <c r="L24" s="78"/>
      <c r="M24" s="85"/>
      <c r="N24" s="78"/>
      <c r="O24" s="78"/>
      <c r="P24" s="79"/>
    </row>
    <row r="25" spans="2:16" s="62" customFormat="1" ht="27" customHeight="1">
      <c r="B25" s="146" t="s">
        <v>163</v>
      </c>
      <c r="C25" s="51">
        <v>475</v>
      </c>
      <c r="D25" s="253" t="e">
        <f>C25/E15</f>
        <v>#REF!</v>
      </c>
      <c r="E25" s="260">
        <v>1</v>
      </c>
      <c r="F25" s="269">
        <v>1</v>
      </c>
      <c r="H25" s="75"/>
      <c r="I25" s="78"/>
      <c r="J25" s="78"/>
      <c r="K25" s="78"/>
      <c r="L25" s="78"/>
      <c r="M25" s="78"/>
      <c r="N25" s="78"/>
      <c r="O25" s="78"/>
      <c r="P25" s="79"/>
    </row>
    <row r="26" spans="2:16" s="62" customFormat="1" ht="27" customHeight="1">
      <c r="B26" s="147" t="s">
        <v>161</v>
      </c>
      <c r="C26" s="51">
        <v>225</v>
      </c>
      <c r="D26" s="255">
        <f>C26+SUM(D30:D32)</f>
        <v>225</v>
      </c>
      <c r="E26" s="261">
        <f>+E33</f>
        <v>0.47368421052631576</v>
      </c>
      <c r="F26" s="270"/>
      <c r="H26" s="103" t="s">
        <v>239</v>
      </c>
      <c r="I26" s="1493" t="s">
        <v>240</v>
      </c>
      <c r="J26" s="1493"/>
      <c r="K26" s="1493"/>
      <c r="L26" s="85" t="s">
        <v>220</v>
      </c>
      <c r="M26" s="104" t="e">
        <f>N21/(1+O22)</f>
        <v>#REF!</v>
      </c>
      <c r="N26" s="78"/>
      <c r="O26" s="78"/>
      <c r="P26" s="79"/>
    </row>
    <row r="27" spans="2:16" s="62" customFormat="1" ht="27" customHeight="1">
      <c r="B27" s="147" t="s">
        <v>241</v>
      </c>
      <c r="C27" s="51">
        <v>10</v>
      </c>
      <c r="D27" s="253">
        <f>+C27/100*1000</f>
        <v>100</v>
      </c>
      <c r="E27" s="262"/>
      <c r="F27" s="271"/>
      <c r="H27" s="103"/>
      <c r="I27" s="105" t="s">
        <v>242</v>
      </c>
      <c r="J27" s="106" t="s">
        <v>230</v>
      </c>
      <c r="K27" s="96" t="s">
        <v>230</v>
      </c>
      <c r="L27" s="107"/>
      <c r="M27" s="108"/>
      <c r="N27" s="78"/>
      <c r="O27" s="78"/>
      <c r="P27" s="79"/>
    </row>
    <row r="28" spans="2:16" s="62" customFormat="1" ht="27" customHeight="1">
      <c r="B28" s="147" t="str">
        <f>+B16</f>
        <v>Arena</v>
      </c>
      <c r="C28" s="102" t="e">
        <f>(D28*E16)</f>
        <v>#REF!</v>
      </c>
      <c r="D28" s="253" t="e">
        <f>M26</f>
        <v>#REF!</v>
      </c>
      <c r="E28" s="263" t="e">
        <f>+D28/D25</f>
        <v>#REF!</v>
      </c>
      <c r="F28" s="272" t="e">
        <f>+(C28/F16)/(C25/F15)</f>
        <v>#REF!</v>
      </c>
      <c r="H28" s="73"/>
      <c r="I28" s="92"/>
      <c r="J28" s="98" t="s">
        <v>235</v>
      </c>
      <c r="K28" s="109" t="s">
        <v>235</v>
      </c>
      <c r="L28" s="92"/>
      <c r="M28" s="92"/>
      <c r="N28" s="92"/>
      <c r="O28" s="92"/>
      <c r="P28" s="74"/>
    </row>
    <row r="29" spans="2:16" s="62" customFormat="1" ht="27" customHeight="1">
      <c r="B29" s="147" t="str">
        <f>+B17</f>
        <v>Arena</v>
      </c>
      <c r="C29" s="102" t="e">
        <f>(D29*E17)</f>
        <v>#REF!</v>
      </c>
      <c r="D29" s="253" t="e">
        <f>L29</f>
        <v>#REF!</v>
      </c>
      <c r="E29" s="263" t="e">
        <f>+D29/D25</f>
        <v>#REF!</v>
      </c>
      <c r="F29" s="272" t="e">
        <f>+(C29/F17)/(C25/F15)</f>
        <v>#REF!</v>
      </c>
      <c r="H29" s="94" t="s">
        <v>243</v>
      </c>
      <c r="I29" s="111" t="s">
        <v>244</v>
      </c>
      <c r="J29" s="111" t="s">
        <v>239</v>
      </c>
      <c r="K29" s="111" t="s">
        <v>239</v>
      </c>
      <c r="L29" s="112" t="e">
        <f>N21-M26</f>
        <v>#REF!</v>
      </c>
      <c r="M29" s="95"/>
      <c r="N29" s="95"/>
      <c r="O29" s="95"/>
      <c r="P29" s="67"/>
    </row>
    <row r="30" spans="2:16" s="62" customFormat="1" ht="27" customHeight="1">
      <c r="B30" s="148" t="s">
        <v>226</v>
      </c>
      <c r="C30" s="110">
        <f>+E19*C25*F19/1000</f>
        <v>0</v>
      </c>
      <c r="D30" s="113">
        <f>+E19*C25/1000</f>
        <v>0</v>
      </c>
      <c r="E30" s="1532" t="s">
        <v>341</v>
      </c>
      <c r="F30" s="1533"/>
    </row>
    <row r="31" spans="2:16" s="115" customFormat="1" ht="27" customHeight="1">
      <c r="B31" s="148" t="s">
        <v>227</v>
      </c>
      <c r="C31" s="114">
        <f>+E20*C25*F20/1000</f>
        <v>0</v>
      </c>
      <c r="D31" s="113">
        <f>+E20*C25/1000</f>
        <v>0</v>
      </c>
      <c r="E31" s="1534" t="s">
        <v>158</v>
      </c>
      <c r="F31" s="1535"/>
      <c r="H31" s="115" t="s">
        <v>204</v>
      </c>
      <c r="I31" s="116">
        <f>C25/42.5</f>
        <v>11.176470588235293</v>
      </c>
    </row>
    <row r="32" spans="2:16" s="115" customFormat="1" ht="27" customHeight="1">
      <c r="B32" s="148"/>
      <c r="C32" s="114">
        <f>+E21*C25*F21/1000</f>
        <v>0</v>
      </c>
      <c r="D32" s="113">
        <f>+E21*C25/1000</f>
        <v>0</v>
      </c>
      <c r="E32" s="1536"/>
      <c r="F32" s="1537"/>
    </row>
    <row r="33" spans="2:25" s="115" customFormat="1" ht="27" customHeight="1" thickBot="1">
      <c r="B33" s="149" t="s">
        <v>245</v>
      </c>
      <c r="C33" s="150" t="e">
        <f>SUM(C25:C29)-C27</f>
        <v>#REF!</v>
      </c>
      <c r="D33" s="150" t="e">
        <f>SUM(D25:D29)</f>
        <v>#REF!</v>
      </c>
      <c r="E33" s="1550">
        <f>C26/C25</f>
        <v>0.47368421052631576</v>
      </c>
      <c r="F33" s="1551"/>
    </row>
    <row r="34" spans="2:25" s="117" customFormat="1" ht="11.25" thickTop="1"/>
    <row r="35" spans="2:25" s="117" customFormat="1" ht="10.5"/>
    <row r="36" spans="2:25" s="117" customFormat="1" ht="10.5"/>
    <row r="37" spans="2:25" s="117" customFormat="1" ht="10.5"/>
    <row r="38" spans="2:25" s="117" customFormat="1" ht="10.5"/>
    <row r="39" spans="2:25" s="117" customFormat="1" ht="10.5"/>
    <row r="40" spans="2:25" s="117" customFormat="1" ht="10.5"/>
    <row r="41" spans="2:25" s="117" customFormat="1" ht="12.75" customHeight="1">
      <c r="B41" s="728" t="e">
        <f>'Grout - Revision Volumetrica'!B41:F41</f>
        <v>#REF!</v>
      </c>
      <c r="C41" s="728"/>
      <c r="D41" s="728"/>
      <c r="E41" s="728"/>
      <c r="F41" s="728"/>
      <c r="G41" s="675"/>
      <c r="H41" s="385" t="s">
        <v>249</v>
      </c>
      <c r="I41" s="385"/>
      <c r="J41" s="385"/>
      <c r="K41" s="385"/>
      <c r="L41" s="385"/>
      <c r="M41" s="385"/>
      <c r="N41" s="385"/>
      <c r="O41" s="385"/>
      <c r="P41" s="385"/>
      <c r="Q41" s="385"/>
      <c r="R41" s="385"/>
      <c r="S41" s="264"/>
      <c r="T41" s="264"/>
      <c r="U41" s="264"/>
      <c r="V41" s="264"/>
      <c r="W41" s="264"/>
      <c r="X41" s="264"/>
      <c r="Y41" s="265"/>
    </row>
    <row r="42" spans="2:25" s="117" customFormat="1" ht="12.75" customHeight="1">
      <c r="B42" s="728" t="e">
        <f>'Grout - Revision Volumetrica'!B42:F42</f>
        <v>#REF!</v>
      </c>
      <c r="C42" s="728"/>
      <c r="D42" s="728"/>
      <c r="E42" s="728"/>
      <c r="F42" s="728"/>
      <c r="G42" s="675"/>
      <c r="H42" s="385" t="s">
        <v>283</v>
      </c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264"/>
      <c r="T42" s="264"/>
      <c r="U42" s="264"/>
      <c r="V42" s="264"/>
      <c r="W42" s="264"/>
      <c r="X42" s="264"/>
      <c r="Y42" s="265"/>
    </row>
    <row r="43" spans="2:25" s="117" customFormat="1">
      <c r="F43" s="44"/>
    </row>
    <row r="44" spans="2:25" s="117" customFormat="1">
      <c r="F44" s="44"/>
    </row>
    <row r="45" spans="2:25" s="117" customFormat="1">
      <c r="F45" s="44"/>
    </row>
    <row r="46" spans="2:25" s="117" customFormat="1" ht="10.5"/>
    <row r="47" spans="2:25" s="117" customFormat="1" ht="10.5"/>
    <row r="48" spans="2:25" s="117" customFormat="1" ht="10.5"/>
    <row r="49" s="117" customFormat="1" ht="10.5"/>
    <row r="50" s="117" customFormat="1" ht="10.5"/>
    <row r="51" s="117" customFormat="1" ht="10.5"/>
    <row r="52" s="117" customFormat="1" ht="10.5"/>
    <row r="53" s="117" customFormat="1" ht="10.5"/>
    <row r="54" s="117" customFormat="1" ht="10.5"/>
    <row r="55" s="117" customFormat="1" ht="10.5"/>
    <row r="56" s="117" customFormat="1" ht="10.5"/>
    <row r="57" s="117" customFormat="1" ht="10.5"/>
    <row r="58" s="117" customFormat="1" ht="10.5"/>
    <row r="59" s="117" customFormat="1" ht="10.5"/>
    <row r="60" s="117" customFormat="1" ht="10.5"/>
    <row r="61" s="117" customFormat="1" ht="10.5"/>
    <row r="62" s="117" customFormat="1" ht="10.5"/>
    <row r="63" s="117" customFormat="1" ht="10.5"/>
  </sheetData>
  <mergeCells count="28">
    <mergeCell ref="R5:R6"/>
    <mergeCell ref="B41:F41"/>
    <mergeCell ref="B42:F42"/>
    <mergeCell ref="B1:F1"/>
    <mergeCell ref="B2:B5"/>
    <mergeCell ref="C7:F7"/>
    <mergeCell ref="C15:D15"/>
    <mergeCell ref="C16:D16"/>
    <mergeCell ref="C17:D17"/>
    <mergeCell ref="B18:D18"/>
    <mergeCell ref="C19:D19"/>
    <mergeCell ref="E30:F30"/>
    <mergeCell ref="E31:F32"/>
    <mergeCell ref="C2:F4"/>
    <mergeCell ref="C5:F5"/>
    <mergeCell ref="E33:F33"/>
    <mergeCell ref="S9:V9"/>
    <mergeCell ref="C11:E11"/>
    <mergeCell ref="B13:B14"/>
    <mergeCell ref="C13:D14"/>
    <mergeCell ref="H13:P13"/>
    <mergeCell ref="I26:K26"/>
    <mergeCell ref="C20:D20"/>
    <mergeCell ref="H20:P20"/>
    <mergeCell ref="C21:D21"/>
    <mergeCell ref="N21:P21"/>
    <mergeCell ref="O22:P22"/>
    <mergeCell ref="E23:F23"/>
  </mergeCells>
  <printOptions horizontalCentered="1" verticalCentered="1" gridLinesSet="0"/>
  <pageMargins left="0.23622047244094491" right="0.23622047244094491" top="0.15748031496062992" bottom="0.35433070866141736" header="0.31496062992125984" footer="0.31496062992125984"/>
  <pageSetup scale="86" fitToWidth="2" orientation="portrait" horizontalDpi="4294967294" vertic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18AD-5500-45D3-B897-78D22ABBA360}">
  <sheetPr>
    <tabColor rgb="FF00B050"/>
  </sheetPr>
  <dimension ref="B1:BC36"/>
  <sheetViews>
    <sheetView view="pageBreakPreview" zoomScaleNormal="100" zoomScaleSheetLayoutView="100" workbookViewId="0"/>
  </sheetViews>
  <sheetFormatPr baseColWidth="10" defaultColWidth="12.5703125" defaultRowHeight="15"/>
  <cols>
    <col min="1" max="1" width="5.42578125" style="154" customWidth="1"/>
    <col min="2" max="2" width="11.85546875" style="154" customWidth="1"/>
    <col min="3" max="4" width="11.28515625" style="154" customWidth="1"/>
    <col min="5" max="9" width="8.42578125" style="154" customWidth="1"/>
    <col min="10" max="12" width="11.7109375" style="154" customWidth="1"/>
    <col min="13" max="13" width="11.7109375" style="180" customWidth="1"/>
    <col min="14" max="14" width="11.7109375" style="154" customWidth="1"/>
    <col min="15" max="15" width="20.28515625" style="154" customWidth="1"/>
    <col min="16" max="16" width="23.85546875" style="154" customWidth="1"/>
    <col min="17" max="17" width="12.140625" style="154" customWidth="1"/>
    <col min="18" max="18" width="11.42578125" style="154" customWidth="1"/>
    <col min="19" max="19" width="9" style="154" customWidth="1"/>
    <col min="20" max="21" width="12.5703125" style="154" customWidth="1"/>
    <col min="22" max="16384" width="12.5703125" style="154"/>
  </cols>
  <sheetData>
    <row r="1" spans="2:55" ht="15.75" thickBot="1"/>
    <row r="2" spans="2:55" ht="34.5" customHeight="1">
      <c r="B2" s="1599"/>
      <c r="C2" s="1600"/>
      <c r="D2" s="1600"/>
      <c r="E2" s="1601"/>
      <c r="F2" s="1459" t="s">
        <v>298</v>
      </c>
      <c r="G2" s="1460"/>
      <c r="H2" s="1460"/>
      <c r="I2" s="1460"/>
      <c r="J2" s="1460"/>
      <c r="K2" s="1460"/>
      <c r="L2" s="1460"/>
      <c r="M2" s="1460"/>
      <c r="N2" s="1460"/>
      <c r="O2" s="1460"/>
      <c r="P2" s="1460"/>
      <c r="R2" s="245" t="s">
        <v>297</v>
      </c>
      <c r="S2" s="245" t="s">
        <v>296</v>
      </c>
      <c r="T2" s="246"/>
    </row>
    <row r="3" spans="2:55" ht="34.5" customHeight="1">
      <c r="B3" s="1602"/>
      <c r="C3" s="1603"/>
      <c r="D3" s="1603"/>
      <c r="E3" s="1604"/>
      <c r="F3" s="1462" t="s">
        <v>299</v>
      </c>
      <c r="G3" s="1463"/>
      <c r="H3" s="1463"/>
      <c r="I3" s="1463"/>
      <c r="J3" s="1463"/>
      <c r="K3" s="1463"/>
      <c r="L3" s="1463"/>
      <c r="M3" s="1463"/>
      <c r="N3" s="1463"/>
      <c r="O3" s="1463"/>
      <c r="P3" s="1463"/>
      <c r="R3" s="701">
        <v>1</v>
      </c>
      <c r="S3" s="245">
        <v>1</v>
      </c>
      <c r="T3" s="245">
        <f>R3*S3</f>
        <v>1</v>
      </c>
    </row>
    <row r="4" spans="2:55" ht="14.25" customHeight="1" thickBot="1">
      <c r="B4" s="1605"/>
      <c r="C4" s="1606"/>
      <c r="D4" s="1606"/>
      <c r="E4" s="1607"/>
      <c r="F4" s="1465"/>
      <c r="G4" s="1466"/>
      <c r="H4" s="1466"/>
      <c r="I4" s="1466"/>
      <c r="J4" s="1466"/>
      <c r="K4" s="1466"/>
      <c r="L4" s="1466"/>
      <c r="M4" s="1466"/>
      <c r="N4" s="1466"/>
      <c r="O4" s="1466"/>
      <c r="P4" s="1466"/>
    </row>
    <row r="5" spans="2:55" ht="8.25" customHeight="1" thickBot="1">
      <c r="B5" s="1608"/>
      <c r="C5" s="1609"/>
      <c r="D5" s="1609"/>
      <c r="E5" s="1609"/>
      <c r="F5" s="1609"/>
      <c r="G5" s="1609"/>
      <c r="H5" s="1609"/>
      <c r="I5" s="1609"/>
      <c r="J5" s="1609"/>
      <c r="K5" s="1609"/>
      <c r="L5" s="1609"/>
      <c r="M5" s="1609"/>
      <c r="N5" s="1609"/>
      <c r="O5" s="1609"/>
      <c r="P5" s="1610"/>
    </row>
    <row r="6" spans="2:55" ht="70.5" customHeight="1">
      <c r="B6" s="1611" t="s">
        <v>0</v>
      </c>
      <c r="C6" s="1612"/>
      <c r="D6" s="1613">
        <f>CILINDROS!E9</f>
        <v>0</v>
      </c>
      <c r="E6" s="1613"/>
      <c r="F6" s="1613"/>
      <c r="G6" s="1613"/>
      <c r="H6" s="1613"/>
      <c r="I6" s="1613"/>
      <c r="J6" s="1613"/>
      <c r="K6" s="1613"/>
      <c r="L6" s="1613"/>
      <c r="M6" s="1613"/>
      <c r="N6" s="1613"/>
      <c r="O6" s="1613"/>
      <c r="P6" s="1614"/>
      <c r="Q6" s="244"/>
      <c r="R6" s="244"/>
      <c r="S6" s="243"/>
      <c r="U6" s="1470" t="e">
        <f>#REF!</f>
        <v>#REF!</v>
      </c>
      <c r="V6" s="1470"/>
      <c r="W6" s="1470"/>
      <c r="X6" s="1470"/>
      <c r="Y6" s="1470"/>
      <c r="Z6" s="1470"/>
      <c r="AA6" s="1470"/>
      <c r="AB6" s="1470"/>
      <c r="AC6" s="1470"/>
      <c r="AD6" s="1470"/>
      <c r="AE6" s="1470"/>
      <c r="AF6" s="1470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  <c r="AS6" s="702"/>
      <c r="AT6" s="702"/>
      <c r="AU6" s="702"/>
      <c r="AV6" s="703"/>
      <c r="AW6" s="164"/>
      <c r="AX6" s="164"/>
      <c r="AY6" s="164"/>
      <c r="AZ6" s="164"/>
      <c r="BA6" s="164"/>
      <c r="BB6" s="164"/>
      <c r="BC6" s="165"/>
    </row>
    <row r="7" spans="2:55" ht="32.25" customHeight="1">
      <c r="B7" s="1588" t="s">
        <v>35</v>
      </c>
      <c r="C7" s="1589"/>
      <c r="D7" s="1590">
        <f>CILINDROS!E10</f>
        <v>0</v>
      </c>
      <c r="E7" s="1590"/>
      <c r="F7" s="1590"/>
      <c r="G7" s="1590"/>
      <c r="H7" s="1590"/>
      <c r="I7" s="1590"/>
      <c r="J7" s="1590"/>
      <c r="K7" s="1590"/>
      <c r="L7" s="1590"/>
      <c r="M7" s="1590"/>
      <c r="N7" s="1590"/>
      <c r="O7" s="1590"/>
      <c r="P7" s="1591"/>
      <c r="Q7" s="157"/>
      <c r="R7" s="157"/>
      <c r="S7" s="242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70"/>
    </row>
    <row r="8" spans="2:55" ht="32.25" customHeight="1">
      <c r="B8" s="1592" t="s">
        <v>36</v>
      </c>
      <c r="C8" s="1593"/>
      <c r="D8" s="1590"/>
      <c r="E8" s="1590"/>
      <c r="F8" s="1590"/>
      <c r="G8" s="1590"/>
      <c r="H8" s="1590"/>
      <c r="I8" s="1590"/>
      <c r="J8" s="1590"/>
      <c r="K8" s="1590"/>
      <c r="L8" s="1590"/>
      <c r="M8" s="1590"/>
      <c r="N8" s="1590"/>
      <c r="O8" s="1590"/>
      <c r="P8" s="1591"/>
      <c r="Q8" s="167"/>
      <c r="R8" s="167"/>
      <c r="S8" s="241"/>
      <c r="U8" s="704" t="s">
        <v>295</v>
      </c>
      <c r="V8" s="704"/>
      <c r="W8" s="704"/>
      <c r="X8" s="704"/>
      <c r="Y8" s="704"/>
      <c r="Z8" s="704"/>
      <c r="AA8" s="704"/>
      <c r="AB8" s="704"/>
      <c r="AC8" s="704"/>
      <c r="AD8" s="704"/>
      <c r="AE8" s="704"/>
      <c r="AF8" s="704"/>
      <c r="AG8" s="704"/>
      <c r="AH8" s="704"/>
      <c r="AI8" s="704"/>
      <c r="AJ8" s="704"/>
      <c r="AK8" s="704"/>
      <c r="AL8" s="704"/>
      <c r="AM8" s="704"/>
      <c r="AN8" s="704"/>
      <c r="AO8" s="704"/>
      <c r="AP8" s="704"/>
      <c r="AQ8" s="704"/>
      <c r="AR8" s="704"/>
      <c r="AS8" s="704"/>
      <c r="AT8" s="704"/>
      <c r="AU8" s="705"/>
    </row>
    <row r="9" spans="2:55" ht="31.5" customHeight="1" thickBot="1">
      <c r="B9" s="1594" t="s">
        <v>37</v>
      </c>
      <c r="C9" s="1595"/>
      <c r="D9" s="1596"/>
      <c r="E9" s="1596"/>
      <c r="F9" s="1597" t="s">
        <v>38</v>
      </c>
      <c r="G9" s="1597"/>
      <c r="H9" s="1598"/>
      <c r="I9" s="1598"/>
      <c r="J9" s="1598"/>
      <c r="K9" s="1597" t="s">
        <v>39</v>
      </c>
      <c r="L9" s="1597"/>
      <c r="M9" s="1579" t="str">
        <f>[4]CILINDROS!P11</f>
        <v>Ing Michelle Zelaya</v>
      </c>
      <c r="N9" s="1579"/>
      <c r="O9" s="1579"/>
      <c r="P9" s="1580"/>
      <c r="Q9" s="240"/>
      <c r="R9" s="240"/>
      <c r="S9" s="239"/>
      <c r="U9" s="706"/>
      <c r="V9" s="706"/>
      <c r="W9" s="706"/>
      <c r="X9" s="706"/>
      <c r="Y9" s="706"/>
      <c r="Z9" s="706"/>
      <c r="AA9" s="706"/>
    </row>
    <row r="10" spans="2:55" ht="6" customHeight="1" thickBot="1">
      <c r="B10" s="1581"/>
      <c r="C10" s="1582"/>
      <c r="D10" s="1582"/>
      <c r="E10" s="1582"/>
      <c r="F10" s="1582"/>
      <c r="G10" s="1582"/>
      <c r="H10" s="1582"/>
      <c r="I10" s="1582"/>
      <c r="J10" s="1582"/>
      <c r="K10" s="1582"/>
      <c r="L10" s="1582"/>
      <c r="M10" s="1582"/>
      <c r="N10" s="1582"/>
      <c r="O10" s="1582"/>
      <c r="P10" s="1583"/>
    </row>
    <row r="11" spans="2:55" ht="24" customHeight="1">
      <c r="B11" s="1430" t="s">
        <v>313</v>
      </c>
      <c r="C11" s="1584" t="s">
        <v>294</v>
      </c>
      <c r="D11" s="1585"/>
      <c r="E11" s="1563" t="s">
        <v>260</v>
      </c>
      <c r="F11" s="1563" t="s">
        <v>261</v>
      </c>
      <c r="G11" s="1563" t="s">
        <v>383</v>
      </c>
      <c r="H11" s="1563" t="s">
        <v>372</v>
      </c>
      <c r="I11" s="1586" t="s">
        <v>293</v>
      </c>
      <c r="J11" s="1563" t="s">
        <v>262</v>
      </c>
      <c r="K11" s="1563" t="s">
        <v>292</v>
      </c>
      <c r="L11" s="1563" t="s">
        <v>291</v>
      </c>
      <c r="M11" s="1565" t="s">
        <v>290</v>
      </c>
      <c r="N11" s="1563" t="s">
        <v>264</v>
      </c>
      <c r="O11" s="1567" t="s">
        <v>267</v>
      </c>
      <c r="P11" s="1568"/>
      <c r="Q11" s="238" t="s">
        <v>384</v>
      </c>
      <c r="R11" s="237" t="s">
        <v>289</v>
      </c>
      <c r="S11" s="183"/>
    </row>
    <row r="12" spans="2:55" ht="30.6" customHeight="1" thickBot="1">
      <c r="B12" s="1431"/>
      <c r="C12" s="677" t="s">
        <v>269</v>
      </c>
      <c r="D12" s="677" t="s">
        <v>288</v>
      </c>
      <c r="E12" s="1564"/>
      <c r="F12" s="1564"/>
      <c r="G12" s="1564"/>
      <c r="H12" s="1564"/>
      <c r="I12" s="1587"/>
      <c r="J12" s="1564"/>
      <c r="K12" s="1564"/>
      <c r="L12" s="1564"/>
      <c r="M12" s="1566"/>
      <c r="N12" s="1564"/>
      <c r="O12" s="1569"/>
      <c r="P12" s="1570"/>
      <c r="Q12" s="238">
        <v>0</v>
      </c>
      <c r="R12" s="237">
        <v>0</v>
      </c>
      <c r="S12" s="183"/>
    </row>
    <row r="13" spans="2:55" ht="22.5" customHeight="1">
      <c r="B13" s="247">
        <v>1</v>
      </c>
      <c r="C13" s="236">
        <f>D9</f>
        <v>0</v>
      </c>
      <c r="D13" s="235">
        <f t="shared" ref="D13:D18" si="0">C13+E13</f>
        <v>0</v>
      </c>
      <c r="E13" s="234"/>
      <c r="F13" s="251"/>
      <c r="G13" s="251"/>
      <c r="H13" s="251"/>
      <c r="I13" s="249">
        <f t="shared" ref="I13:I18" si="1">((F13*G13))</f>
        <v>0</v>
      </c>
      <c r="J13" s="233"/>
      <c r="K13" s="680" t="e">
        <f t="shared" ref="K13:K18" si="2">J13/I13</f>
        <v>#DIV/0!</v>
      </c>
      <c r="L13" s="1571"/>
      <c r="M13" s="1573" t="e">
        <f>N13/L13</f>
        <v>#DIV/0!</v>
      </c>
      <c r="N13" s="1574" t="e">
        <f>IF(K13:K14="","",AVERAGE(K13:K14))</f>
        <v>#DIV/0!</v>
      </c>
      <c r="O13" s="1575">
        <f>D8</f>
        <v>0</v>
      </c>
      <c r="P13" s="1576"/>
      <c r="Q13" s="232">
        <v>2</v>
      </c>
      <c r="R13" s="231" t="e">
        <f t="shared" ref="R13:R18" si="3">K13</f>
        <v>#DIV/0!</v>
      </c>
      <c r="S13" s="238" t="s">
        <v>302</v>
      </c>
      <c r="T13" s="230" t="e">
        <f>AVERAGE(N13:N14)</f>
        <v>#DIV/0!</v>
      </c>
    </row>
    <row r="14" spans="2:55" ht="22.5" customHeight="1">
      <c r="B14" s="248">
        <f>B13+1</f>
        <v>2</v>
      </c>
      <c r="C14" s="227">
        <f>C13</f>
        <v>0</v>
      </c>
      <c r="D14" s="226">
        <f t="shared" si="0"/>
        <v>0</v>
      </c>
      <c r="E14" s="225"/>
      <c r="F14" s="252"/>
      <c r="G14" s="252"/>
      <c r="H14" s="252"/>
      <c r="I14" s="250">
        <f t="shared" si="1"/>
        <v>0</v>
      </c>
      <c r="J14" s="224"/>
      <c r="K14" s="679" t="e">
        <f t="shared" si="2"/>
        <v>#DIV/0!</v>
      </c>
      <c r="L14" s="1572"/>
      <c r="M14" s="1557"/>
      <c r="N14" s="1555"/>
      <c r="O14" s="1577"/>
      <c r="P14" s="1578"/>
      <c r="Q14" s="229">
        <v>7</v>
      </c>
      <c r="R14" s="228" t="e">
        <f t="shared" si="3"/>
        <v>#DIV/0!</v>
      </c>
      <c r="S14" s="183"/>
    </row>
    <row r="15" spans="2:55" ht="22.5" customHeight="1" thickBot="1">
      <c r="B15" s="248">
        <f>B14+1</f>
        <v>3</v>
      </c>
      <c r="C15" s="227">
        <f>C14</f>
        <v>0</v>
      </c>
      <c r="D15" s="226">
        <f t="shared" si="0"/>
        <v>0</v>
      </c>
      <c r="E15" s="225"/>
      <c r="F15" s="252"/>
      <c r="G15" s="252"/>
      <c r="H15" s="252"/>
      <c r="I15" s="250">
        <f t="shared" si="1"/>
        <v>0</v>
      </c>
      <c r="J15" s="224"/>
      <c r="K15" s="679" t="e">
        <f t="shared" si="2"/>
        <v>#DIV/0!</v>
      </c>
      <c r="L15" s="1572"/>
      <c r="M15" s="1556" t="e">
        <f>N15/L13</f>
        <v>#DIV/0!</v>
      </c>
      <c r="N15" s="1555" t="e">
        <f>IF(K15:K16="","",AVERAGE(K15:K16))</f>
        <v>#DIV/0!</v>
      </c>
      <c r="O15" s="1577"/>
      <c r="P15" s="1578"/>
      <c r="Q15" s="229">
        <v>28</v>
      </c>
      <c r="R15" s="228" t="e">
        <f t="shared" si="3"/>
        <v>#DIV/0!</v>
      </c>
      <c r="S15" s="183"/>
    </row>
    <row r="16" spans="2:55" ht="22.5" customHeight="1">
      <c r="B16" s="248">
        <f>B15+1</f>
        <v>4</v>
      </c>
      <c r="C16" s="227">
        <f>C15</f>
        <v>0</v>
      </c>
      <c r="D16" s="226">
        <f t="shared" si="0"/>
        <v>0</v>
      </c>
      <c r="E16" s="225"/>
      <c r="F16" s="252"/>
      <c r="G16" s="252"/>
      <c r="H16" s="252"/>
      <c r="I16" s="250">
        <f t="shared" si="1"/>
        <v>0</v>
      </c>
      <c r="J16" s="224"/>
      <c r="K16" s="679" t="e">
        <f t="shared" si="2"/>
        <v>#DIV/0!</v>
      </c>
      <c r="L16" s="1572"/>
      <c r="M16" s="1557"/>
      <c r="N16" s="1555"/>
      <c r="O16" s="1577"/>
      <c r="P16" s="1578"/>
      <c r="Q16" s="232">
        <v>2</v>
      </c>
      <c r="R16" s="231" t="e">
        <f t="shared" si="3"/>
        <v>#DIV/0!</v>
      </c>
      <c r="S16" s="238" t="s">
        <v>302</v>
      </c>
      <c r="T16" s="230" t="e">
        <f>AVERAGE(N15:N17)</f>
        <v>#DIV/0!</v>
      </c>
    </row>
    <row r="17" spans="2:19" ht="22.5" customHeight="1">
      <c r="B17" s="248">
        <f>B16+1</f>
        <v>5</v>
      </c>
      <c r="C17" s="227">
        <f>C16</f>
        <v>0</v>
      </c>
      <c r="D17" s="226">
        <f t="shared" si="0"/>
        <v>0</v>
      </c>
      <c r="E17" s="225"/>
      <c r="F17" s="252"/>
      <c r="G17" s="252"/>
      <c r="H17" s="252"/>
      <c r="I17" s="250">
        <f t="shared" si="1"/>
        <v>0</v>
      </c>
      <c r="J17" s="224"/>
      <c r="K17" s="679" t="e">
        <f t="shared" si="2"/>
        <v>#DIV/0!</v>
      </c>
      <c r="L17" s="1572"/>
      <c r="M17" s="1556" t="e">
        <f>N17/L13</f>
        <v>#DIV/0!</v>
      </c>
      <c r="N17" s="1555" t="e">
        <f>IF(K17:K18="","",AVERAGE(K17:K18))</f>
        <v>#DIV/0!</v>
      </c>
      <c r="O17" s="1577"/>
      <c r="P17" s="1578"/>
      <c r="Q17" s="229">
        <v>7</v>
      </c>
      <c r="R17" s="228" t="e">
        <f t="shared" si="3"/>
        <v>#DIV/0!</v>
      </c>
      <c r="S17" s="183"/>
    </row>
    <row r="18" spans="2:19" ht="22.5" customHeight="1">
      <c r="B18" s="248">
        <f>B17+1</f>
        <v>6</v>
      </c>
      <c r="C18" s="227">
        <f>C17</f>
        <v>0</v>
      </c>
      <c r="D18" s="226">
        <f t="shared" si="0"/>
        <v>0</v>
      </c>
      <c r="E18" s="225"/>
      <c r="F18" s="252"/>
      <c r="G18" s="252"/>
      <c r="H18" s="252"/>
      <c r="I18" s="250">
        <f t="shared" si="1"/>
        <v>0</v>
      </c>
      <c r="J18" s="224"/>
      <c r="K18" s="679" t="e">
        <f t="shared" si="2"/>
        <v>#DIV/0!</v>
      </c>
      <c r="L18" s="1572"/>
      <c r="M18" s="1557"/>
      <c r="N18" s="1555"/>
      <c r="O18" s="1577"/>
      <c r="P18" s="1578"/>
      <c r="Q18" s="229">
        <v>28</v>
      </c>
      <c r="R18" s="228" t="e">
        <f t="shared" si="3"/>
        <v>#DIV/0!</v>
      </c>
      <c r="S18" s="183"/>
    </row>
    <row r="19" spans="2:19" ht="5.25" customHeight="1" thickBot="1">
      <c r="B19" s="1558"/>
      <c r="C19" s="1559"/>
      <c r="D19" s="1559"/>
      <c r="E19" s="1559"/>
      <c r="F19" s="1559"/>
      <c r="G19" s="1559"/>
      <c r="H19" s="1559"/>
      <c r="I19" s="1559"/>
      <c r="J19" s="1559"/>
      <c r="K19" s="1559"/>
      <c r="L19" s="1559"/>
      <c r="M19" s="1559"/>
      <c r="N19" s="1559"/>
      <c r="O19" s="1559"/>
      <c r="P19" s="1560"/>
    </row>
    <row r="20" spans="2:19" ht="21.75" customHeight="1">
      <c r="B20" s="223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1"/>
    </row>
    <row r="21" spans="2:19" ht="21.75" customHeight="1">
      <c r="B21" s="681"/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2"/>
      <c r="N21" s="682"/>
      <c r="O21" s="682"/>
      <c r="P21" s="683"/>
    </row>
    <row r="22" spans="2:19" ht="21.75" customHeight="1">
      <c r="B22" s="681"/>
      <c r="C22" s="682"/>
      <c r="D22" s="682"/>
      <c r="E22" s="682"/>
      <c r="F22" s="682"/>
      <c r="G22" s="682"/>
      <c r="H22" s="682"/>
      <c r="I22" s="682"/>
      <c r="J22" s="682"/>
      <c r="K22" s="682"/>
      <c r="L22" s="682"/>
      <c r="M22" s="682"/>
      <c r="N22" s="682"/>
      <c r="O22" s="682"/>
      <c r="P22" s="683"/>
    </row>
    <row r="23" spans="2:19" ht="21.75" customHeight="1" thickBot="1">
      <c r="B23" s="220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8"/>
    </row>
    <row r="24" spans="2:19" ht="27" customHeight="1">
      <c r="B24" s="1561">
        <f>H9</f>
        <v>0</v>
      </c>
      <c r="C24" s="1387"/>
      <c r="D24" s="1387"/>
      <c r="E24" s="1387"/>
      <c r="F24" s="1387"/>
      <c r="G24" s="1387"/>
      <c r="H24" s="1387"/>
      <c r="I24" s="1387"/>
      <c r="J24" s="1387"/>
      <c r="K24" s="1387" t="s">
        <v>380</v>
      </c>
      <c r="L24" s="1387"/>
      <c r="M24" s="1387"/>
      <c r="N24" s="1387"/>
      <c r="O24" s="1387"/>
      <c r="P24" s="1562"/>
      <c r="Q24" s="217"/>
      <c r="R24" s="216"/>
    </row>
    <row r="25" spans="2:19" ht="27" customHeight="1" thickBot="1">
      <c r="B25" s="1552" t="s">
        <v>381</v>
      </c>
      <c r="C25" s="1553"/>
      <c r="D25" s="1553"/>
      <c r="E25" s="1553"/>
      <c r="F25" s="1553"/>
      <c r="G25" s="1553"/>
      <c r="H25" s="1553"/>
      <c r="I25" s="1553"/>
      <c r="J25" s="1553"/>
      <c r="K25" s="1553" t="s">
        <v>385</v>
      </c>
      <c r="L25" s="1553"/>
      <c r="M25" s="1553"/>
      <c r="N25" s="1553"/>
      <c r="O25" s="1553"/>
      <c r="P25" s="1554"/>
      <c r="Q25" s="215"/>
      <c r="R25" s="214"/>
    </row>
    <row r="32" spans="2:19">
      <c r="D32" s="213" t="s">
        <v>287</v>
      </c>
      <c r="E32" s="213" t="s">
        <v>232</v>
      </c>
    </row>
    <row r="33" spans="4:5">
      <c r="D33" s="212">
        <v>140</v>
      </c>
      <c r="E33" s="211">
        <v>28</v>
      </c>
    </row>
    <row r="34" spans="4:5">
      <c r="D34" s="211">
        <v>0</v>
      </c>
      <c r="E34" s="211">
        <f>E33</f>
        <v>28</v>
      </c>
    </row>
    <row r="35" spans="4:5">
      <c r="D35" s="211">
        <v>140</v>
      </c>
      <c r="E35" s="212">
        <v>0</v>
      </c>
    </row>
    <row r="36" spans="4:5">
      <c r="D36" s="211">
        <v>140</v>
      </c>
      <c r="E36" s="211">
        <f>E33</f>
        <v>28</v>
      </c>
    </row>
  </sheetData>
  <autoFilter ref="C12:D14" xr:uid="{00000000-0009-0000-0000-000000000000}"/>
  <mergeCells count="45">
    <mergeCell ref="B2:E4"/>
    <mergeCell ref="F2:P2"/>
    <mergeCell ref="F3:P3"/>
    <mergeCell ref="F4:P4"/>
    <mergeCell ref="B5:P5"/>
    <mergeCell ref="U6:AF6"/>
    <mergeCell ref="B7:C7"/>
    <mergeCell ref="D7:P7"/>
    <mergeCell ref="B8:C8"/>
    <mergeCell ref="D8:P8"/>
    <mergeCell ref="B6:C6"/>
    <mergeCell ref="D6:P6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B9:C9"/>
    <mergeCell ref="D9:E9"/>
    <mergeCell ref="F9:G9"/>
    <mergeCell ref="H9:J9"/>
    <mergeCell ref="K9:L9"/>
    <mergeCell ref="K11:K12"/>
    <mergeCell ref="L11:L12"/>
    <mergeCell ref="M11:M12"/>
    <mergeCell ref="N11:N12"/>
    <mergeCell ref="O11:P12"/>
    <mergeCell ref="B25:J25"/>
    <mergeCell ref="K25:P25"/>
    <mergeCell ref="N15:N16"/>
    <mergeCell ref="M17:M18"/>
    <mergeCell ref="N17:N18"/>
    <mergeCell ref="B19:P19"/>
    <mergeCell ref="B24:J24"/>
    <mergeCell ref="K24:P24"/>
    <mergeCell ref="L13:L18"/>
    <mergeCell ref="M13:M14"/>
    <mergeCell ref="N13:N14"/>
    <mergeCell ref="O13:P18"/>
    <mergeCell ref="M15:M16"/>
  </mergeCells>
  <printOptions horizontalCentered="1" verticalCentered="1"/>
  <pageMargins left="0.31496062992125984" right="0.27559055118110237" top="0.11811023622047245" bottom="0.19685039370078741" header="0.23622047244094491" footer="0"/>
  <pageSetup scale="74" fitToHeight="3" orientation="landscape" horizontalDpi="360" verticalDpi="360" r:id="rId1"/>
  <headerFooter alignWithMargins="0">
    <oddFooter>&amp;C&amp;"Calibri,Cursiva"&amp;K00-024&amp;P de &amp;N</oddFooter>
  </headerFooter>
  <colBreaks count="1" manualBreakCount="1">
    <brk id="16" max="180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8"/>
  <dimension ref="B1:V61"/>
  <sheetViews>
    <sheetView showGridLines="0" view="pageBreakPreview" zoomScaleNormal="110" zoomScaleSheetLayoutView="100" workbookViewId="0"/>
  </sheetViews>
  <sheetFormatPr baseColWidth="10" defaultColWidth="9.140625" defaultRowHeight="12.75"/>
  <cols>
    <col min="1" max="1" width="4.28515625" style="44" customWidth="1"/>
    <col min="2" max="2" width="22.7109375" style="44" customWidth="1"/>
    <col min="3" max="4" width="14.5703125" style="44" customWidth="1"/>
    <col min="5" max="6" width="16.85546875" style="44" customWidth="1"/>
    <col min="7" max="7" width="12.7109375" style="44" customWidth="1"/>
    <col min="8" max="8" width="7.28515625" style="44" customWidth="1"/>
    <col min="9" max="9" width="7.85546875" style="44" customWidth="1"/>
    <col min="10" max="10" width="4.7109375" style="44" hidden="1" customWidth="1"/>
    <col min="11" max="11" width="6.85546875" style="44" customWidth="1"/>
    <col min="12" max="12" width="6.5703125" style="44" customWidth="1"/>
    <col min="13" max="13" width="4.85546875" style="44" customWidth="1"/>
    <col min="14" max="14" width="3.7109375" style="44" customWidth="1"/>
    <col min="15" max="15" width="6" style="44" customWidth="1"/>
    <col min="16" max="17" width="9.140625" style="44"/>
    <col min="18" max="18" width="13.140625" style="44" customWidth="1"/>
    <col min="19" max="19" width="16.140625" style="44" customWidth="1"/>
    <col min="20" max="20" width="16.28515625" style="44" customWidth="1"/>
    <col min="21" max="257" width="9.140625" style="44"/>
    <col min="258" max="258" width="22.7109375" style="44" customWidth="1"/>
    <col min="259" max="260" width="14.5703125" style="44" customWidth="1"/>
    <col min="261" max="262" width="16.85546875" style="44" customWidth="1"/>
    <col min="263" max="263" width="12.7109375" style="44" customWidth="1"/>
    <col min="264" max="264" width="7.28515625" style="44" customWidth="1"/>
    <col min="265" max="265" width="7.85546875" style="44" customWidth="1"/>
    <col min="266" max="266" width="0" style="44" hidden="1" customWidth="1"/>
    <col min="267" max="267" width="6.85546875" style="44" customWidth="1"/>
    <col min="268" max="268" width="6.5703125" style="44" customWidth="1"/>
    <col min="269" max="269" width="4.85546875" style="44" customWidth="1"/>
    <col min="270" max="270" width="3.7109375" style="44" customWidth="1"/>
    <col min="271" max="271" width="6" style="44" customWidth="1"/>
    <col min="272" max="273" width="9.140625" style="44"/>
    <col min="274" max="274" width="13.140625" style="44" customWidth="1"/>
    <col min="275" max="513" width="9.140625" style="44"/>
    <col min="514" max="514" width="22.7109375" style="44" customWidth="1"/>
    <col min="515" max="516" width="14.5703125" style="44" customWidth="1"/>
    <col min="517" max="518" width="16.85546875" style="44" customWidth="1"/>
    <col min="519" max="519" width="12.7109375" style="44" customWidth="1"/>
    <col min="520" max="520" width="7.28515625" style="44" customWidth="1"/>
    <col min="521" max="521" width="7.85546875" style="44" customWidth="1"/>
    <col min="522" max="522" width="0" style="44" hidden="1" customWidth="1"/>
    <col min="523" max="523" width="6.85546875" style="44" customWidth="1"/>
    <col min="524" max="524" width="6.5703125" style="44" customWidth="1"/>
    <col min="525" max="525" width="4.85546875" style="44" customWidth="1"/>
    <col min="526" max="526" width="3.7109375" style="44" customWidth="1"/>
    <col min="527" max="527" width="6" style="44" customWidth="1"/>
    <col min="528" max="529" width="9.140625" style="44"/>
    <col min="530" max="530" width="13.140625" style="44" customWidth="1"/>
    <col min="531" max="769" width="9.140625" style="44"/>
    <col min="770" max="770" width="22.7109375" style="44" customWidth="1"/>
    <col min="771" max="772" width="14.5703125" style="44" customWidth="1"/>
    <col min="773" max="774" width="16.85546875" style="44" customWidth="1"/>
    <col min="775" max="775" width="12.7109375" style="44" customWidth="1"/>
    <col min="776" max="776" width="7.28515625" style="44" customWidth="1"/>
    <col min="777" max="777" width="7.85546875" style="44" customWidth="1"/>
    <col min="778" max="778" width="0" style="44" hidden="1" customWidth="1"/>
    <col min="779" max="779" width="6.85546875" style="44" customWidth="1"/>
    <col min="780" max="780" width="6.5703125" style="44" customWidth="1"/>
    <col min="781" max="781" width="4.85546875" style="44" customWidth="1"/>
    <col min="782" max="782" width="3.7109375" style="44" customWidth="1"/>
    <col min="783" max="783" width="6" style="44" customWidth="1"/>
    <col min="784" max="785" width="9.140625" style="44"/>
    <col min="786" max="786" width="13.140625" style="44" customWidth="1"/>
    <col min="787" max="1025" width="9.140625" style="44"/>
    <col min="1026" max="1026" width="22.7109375" style="44" customWidth="1"/>
    <col min="1027" max="1028" width="14.5703125" style="44" customWidth="1"/>
    <col min="1029" max="1030" width="16.85546875" style="44" customWidth="1"/>
    <col min="1031" max="1031" width="12.7109375" style="44" customWidth="1"/>
    <col min="1032" max="1032" width="7.28515625" style="44" customWidth="1"/>
    <col min="1033" max="1033" width="7.85546875" style="44" customWidth="1"/>
    <col min="1034" max="1034" width="0" style="44" hidden="1" customWidth="1"/>
    <col min="1035" max="1035" width="6.85546875" style="44" customWidth="1"/>
    <col min="1036" max="1036" width="6.5703125" style="44" customWidth="1"/>
    <col min="1037" max="1037" width="4.85546875" style="44" customWidth="1"/>
    <col min="1038" max="1038" width="3.7109375" style="44" customWidth="1"/>
    <col min="1039" max="1039" width="6" style="44" customWidth="1"/>
    <col min="1040" max="1041" width="9.140625" style="44"/>
    <col min="1042" max="1042" width="13.140625" style="44" customWidth="1"/>
    <col min="1043" max="1281" width="9.140625" style="44"/>
    <col min="1282" max="1282" width="22.7109375" style="44" customWidth="1"/>
    <col min="1283" max="1284" width="14.5703125" style="44" customWidth="1"/>
    <col min="1285" max="1286" width="16.85546875" style="44" customWidth="1"/>
    <col min="1287" max="1287" width="12.7109375" style="44" customWidth="1"/>
    <col min="1288" max="1288" width="7.28515625" style="44" customWidth="1"/>
    <col min="1289" max="1289" width="7.85546875" style="44" customWidth="1"/>
    <col min="1290" max="1290" width="0" style="44" hidden="1" customWidth="1"/>
    <col min="1291" max="1291" width="6.85546875" style="44" customWidth="1"/>
    <col min="1292" max="1292" width="6.5703125" style="44" customWidth="1"/>
    <col min="1293" max="1293" width="4.85546875" style="44" customWidth="1"/>
    <col min="1294" max="1294" width="3.7109375" style="44" customWidth="1"/>
    <col min="1295" max="1295" width="6" style="44" customWidth="1"/>
    <col min="1296" max="1297" width="9.140625" style="44"/>
    <col min="1298" max="1298" width="13.140625" style="44" customWidth="1"/>
    <col min="1299" max="1537" width="9.140625" style="44"/>
    <col min="1538" max="1538" width="22.7109375" style="44" customWidth="1"/>
    <col min="1539" max="1540" width="14.5703125" style="44" customWidth="1"/>
    <col min="1541" max="1542" width="16.85546875" style="44" customWidth="1"/>
    <col min="1543" max="1543" width="12.7109375" style="44" customWidth="1"/>
    <col min="1544" max="1544" width="7.28515625" style="44" customWidth="1"/>
    <col min="1545" max="1545" width="7.85546875" style="44" customWidth="1"/>
    <col min="1546" max="1546" width="0" style="44" hidden="1" customWidth="1"/>
    <col min="1547" max="1547" width="6.85546875" style="44" customWidth="1"/>
    <col min="1548" max="1548" width="6.5703125" style="44" customWidth="1"/>
    <col min="1549" max="1549" width="4.85546875" style="44" customWidth="1"/>
    <col min="1550" max="1550" width="3.7109375" style="44" customWidth="1"/>
    <col min="1551" max="1551" width="6" style="44" customWidth="1"/>
    <col min="1552" max="1553" width="9.140625" style="44"/>
    <col min="1554" max="1554" width="13.140625" style="44" customWidth="1"/>
    <col min="1555" max="1793" width="9.140625" style="44"/>
    <col min="1794" max="1794" width="22.7109375" style="44" customWidth="1"/>
    <col min="1795" max="1796" width="14.5703125" style="44" customWidth="1"/>
    <col min="1797" max="1798" width="16.85546875" style="44" customWidth="1"/>
    <col min="1799" max="1799" width="12.7109375" style="44" customWidth="1"/>
    <col min="1800" max="1800" width="7.28515625" style="44" customWidth="1"/>
    <col min="1801" max="1801" width="7.85546875" style="44" customWidth="1"/>
    <col min="1802" max="1802" width="0" style="44" hidden="1" customWidth="1"/>
    <col min="1803" max="1803" width="6.85546875" style="44" customWidth="1"/>
    <col min="1804" max="1804" width="6.5703125" style="44" customWidth="1"/>
    <col min="1805" max="1805" width="4.85546875" style="44" customWidth="1"/>
    <col min="1806" max="1806" width="3.7109375" style="44" customWidth="1"/>
    <col min="1807" max="1807" width="6" style="44" customWidth="1"/>
    <col min="1808" max="1809" width="9.140625" style="44"/>
    <col min="1810" max="1810" width="13.140625" style="44" customWidth="1"/>
    <col min="1811" max="2049" width="9.140625" style="44"/>
    <col min="2050" max="2050" width="22.7109375" style="44" customWidth="1"/>
    <col min="2051" max="2052" width="14.5703125" style="44" customWidth="1"/>
    <col min="2053" max="2054" width="16.85546875" style="44" customWidth="1"/>
    <col min="2055" max="2055" width="12.7109375" style="44" customWidth="1"/>
    <col min="2056" max="2056" width="7.28515625" style="44" customWidth="1"/>
    <col min="2057" max="2057" width="7.85546875" style="44" customWidth="1"/>
    <col min="2058" max="2058" width="0" style="44" hidden="1" customWidth="1"/>
    <col min="2059" max="2059" width="6.85546875" style="44" customWidth="1"/>
    <col min="2060" max="2060" width="6.5703125" style="44" customWidth="1"/>
    <col min="2061" max="2061" width="4.85546875" style="44" customWidth="1"/>
    <col min="2062" max="2062" width="3.7109375" style="44" customWidth="1"/>
    <col min="2063" max="2063" width="6" style="44" customWidth="1"/>
    <col min="2064" max="2065" width="9.140625" style="44"/>
    <col min="2066" max="2066" width="13.140625" style="44" customWidth="1"/>
    <col min="2067" max="2305" width="9.140625" style="44"/>
    <col min="2306" max="2306" width="22.7109375" style="44" customWidth="1"/>
    <col min="2307" max="2308" width="14.5703125" style="44" customWidth="1"/>
    <col min="2309" max="2310" width="16.85546875" style="44" customWidth="1"/>
    <col min="2311" max="2311" width="12.7109375" style="44" customWidth="1"/>
    <col min="2312" max="2312" width="7.28515625" style="44" customWidth="1"/>
    <col min="2313" max="2313" width="7.85546875" style="44" customWidth="1"/>
    <col min="2314" max="2314" width="0" style="44" hidden="1" customWidth="1"/>
    <col min="2315" max="2315" width="6.85546875" style="44" customWidth="1"/>
    <col min="2316" max="2316" width="6.5703125" style="44" customWidth="1"/>
    <col min="2317" max="2317" width="4.85546875" style="44" customWidth="1"/>
    <col min="2318" max="2318" width="3.7109375" style="44" customWidth="1"/>
    <col min="2319" max="2319" width="6" style="44" customWidth="1"/>
    <col min="2320" max="2321" width="9.140625" style="44"/>
    <col min="2322" max="2322" width="13.140625" style="44" customWidth="1"/>
    <col min="2323" max="2561" width="9.140625" style="44"/>
    <col min="2562" max="2562" width="22.7109375" style="44" customWidth="1"/>
    <col min="2563" max="2564" width="14.5703125" style="44" customWidth="1"/>
    <col min="2565" max="2566" width="16.85546875" style="44" customWidth="1"/>
    <col min="2567" max="2567" width="12.7109375" style="44" customWidth="1"/>
    <col min="2568" max="2568" width="7.28515625" style="44" customWidth="1"/>
    <col min="2569" max="2569" width="7.85546875" style="44" customWidth="1"/>
    <col min="2570" max="2570" width="0" style="44" hidden="1" customWidth="1"/>
    <col min="2571" max="2571" width="6.85546875" style="44" customWidth="1"/>
    <col min="2572" max="2572" width="6.5703125" style="44" customWidth="1"/>
    <col min="2573" max="2573" width="4.85546875" style="44" customWidth="1"/>
    <col min="2574" max="2574" width="3.7109375" style="44" customWidth="1"/>
    <col min="2575" max="2575" width="6" style="44" customWidth="1"/>
    <col min="2576" max="2577" width="9.140625" style="44"/>
    <col min="2578" max="2578" width="13.140625" style="44" customWidth="1"/>
    <col min="2579" max="2817" width="9.140625" style="44"/>
    <col min="2818" max="2818" width="22.7109375" style="44" customWidth="1"/>
    <col min="2819" max="2820" width="14.5703125" style="44" customWidth="1"/>
    <col min="2821" max="2822" width="16.85546875" style="44" customWidth="1"/>
    <col min="2823" max="2823" width="12.7109375" style="44" customWidth="1"/>
    <col min="2824" max="2824" width="7.28515625" style="44" customWidth="1"/>
    <col min="2825" max="2825" width="7.85546875" style="44" customWidth="1"/>
    <col min="2826" max="2826" width="0" style="44" hidden="1" customWidth="1"/>
    <col min="2827" max="2827" width="6.85546875" style="44" customWidth="1"/>
    <col min="2828" max="2828" width="6.5703125" style="44" customWidth="1"/>
    <col min="2829" max="2829" width="4.85546875" style="44" customWidth="1"/>
    <col min="2830" max="2830" width="3.7109375" style="44" customWidth="1"/>
    <col min="2831" max="2831" width="6" style="44" customWidth="1"/>
    <col min="2832" max="2833" width="9.140625" style="44"/>
    <col min="2834" max="2834" width="13.140625" style="44" customWidth="1"/>
    <col min="2835" max="3073" width="9.140625" style="44"/>
    <col min="3074" max="3074" width="22.7109375" style="44" customWidth="1"/>
    <col min="3075" max="3076" width="14.5703125" style="44" customWidth="1"/>
    <col min="3077" max="3078" width="16.85546875" style="44" customWidth="1"/>
    <col min="3079" max="3079" width="12.7109375" style="44" customWidth="1"/>
    <col min="3080" max="3080" width="7.28515625" style="44" customWidth="1"/>
    <col min="3081" max="3081" width="7.85546875" style="44" customWidth="1"/>
    <col min="3082" max="3082" width="0" style="44" hidden="1" customWidth="1"/>
    <col min="3083" max="3083" width="6.85546875" style="44" customWidth="1"/>
    <col min="3084" max="3084" width="6.5703125" style="44" customWidth="1"/>
    <col min="3085" max="3085" width="4.85546875" style="44" customWidth="1"/>
    <col min="3086" max="3086" width="3.7109375" style="44" customWidth="1"/>
    <col min="3087" max="3087" width="6" style="44" customWidth="1"/>
    <col min="3088" max="3089" width="9.140625" style="44"/>
    <col min="3090" max="3090" width="13.140625" style="44" customWidth="1"/>
    <col min="3091" max="3329" width="9.140625" style="44"/>
    <col min="3330" max="3330" width="22.7109375" style="44" customWidth="1"/>
    <col min="3331" max="3332" width="14.5703125" style="44" customWidth="1"/>
    <col min="3333" max="3334" width="16.85546875" style="44" customWidth="1"/>
    <col min="3335" max="3335" width="12.7109375" style="44" customWidth="1"/>
    <col min="3336" max="3336" width="7.28515625" style="44" customWidth="1"/>
    <col min="3337" max="3337" width="7.85546875" style="44" customWidth="1"/>
    <col min="3338" max="3338" width="0" style="44" hidden="1" customWidth="1"/>
    <col min="3339" max="3339" width="6.85546875" style="44" customWidth="1"/>
    <col min="3340" max="3340" width="6.5703125" style="44" customWidth="1"/>
    <col min="3341" max="3341" width="4.85546875" style="44" customWidth="1"/>
    <col min="3342" max="3342" width="3.7109375" style="44" customWidth="1"/>
    <col min="3343" max="3343" width="6" style="44" customWidth="1"/>
    <col min="3344" max="3345" width="9.140625" style="44"/>
    <col min="3346" max="3346" width="13.140625" style="44" customWidth="1"/>
    <col min="3347" max="3585" width="9.140625" style="44"/>
    <col min="3586" max="3586" width="22.7109375" style="44" customWidth="1"/>
    <col min="3587" max="3588" width="14.5703125" style="44" customWidth="1"/>
    <col min="3589" max="3590" width="16.85546875" style="44" customWidth="1"/>
    <col min="3591" max="3591" width="12.7109375" style="44" customWidth="1"/>
    <col min="3592" max="3592" width="7.28515625" style="44" customWidth="1"/>
    <col min="3593" max="3593" width="7.85546875" style="44" customWidth="1"/>
    <col min="3594" max="3594" width="0" style="44" hidden="1" customWidth="1"/>
    <col min="3595" max="3595" width="6.85546875" style="44" customWidth="1"/>
    <col min="3596" max="3596" width="6.5703125" style="44" customWidth="1"/>
    <col min="3597" max="3597" width="4.85546875" style="44" customWidth="1"/>
    <col min="3598" max="3598" width="3.7109375" style="44" customWidth="1"/>
    <col min="3599" max="3599" width="6" style="44" customWidth="1"/>
    <col min="3600" max="3601" width="9.140625" style="44"/>
    <col min="3602" max="3602" width="13.140625" style="44" customWidth="1"/>
    <col min="3603" max="3841" width="9.140625" style="44"/>
    <col min="3842" max="3842" width="22.7109375" style="44" customWidth="1"/>
    <col min="3843" max="3844" width="14.5703125" style="44" customWidth="1"/>
    <col min="3845" max="3846" width="16.85546875" style="44" customWidth="1"/>
    <col min="3847" max="3847" width="12.7109375" style="44" customWidth="1"/>
    <col min="3848" max="3848" width="7.28515625" style="44" customWidth="1"/>
    <col min="3849" max="3849" width="7.85546875" style="44" customWidth="1"/>
    <col min="3850" max="3850" width="0" style="44" hidden="1" customWidth="1"/>
    <col min="3851" max="3851" width="6.85546875" style="44" customWidth="1"/>
    <col min="3852" max="3852" width="6.5703125" style="44" customWidth="1"/>
    <col min="3853" max="3853" width="4.85546875" style="44" customWidth="1"/>
    <col min="3854" max="3854" width="3.7109375" style="44" customWidth="1"/>
    <col min="3855" max="3855" width="6" style="44" customWidth="1"/>
    <col min="3856" max="3857" width="9.140625" style="44"/>
    <col min="3858" max="3858" width="13.140625" style="44" customWidth="1"/>
    <col min="3859" max="4097" width="9.140625" style="44"/>
    <col min="4098" max="4098" width="22.7109375" style="44" customWidth="1"/>
    <col min="4099" max="4100" width="14.5703125" style="44" customWidth="1"/>
    <col min="4101" max="4102" width="16.85546875" style="44" customWidth="1"/>
    <col min="4103" max="4103" width="12.7109375" style="44" customWidth="1"/>
    <col min="4104" max="4104" width="7.28515625" style="44" customWidth="1"/>
    <col min="4105" max="4105" width="7.85546875" style="44" customWidth="1"/>
    <col min="4106" max="4106" width="0" style="44" hidden="1" customWidth="1"/>
    <col min="4107" max="4107" width="6.85546875" style="44" customWidth="1"/>
    <col min="4108" max="4108" width="6.5703125" style="44" customWidth="1"/>
    <col min="4109" max="4109" width="4.85546875" style="44" customWidth="1"/>
    <col min="4110" max="4110" width="3.7109375" style="44" customWidth="1"/>
    <col min="4111" max="4111" width="6" style="44" customWidth="1"/>
    <col min="4112" max="4113" width="9.140625" style="44"/>
    <col min="4114" max="4114" width="13.140625" style="44" customWidth="1"/>
    <col min="4115" max="4353" width="9.140625" style="44"/>
    <col min="4354" max="4354" width="22.7109375" style="44" customWidth="1"/>
    <col min="4355" max="4356" width="14.5703125" style="44" customWidth="1"/>
    <col min="4357" max="4358" width="16.85546875" style="44" customWidth="1"/>
    <col min="4359" max="4359" width="12.7109375" style="44" customWidth="1"/>
    <col min="4360" max="4360" width="7.28515625" style="44" customWidth="1"/>
    <col min="4361" max="4361" width="7.85546875" style="44" customWidth="1"/>
    <col min="4362" max="4362" width="0" style="44" hidden="1" customWidth="1"/>
    <col min="4363" max="4363" width="6.85546875" style="44" customWidth="1"/>
    <col min="4364" max="4364" width="6.5703125" style="44" customWidth="1"/>
    <col min="4365" max="4365" width="4.85546875" style="44" customWidth="1"/>
    <col min="4366" max="4366" width="3.7109375" style="44" customWidth="1"/>
    <col min="4367" max="4367" width="6" style="44" customWidth="1"/>
    <col min="4368" max="4369" width="9.140625" style="44"/>
    <col min="4370" max="4370" width="13.140625" style="44" customWidth="1"/>
    <col min="4371" max="4609" width="9.140625" style="44"/>
    <col min="4610" max="4610" width="22.7109375" style="44" customWidth="1"/>
    <col min="4611" max="4612" width="14.5703125" style="44" customWidth="1"/>
    <col min="4613" max="4614" width="16.85546875" style="44" customWidth="1"/>
    <col min="4615" max="4615" width="12.7109375" style="44" customWidth="1"/>
    <col min="4616" max="4616" width="7.28515625" style="44" customWidth="1"/>
    <col min="4617" max="4617" width="7.85546875" style="44" customWidth="1"/>
    <col min="4618" max="4618" width="0" style="44" hidden="1" customWidth="1"/>
    <col min="4619" max="4619" width="6.85546875" style="44" customWidth="1"/>
    <col min="4620" max="4620" width="6.5703125" style="44" customWidth="1"/>
    <col min="4621" max="4621" width="4.85546875" style="44" customWidth="1"/>
    <col min="4622" max="4622" width="3.7109375" style="44" customWidth="1"/>
    <col min="4623" max="4623" width="6" style="44" customWidth="1"/>
    <col min="4624" max="4625" width="9.140625" style="44"/>
    <col min="4626" max="4626" width="13.140625" style="44" customWidth="1"/>
    <col min="4627" max="4865" width="9.140625" style="44"/>
    <col min="4866" max="4866" width="22.7109375" style="44" customWidth="1"/>
    <col min="4867" max="4868" width="14.5703125" style="44" customWidth="1"/>
    <col min="4869" max="4870" width="16.85546875" style="44" customWidth="1"/>
    <col min="4871" max="4871" width="12.7109375" style="44" customWidth="1"/>
    <col min="4872" max="4872" width="7.28515625" style="44" customWidth="1"/>
    <col min="4873" max="4873" width="7.85546875" style="44" customWidth="1"/>
    <col min="4874" max="4874" width="0" style="44" hidden="1" customWidth="1"/>
    <col min="4875" max="4875" width="6.85546875" style="44" customWidth="1"/>
    <col min="4876" max="4876" width="6.5703125" style="44" customWidth="1"/>
    <col min="4877" max="4877" width="4.85546875" style="44" customWidth="1"/>
    <col min="4878" max="4878" width="3.7109375" style="44" customWidth="1"/>
    <col min="4879" max="4879" width="6" style="44" customWidth="1"/>
    <col min="4880" max="4881" width="9.140625" style="44"/>
    <col min="4882" max="4882" width="13.140625" style="44" customWidth="1"/>
    <col min="4883" max="5121" width="9.140625" style="44"/>
    <col min="5122" max="5122" width="22.7109375" style="44" customWidth="1"/>
    <col min="5123" max="5124" width="14.5703125" style="44" customWidth="1"/>
    <col min="5125" max="5126" width="16.85546875" style="44" customWidth="1"/>
    <col min="5127" max="5127" width="12.7109375" style="44" customWidth="1"/>
    <col min="5128" max="5128" width="7.28515625" style="44" customWidth="1"/>
    <col min="5129" max="5129" width="7.85546875" style="44" customWidth="1"/>
    <col min="5130" max="5130" width="0" style="44" hidden="1" customWidth="1"/>
    <col min="5131" max="5131" width="6.85546875" style="44" customWidth="1"/>
    <col min="5132" max="5132" width="6.5703125" style="44" customWidth="1"/>
    <col min="5133" max="5133" width="4.85546875" style="44" customWidth="1"/>
    <col min="5134" max="5134" width="3.7109375" style="44" customWidth="1"/>
    <col min="5135" max="5135" width="6" style="44" customWidth="1"/>
    <col min="5136" max="5137" width="9.140625" style="44"/>
    <col min="5138" max="5138" width="13.140625" style="44" customWidth="1"/>
    <col min="5139" max="5377" width="9.140625" style="44"/>
    <col min="5378" max="5378" width="22.7109375" style="44" customWidth="1"/>
    <col min="5379" max="5380" width="14.5703125" style="44" customWidth="1"/>
    <col min="5381" max="5382" width="16.85546875" style="44" customWidth="1"/>
    <col min="5383" max="5383" width="12.7109375" style="44" customWidth="1"/>
    <col min="5384" max="5384" width="7.28515625" style="44" customWidth="1"/>
    <col min="5385" max="5385" width="7.85546875" style="44" customWidth="1"/>
    <col min="5386" max="5386" width="0" style="44" hidden="1" customWidth="1"/>
    <col min="5387" max="5387" width="6.85546875" style="44" customWidth="1"/>
    <col min="5388" max="5388" width="6.5703125" style="44" customWidth="1"/>
    <col min="5389" max="5389" width="4.85546875" style="44" customWidth="1"/>
    <col min="5390" max="5390" width="3.7109375" style="44" customWidth="1"/>
    <col min="5391" max="5391" width="6" style="44" customWidth="1"/>
    <col min="5392" max="5393" width="9.140625" style="44"/>
    <col min="5394" max="5394" width="13.140625" style="44" customWidth="1"/>
    <col min="5395" max="5633" width="9.140625" style="44"/>
    <col min="5634" max="5634" width="22.7109375" style="44" customWidth="1"/>
    <col min="5635" max="5636" width="14.5703125" style="44" customWidth="1"/>
    <col min="5637" max="5638" width="16.85546875" style="44" customWidth="1"/>
    <col min="5639" max="5639" width="12.7109375" style="44" customWidth="1"/>
    <col min="5640" max="5640" width="7.28515625" style="44" customWidth="1"/>
    <col min="5641" max="5641" width="7.85546875" style="44" customWidth="1"/>
    <col min="5642" max="5642" width="0" style="44" hidden="1" customWidth="1"/>
    <col min="5643" max="5643" width="6.85546875" style="44" customWidth="1"/>
    <col min="5644" max="5644" width="6.5703125" style="44" customWidth="1"/>
    <col min="5645" max="5645" width="4.85546875" style="44" customWidth="1"/>
    <col min="5646" max="5646" width="3.7109375" style="44" customWidth="1"/>
    <col min="5647" max="5647" width="6" style="44" customWidth="1"/>
    <col min="5648" max="5649" width="9.140625" style="44"/>
    <col min="5650" max="5650" width="13.140625" style="44" customWidth="1"/>
    <col min="5651" max="5889" width="9.140625" style="44"/>
    <col min="5890" max="5890" width="22.7109375" style="44" customWidth="1"/>
    <col min="5891" max="5892" width="14.5703125" style="44" customWidth="1"/>
    <col min="5893" max="5894" width="16.85546875" style="44" customWidth="1"/>
    <col min="5895" max="5895" width="12.7109375" style="44" customWidth="1"/>
    <col min="5896" max="5896" width="7.28515625" style="44" customWidth="1"/>
    <col min="5897" max="5897" width="7.85546875" style="44" customWidth="1"/>
    <col min="5898" max="5898" width="0" style="44" hidden="1" customWidth="1"/>
    <col min="5899" max="5899" width="6.85546875" style="44" customWidth="1"/>
    <col min="5900" max="5900" width="6.5703125" style="44" customWidth="1"/>
    <col min="5901" max="5901" width="4.85546875" style="44" customWidth="1"/>
    <col min="5902" max="5902" width="3.7109375" style="44" customWidth="1"/>
    <col min="5903" max="5903" width="6" style="44" customWidth="1"/>
    <col min="5904" max="5905" width="9.140625" style="44"/>
    <col min="5906" max="5906" width="13.140625" style="44" customWidth="1"/>
    <col min="5907" max="6145" width="9.140625" style="44"/>
    <col min="6146" max="6146" width="22.7109375" style="44" customWidth="1"/>
    <col min="6147" max="6148" width="14.5703125" style="44" customWidth="1"/>
    <col min="6149" max="6150" width="16.85546875" style="44" customWidth="1"/>
    <col min="6151" max="6151" width="12.7109375" style="44" customWidth="1"/>
    <col min="6152" max="6152" width="7.28515625" style="44" customWidth="1"/>
    <col min="6153" max="6153" width="7.85546875" style="44" customWidth="1"/>
    <col min="6154" max="6154" width="0" style="44" hidden="1" customWidth="1"/>
    <col min="6155" max="6155" width="6.85546875" style="44" customWidth="1"/>
    <col min="6156" max="6156" width="6.5703125" style="44" customWidth="1"/>
    <col min="6157" max="6157" width="4.85546875" style="44" customWidth="1"/>
    <col min="6158" max="6158" width="3.7109375" style="44" customWidth="1"/>
    <col min="6159" max="6159" width="6" style="44" customWidth="1"/>
    <col min="6160" max="6161" width="9.140625" style="44"/>
    <col min="6162" max="6162" width="13.140625" style="44" customWidth="1"/>
    <col min="6163" max="6401" width="9.140625" style="44"/>
    <col min="6402" max="6402" width="22.7109375" style="44" customWidth="1"/>
    <col min="6403" max="6404" width="14.5703125" style="44" customWidth="1"/>
    <col min="6405" max="6406" width="16.85546875" style="44" customWidth="1"/>
    <col min="6407" max="6407" width="12.7109375" style="44" customWidth="1"/>
    <col min="6408" max="6408" width="7.28515625" style="44" customWidth="1"/>
    <col min="6409" max="6409" width="7.85546875" style="44" customWidth="1"/>
    <col min="6410" max="6410" width="0" style="44" hidden="1" customWidth="1"/>
    <col min="6411" max="6411" width="6.85546875" style="44" customWidth="1"/>
    <col min="6412" max="6412" width="6.5703125" style="44" customWidth="1"/>
    <col min="6413" max="6413" width="4.85546875" style="44" customWidth="1"/>
    <col min="6414" max="6414" width="3.7109375" style="44" customWidth="1"/>
    <col min="6415" max="6415" width="6" style="44" customWidth="1"/>
    <col min="6416" max="6417" width="9.140625" style="44"/>
    <col min="6418" max="6418" width="13.140625" style="44" customWidth="1"/>
    <col min="6419" max="6657" width="9.140625" style="44"/>
    <col min="6658" max="6658" width="22.7109375" style="44" customWidth="1"/>
    <col min="6659" max="6660" width="14.5703125" style="44" customWidth="1"/>
    <col min="6661" max="6662" width="16.85546875" style="44" customWidth="1"/>
    <col min="6663" max="6663" width="12.7109375" style="44" customWidth="1"/>
    <col min="6664" max="6664" width="7.28515625" style="44" customWidth="1"/>
    <col min="6665" max="6665" width="7.85546875" style="44" customWidth="1"/>
    <col min="6666" max="6666" width="0" style="44" hidden="1" customWidth="1"/>
    <col min="6667" max="6667" width="6.85546875" style="44" customWidth="1"/>
    <col min="6668" max="6668" width="6.5703125" style="44" customWidth="1"/>
    <col min="6669" max="6669" width="4.85546875" style="44" customWidth="1"/>
    <col min="6670" max="6670" width="3.7109375" style="44" customWidth="1"/>
    <col min="6671" max="6671" width="6" style="44" customWidth="1"/>
    <col min="6672" max="6673" width="9.140625" style="44"/>
    <col min="6674" max="6674" width="13.140625" style="44" customWidth="1"/>
    <col min="6675" max="6913" width="9.140625" style="44"/>
    <col min="6914" max="6914" width="22.7109375" style="44" customWidth="1"/>
    <col min="6915" max="6916" width="14.5703125" style="44" customWidth="1"/>
    <col min="6917" max="6918" width="16.85546875" style="44" customWidth="1"/>
    <col min="6919" max="6919" width="12.7109375" style="44" customWidth="1"/>
    <col min="6920" max="6920" width="7.28515625" style="44" customWidth="1"/>
    <col min="6921" max="6921" width="7.85546875" style="44" customWidth="1"/>
    <col min="6922" max="6922" width="0" style="44" hidden="1" customWidth="1"/>
    <col min="6923" max="6923" width="6.85546875" style="44" customWidth="1"/>
    <col min="6924" max="6924" width="6.5703125" style="44" customWidth="1"/>
    <col min="6925" max="6925" width="4.85546875" style="44" customWidth="1"/>
    <col min="6926" max="6926" width="3.7109375" style="44" customWidth="1"/>
    <col min="6927" max="6927" width="6" style="44" customWidth="1"/>
    <col min="6928" max="6929" width="9.140625" style="44"/>
    <col min="6930" max="6930" width="13.140625" style="44" customWidth="1"/>
    <col min="6931" max="7169" width="9.140625" style="44"/>
    <col min="7170" max="7170" width="22.7109375" style="44" customWidth="1"/>
    <col min="7171" max="7172" width="14.5703125" style="44" customWidth="1"/>
    <col min="7173" max="7174" width="16.85546875" style="44" customWidth="1"/>
    <col min="7175" max="7175" width="12.7109375" style="44" customWidth="1"/>
    <col min="7176" max="7176" width="7.28515625" style="44" customWidth="1"/>
    <col min="7177" max="7177" width="7.85546875" style="44" customWidth="1"/>
    <col min="7178" max="7178" width="0" style="44" hidden="1" customWidth="1"/>
    <col min="7179" max="7179" width="6.85546875" style="44" customWidth="1"/>
    <col min="7180" max="7180" width="6.5703125" style="44" customWidth="1"/>
    <col min="7181" max="7181" width="4.85546875" style="44" customWidth="1"/>
    <col min="7182" max="7182" width="3.7109375" style="44" customWidth="1"/>
    <col min="7183" max="7183" width="6" style="44" customWidth="1"/>
    <col min="7184" max="7185" width="9.140625" style="44"/>
    <col min="7186" max="7186" width="13.140625" style="44" customWidth="1"/>
    <col min="7187" max="7425" width="9.140625" style="44"/>
    <col min="7426" max="7426" width="22.7109375" style="44" customWidth="1"/>
    <col min="7427" max="7428" width="14.5703125" style="44" customWidth="1"/>
    <col min="7429" max="7430" width="16.85546875" style="44" customWidth="1"/>
    <col min="7431" max="7431" width="12.7109375" style="44" customWidth="1"/>
    <col min="7432" max="7432" width="7.28515625" style="44" customWidth="1"/>
    <col min="7433" max="7433" width="7.85546875" style="44" customWidth="1"/>
    <col min="7434" max="7434" width="0" style="44" hidden="1" customWidth="1"/>
    <col min="7435" max="7435" width="6.85546875" style="44" customWidth="1"/>
    <col min="7436" max="7436" width="6.5703125" style="44" customWidth="1"/>
    <col min="7437" max="7437" width="4.85546875" style="44" customWidth="1"/>
    <col min="7438" max="7438" width="3.7109375" style="44" customWidth="1"/>
    <col min="7439" max="7439" width="6" style="44" customWidth="1"/>
    <col min="7440" max="7441" width="9.140625" style="44"/>
    <col min="7442" max="7442" width="13.140625" style="44" customWidth="1"/>
    <col min="7443" max="7681" width="9.140625" style="44"/>
    <col min="7682" max="7682" width="22.7109375" style="44" customWidth="1"/>
    <col min="7683" max="7684" width="14.5703125" style="44" customWidth="1"/>
    <col min="7685" max="7686" width="16.85546875" style="44" customWidth="1"/>
    <col min="7687" max="7687" width="12.7109375" style="44" customWidth="1"/>
    <col min="7688" max="7688" width="7.28515625" style="44" customWidth="1"/>
    <col min="7689" max="7689" width="7.85546875" style="44" customWidth="1"/>
    <col min="7690" max="7690" width="0" style="44" hidden="1" customWidth="1"/>
    <col min="7691" max="7691" width="6.85546875" style="44" customWidth="1"/>
    <col min="7692" max="7692" width="6.5703125" style="44" customWidth="1"/>
    <col min="7693" max="7693" width="4.85546875" style="44" customWidth="1"/>
    <col min="7694" max="7694" width="3.7109375" style="44" customWidth="1"/>
    <col min="7695" max="7695" width="6" style="44" customWidth="1"/>
    <col min="7696" max="7697" width="9.140625" style="44"/>
    <col min="7698" max="7698" width="13.140625" style="44" customWidth="1"/>
    <col min="7699" max="7937" width="9.140625" style="44"/>
    <col min="7938" max="7938" width="22.7109375" style="44" customWidth="1"/>
    <col min="7939" max="7940" width="14.5703125" style="44" customWidth="1"/>
    <col min="7941" max="7942" width="16.85546875" style="44" customWidth="1"/>
    <col min="7943" max="7943" width="12.7109375" style="44" customWidth="1"/>
    <col min="7944" max="7944" width="7.28515625" style="44" customWidth="1"/>
    <col min="7945" max="7945" width="7.85546875" style="44" customWidth="1"/>
    <col min="7946" max="7946" width="0" style="44" hidden="1" customWidth="1"/>
    <col min="7947" max="7947" width="6.85546875" style="44" customWidth="1"/>
    <col min="7948" max="7948" width="6.5703125" style="44" customWidth="1"/>
    <col min="7949" max="7949" width="4.85546875" style="44" customWidth="1"/>
    <col min="7950" max="7950" width="3.7109375" style="44" customWidth="1"/>
    <col min="7951" max="7951" width="6" style="44" customWidth="1"/>
    <col min="7952" max="7953" width="9.140625" style="44"/>
    <col min="7954" max="7954" width="13.140625" style="44" customWidth="1"/>
    <col min="7955" max="8193" width="9.140625" style="44"/>
    <col min="8194" max="8194" width="22.7109375" style="44" customWidth="1"/>
    <col min="8195" max="8196" width="14.5703125" style="44" customWidth="1"/>
    <col min="8197" max="8198" width="16.85546875" style="44" customWidth="1"/>
    <col min="8199" max="8199" width="12.7109375" style="44" customWidth="1"/>
    <col min="8200" max="8200" width="7.28515625" style="44" customWidth="1"/>
    <col min="8201" max="8201" width="7.85546875" style="44" customWidth="1"/>
    <col min="8202" max="8202" width="0" style="44" hidden="1" customWidth="1"/>
    <col min="8203" max="8203" width="6.85546875" style="44" customWidth="1"/>
    <col min="8204" max="8204" width="6.5703125" style="44" customWidth="1"/>
    <col min="8205" max="8205" width="4.85546875" style="44" customWidth="1"/>
    <col min="8206" max="8206" width="3.7109375" style="44" customWidth="1"/>
    <col min="8207" max="8207" width="6" style="44" customWidth="1"/>
    <col min="8208" max="8209" width="9.140625" style="44"/>
    <col min="8210" max="8210" width="13.140625" style="44" customWidth="1"/>
    <col min="8211" max="8449" width="9.140625" style="44"/>
    <col min="8450" max="8450" width="22.7109375" style="44" customWidth="1"/>
    <col min="8451" max="8452" width="14.5703125" style="44" customWidth="1"/>
    <col min="8453" max="8454" width="16.85546875" style="44" customWidth="1"/>
    <col min="8455" max="8455" width="12.7109375" style="44" customWidth="1"/>
    <col min="8456" max="8456" width="7.28515625" style="44" customWidth="1"/>
    <col min="8457" max="8457" width="7.85546875" style="44" customWidth="1"/>
    <col min="8458" max="8458" width="0" style="44" hidden="1" customWidth="1"/>
    <col min="8459" max="8459" width="6.85546875" style="44" customWidth="1"/>
    <col min="8460" max="8460" width="6.5703125" style="44" customWidth="1"/>
    <col min="8461" max="8461" width="4.85546875" style="44" customWidth="1"/>
    <col min="8462" max="8462" width="3.7109375" style="44" customWidth="1"/>
    <col min="8463" max="8463" width="6" style="44" customWidth="1"/>
    <col min="8464" max="8465" width="9.140625" style="44"/>
    <col min="8466" max="8466" width="13.140625" style="44" customWidth="1"/>
    <col min="8467" max="8705" width="9.140625" style="44"/>
    <col min="8706" max="8706" width="22.7109375" style="44" customWidth="1"/>
    <col min="8707" max="8708" width="14.5703125" style="44" customWidth="1"/>
    <col min="8709" max="8710" width="16.85546875" style="44" customWidth="1"/>
    <col min="8711" max="8711" width="12.7109375" style="44" customWidth="1"/>
    <col min="8712" max="8712" width="7.28515625" style="44" customWidth="1"/>
    <col min="8713" max="8713" width="7.85546875" style="44" customWidth="1"/>
    <col min="8714" max="8714" width="0" style="44" hidden="1" customWidth="1"/>
    <col min="8715" max="8715" width="6.85546875" style="44" customWidth="1"/>
    <col min="8716" max="8716" width="6.5703125" style="44" customWidth="1"/>
    <col min="8717" max="8717" width="4.85546875" style="44" customWidth="1"/>
    <col min="8718" max="8718" width="3.7109375" style="44" customWidth="1"/>
    <col min="8719" max="8719" width="6" style="44" customWidth="1"/>
    <col min="8720" max="8721" width="9.140625" style="44"/>
    <col min="8722" max="8722" width="13.140625" style="44" customWidth="1"/>
    <col min="8723" max="8961" width="9.140625" style="44"/>
    <col min="8962" max="8962" width="22.7109375" style="44" customWidth="1"/>
    <col min="8963" max="8964" width="14.5703125" style="44" customWidth="1"/>
    <col min="8965" max="8966" width="16.85546875" style="44" customWidth="1"/>
    <col min="8967" max="8967" width="12.7109375" style="44" customWidth="1"/>
    <col min="8968" max="8968" width="7.28515625" style="44" customWidth="1"/>
    <col min="8969" max="8969" width="7.85546875" style="44" customWidth="1"/>
    <col min="8970" max="8970" width="0" style="44" hidden="1" customWidth="1"/>
    <col min="8971" max="8971" width="6.85546875" style="44" customWidth="1"/>
    <col min="8972" max="8972" width="6.5703125" style="44" customWidth="1"/>
    <col min="8973" max="8973" width="4.85546875" style="44" customWidth="1"/>
    <col min="8974" max="8974" width="3.7109375" style="44" customWidth="1"/>
    <col min="8975" max="8975" width="6" style="44" customWidth="1"/>
    <col min="8976" max="8977" width="9.140625" style="44"/>
    <col min="8978" max="8978" width="13.140625" style="44" customWidth="1"/>
    <col min="8979" max="9217" width="9.140625" style="44"/>
    <col min="9218" max="9218" width="22.7109375" style="44" customWidth="1"/>
    <col min="9219" max="9220" width="14.5703125" style="44" customWidth="1"/>
    <col min="9221" max="9222" width="16.85546875" style="44" customWidth="1"/>
    <col min="9223" max="9223" width="12.7109375" style="44" customWidth="1"/>
    <col min="9224" max="9224" width="7.28515625" style="44" customWidth="1"/>
    <col min="9225" max="9225" width="7.85546875" style="44" customWidth="1"/>
    <col min="9226" max="9226" width="0" style="44" hidden="1" customWidth="1"/>
    <col min="9227" max="9227" width="6.85546875" style="44" customWidth="1"/>
    <col min="9228" max="9228" width="6.5703125" style="44" customWidth="1"/>
    <col min="9229" max="9229" width="4.85546875" style="44" customWidth="1"/>
    <col min="9230" max="9230" width="3.7109375" style="44" customWidth="1"/>
    <col min="9231" max="9231" width="6" style="44" customWidth="1"/>
    <col min="9232" max="9233" width="9.140625" style="44"/>
    <col min="9234" max="9234" width="13.140625" style="44" customWidth="1"/>
    <col min="9235" max="9473" width="9.140625" style="44"/>
    <col min="9474" max="9474" width="22.7109375" style="44" customWidth="1"/>
    <col min="9475" max="9476" width="14.5703125" style="44" customWidth="1"/>
    <col min="9477" max="9478" width="16.85546875" style="44" customWidth="1"/>
    <col min="9479" max="9479" width="12.7109375" style="44" customWidth="1"/>
    <col min="9480" max="9480" width="7.28515625" style="44" customWidth="1"/>
    <col min="9481" max="9481" width="7.85546875" style="44" customWidth="1"/>
    <col min="9482" max="9482" width="0" style="44" hidden="1" customWidth="1"/>
    <col min="9483" max="9483" width="6.85546875" style="44" customWidth="1"/>
    <col min="9484" max="9484" width="6.5703125" style="44" customWidth="1"/>
    <col min="9485" max="9485" width="4.85546875" style="44" customWidth="1"/>
    <col min="9486" max="9486" width="3.7109375" style="44" customWidth="1"/>
    <col min="9487" max="9487" width="6" style="44" customWidth="1"/>
    <col min="9488" max="9489" width="9.140625" style="44"/>
    <col min="9490" max="9490" width="13.140625" style="44" customWidth="1"/>
    <col min="9491" max="9729" width="9.140625" style="44"/>
    <col min="9730" max="9730" width="22.7109375" style="44" customWidth="1"/>
    <col min="9731" max="9732" width="14.5703125" style="44" customWidth="1"/>
    <col min="9733" max="9734" width="16.85546875" style="44" customWidth="1"/>
    <col min="9735" max="9735" width="12.7109375" style="44" customWidth="1"/>
    <col min="9736" max="9736" width="7.28515625" style="44" customWidth="1"/>
    <col min="9737" max="9737" width="7.85546875" style="44" customWidth="1"/>
    <col min="9738" max="9738" width="0" style="44" hidden="1" customWidth="1"/>
    <col min="9739" max="9739" width="6.85546875" style="44" customWidth="1"/>
    <col min="9740" max="9740" width="6.5703125" style="44" customWidth="1"/>
    <col min="9741" max="9741" width="4.85546875" style="44" customWidth="1"/>
    <col min="9742" max="9742" width="3.7109375" style="44" customWidth="1"/>
    <col min="9743" max="9743" width="6" style="44" customWidth="1"/>
    <col min="9744" max="9745" width="9.140625" style="44"/>
    <col min="9746" max="9746" width="13.140625" style="44" customWidth="1"/>
    <col min="9747" max="9985" width="9.140625" style="44"/>
    <col min="9986" max="9986" width="22.7109375" style="44" customWidth="1"/>
    <col min="9987" max="9988" width="14.5703125" style="44" customWidth="1"/>
    <col min="9989" max="9990" width="16.85546875" style="44" customWidth="1"/>
    <col min="9991" max="9991" width="12.7109375" style="44" customWidth="1"/>
    <col min="9992" max="9992" width="7.28515625" style="44" customWidth="1"/>
    <col min="9993" max="9993" width="7.85546875" style="44" customWidth="1"/>
    <col min="9994" max="9994" width="0" style="44" hidden="1" customWidth="1"/>
    <col min="9995" max="9995" width="6.85546875" style="44" customWidth="1"/>
    <col min="9996" max="9996" width="6.5703125" style="44" customWidth="1"/>
    <col min="9997" max="9997" width="4.85546875" style="44" customWidth="1"/>
    <col min="9998" max="9998" width="3.7109375" style="44" customWidth="1"/>
    <col min="9999" max="9999" width="6" style="44" customWidth="1"/>
    <col min="10000" max="10001" width="9.140625" style="44"/>
    <col min="10002" max="10002" width="13.140625" style="44" customWidth="1"/>
    <col min="10003" max="10241" width="9.140625" style="44"/>
    <col min="10242" max="10242" width="22.7109375" style="44" customWidth="1"/>
    <col min="10243" max="10244" width="14.5703125" style="44" customWidth="1"/>
    <col min="10245" max="10246" width="16.85546875" style="44" customWidth="1"/>
    <col min="10247" max="10247" width="12.7109375" style="44" customWidth="1"/>
    <col min="10248" max="10248" width="7.28515625" style="44" customWidth="1"/>
    <col min="10249" max="10249" width="7.85546875" style="44" customWidth="1"/>
    <col min="10250" max="10250" width="0" style="44" hidden="1" customWidth="1"/>
    <col min="10251" max="10251" width="6.85546875" style="44" customWidth="1"/>
    <col min="10252" max="10252" width="6.5703125" style="44" customWidth="1"/>
    <col min="10253" max="10253" width="4.85546875" style="44" customWidth="1"/>
    <col min="10254" max="10254" width="3.7109375" style="44" customWidth="1"/>
    <col min="10255" max="10255" width="6" style="44" customWidth="1"/>
    <col min="10256" max="10257" width="9.140625" style="44"/>
    <col min="10258" max="10258" width="13.140625" style="44" customWidth="1"/>
    <col min="10259" max="10497" width="9.140625" style="44"/>
    <col min="10498" max="10498" width="22.7109375" style="44" customWidth="1"/>
    <col min="10499" max="10500" width="14.5703125" style="44" customWidth="1"/>
    <col min="10501" max="10502" width="16.85546875" style="44" customWidth="1"/>
    <col min="10503" max="10503" width="12.7109375" style="44" customWidth="1"/>
    <col min="10504" max="10504" width="7.28515625" style="44" customWidth="1"/>
    <col min="10505" max="10505" width="7.85546875" style="44" customWidth="1"/>
    <col min="10506" max="10506" width="0" style="44" hidden="1" customWidth="1"/>
    <col min="10507" max="10507" width="6.85546875" style="44" customWidth="1"/>
    <col min="10508" max="10508" width="6.5703125" style="44" customWidth="1"/>
    <col min="10509" max="10509" width="4.85546875" style="44" customWidth="1"/>
    <col min="10510" max="10510" width="3.7109375" style="44" customWidth="1"/>
    <col min="10511" max="10511" width="6" style="44" customWidth="1"/>
    <col min="10512" max="10513" width="9.140625" style="44"/>
    <col min="10514" max="10514" width="13.140625" style="44" customWidth="1"/>
    <col min="10515" max="10753" width="9.140625" style="44"/>
    <col min="10754" max="10754" width="22.7109375" style="44" customWidth="1"/>
    <col min="10755" max="10756" width="14.5703125" style="44" customWidth="1"/>
    <col min="10757" max="10758" width="16.85546875" style="44" customWidth="1"/>
    <col min="10759" max="10759" width="12.7109375" style="44" customWidth="1"/>
    <col min="10760" max="10760" width="7.28515625" style="44" customWidth="1"/>
    <col min="10761" max="10761" width="7.85546875" style="44" customWidth="1"/>
    <col min="10762" max="10762" width="0" style="44" hidden="1" customWidth="1"/>
    <col min="10763" max="10763" width="6.85546875" style="44" customWidth="1"/>
    <col min="10764" max="10764" width="6.5703125" style="44" customWidth="1"/>
    <col min="10765" max="10765" width="4.85546875" style="44" customWidth="1"/>
    <col min="10766" max="10766" width="3.7109375" style="44" customWidth="1"/>
    <col min="10767" max="10767" width="6" style="44" customWidth="1"/>
    <col min="10768" max="10769" width="9.140625" style="44"/>
    <col min="10770" max="10770" width="13.140625" style="44" customWidth="1"/>
    <col min="10771" max="11009" width="9.140625" style="44"/>
    <col min="11010" max="11010" width="22.7109375" style="44" customWidth="1"/>
    <col min="11011" max="11012" width="14.5703125" style="44" customWidth="1"/>
    <col min="11013" max="11014" width="16.85546875" style="44" customWidth="1"/>
    <col min="11015" max="11015" width="12.7109375" style="44" customWidth="1"/>
    <col min="11016" max="11016" width="7.28515625" style="44" customWidth="1"/>
    <col min="11017" max="11017" width="7.85546875" style="44" customWidth="1"/>
    <col min="11018" max="11018" width="0" style="44" hidden="1" customWidth="1"/>
    <col min="11019" max="11019" width="6.85546875" style="44" customWidth="1"/>
    <col min="11020" max="11020" width="6.5703125" style="44" customWidth="1"/>
    <col min="11021" max="11021" width="4.85546875" style="44" customWidth="1"/>
    <col min="11022" max="11022" width="3.7109375" style="44" customWidth="1"/>
    <col min="11023" max="11023" width="6" style="44" customWidth="1"/>
    <col min="11024" max="11025" width="9.140625" style="44"/>
    <col min="11026" max="11026" width="13.140625" style="44" customWidth="1"/>
    <col min="11027" max="11265" width="9.140625" style="44"/>
    <col min="11266" max="11266" width="22.7109375" style="44" customWidth="1"/>
    <col min="11267" max="11268" width="14.5703125" style="44" customWidth="1"/>
    <col min="11269" max="11270" width="16.85546875" style="44" customWidth="1"/>
    <col min="11271" max="11271" width="12.7109375" style="44" customWidth="1"/>
    <col min="11272" max="11272" width="7.28515625" style="44" customWidth="1"/>
    <col min="11273" max="11273" width="7.85546875" style="44" customWidth="1"/>
    <col min="11274" max="11274" width="0" style="44" hidden="1" customWidth="1"/>
    <col min="11275" max="11275" width="6.85546875" style="44" customWidth="1"/>
    <col min="11276" max="11276" width="6.5703125" style="44" customWidth="1"/>
    <col min="11277" max="11277" width="4.85546875" style="44" customWidth="1"/>
    <col min="11278" max="11278" width="3.7109375" style="44" customWidth="1"/>
    <col min="11279" max="11279" width="6" style="44" customWidth="1"/>
    <col min="11280" max="11281" width="9.140625" style="44"/>
    <col min="11282" max="11282" width="13.140625" style="44" customWidth="1"/>
    <col min="11283" max="11521" width="9.140625" style="44"/>
    <col min="11522" max="11522" width="22.7109375" style="44" customWidth="1"/>
    <col min="11523" max="11524" width="14.5703125" style="44" customWidth="1"/>
    <col min="11525" max="11526" width="16.85546875" style="44" customWidth="1"/>
    <col min="11527" max="11527" width="12.7109375" style="44" customWidth="1"/>
    <col min="11528" max="11528" width="7.28515625" style="44" customWidth="1"/>
    <col min="11529" max="11529" width="7.85546875" style="44" customWidth="1"/>
    <col min="11530" max="11530" width="0" style="44" hidden="1" customWidth="1"/>
    <col min="11531" max="11531" width="6.85546875" style="44" customWidth="1"/>
    <col min="11532" max="11532" width="6.5703125" style="44" customWidth="1"/>
    <col min="11533" max="11533" width="4.85546875" style="44" customWidth="1"/>
    <col min="11534" max="11534" width="3.7109375" style="44" customWidth="1"/>
    <col min="11535" max="11535" width="6" style="44" customWidth="1"/>
    <col min="11536" max="11537" width="9.140625" style="44"/>
    <col min="11538" max="11538" width="13.140625" style="44" customWidth="1"/>
    <col min="11539" max="11777" width="9.140625" style="44"/>
    <col min="11778" max="11778" width="22.7109375" style="44" customWidth="1"/>
    <col min="11779" max="11780" width="14.5703125" style="44" customWidth="1"/>
    <col min="11781" max="11782" width="16.85546875" style="44" customWidth="1"/>
    <col min="11783" max="11783" width="12.7109375" style="44" customWidth="1"/>
    <col min="11784" max="11784" width="7.28515625" style="44" customWidth="1"/>
    <col min="11785" max="11785" width="7.85546875" style="44" customWidth="1"/>
    <col min="11786" max="11786" width="0" style="44" hidden="1" customWidth="1"/>
    <col min="11787" max="11787" width="6.85546875" style="44" customWidth="1"/>
    <col min="11788" max="11788" width="6.5703125" style="44" customWidth="1"/>
    <col min="11789" max="11789" width="4.85546875" style="44" customWidth="1"/>
    <col min="11790" max="11790" width="3.7109375" style="44" customWidth="1"/>
    <col min="11791" max="11791" width="6" style="44" customWidth="1"/>
    <col min="11792" max="11793" width="9.140625" style="44"/>
    <col min="11794" max="11794" width="13.140625" style="44" customWidth="1"/>
    <col min="11795" max="12033" width="9.140625" style="44"/>
    <col min="12034" max="12034" width="22.7109375" style="44" customWidth="1"/>
    <col min="12035" max="12036" width="14.5703125" style="44" customWidth="1"/>
    <col min="12037" max="12038" width="16.85546875" style="44" customWidth="1"/>
    <col min="12039" max="12039" width="12.7109375" style="44" customWidth="1"/>
    <col min="12040" max="12040" width="7.28515625" style="44" customWidth="1"/>
    <col min="12041" max="12041" width="7.85546875" style="44" customWidth="1"/>
    <col min="12042" max="12042" width="0" style="44" hidden="1" customWidth="1"/>
    <col min="12043" max="12043" width="6.85546875" style="44" customWidth="1"/>
    <col min="12044" max="12044" width="6.5703125" style="44" customWidth="1"/>
    <col min="12045" max="12045" width="4.85546875" style="44" customWidth="1"/>
    <col min="12046" max="12046" width="3.7109375" style="44" customWidth="1"/>
    <col min="12047" max="12047" width="6" style="44" customWidth="1"/>
    <col min="12048" max="12049" width="9.140625" style="44"/>
    <col min="12050" max="12050" width="13.140625" style="44" customWidth="1"/>
    <col min="12051" max="12289" width="9.140625" style="44"/>
    <col min="12290" max="12290" width="22.7109375" style="44" customWidth="1"/>
    <col min="12291" max="12292" width="14.5703125" style="44" customWidth="1"/>
    <col min="12293" max="12294" width="16.85546875" style="44" customWidth="1"/>
    <col min="12295" max="12295" width="12.7109375" style="44" customWidth="1"/>
    <col min="12296" max="12296" width="7.28515625" style="44" customWidth="1"/>
    <col min="12297" max="12297" width="7.85546875" style="44" customWidth="1"/>
    <col min="12298" max="12298" width="0" style="44" hidden="1" customWidth="1"/>
    <col min="12299" max="12299" width="6.85546875" style="44" customWidth="1"/>
    <col min="12300" max="12300" width="6.5703125" style="44" customWidth="1"/>
    <col min="12301" max="12301" width="4.85546875" style="44" customWidth="1"/>
    <col min="12302" max="12302" width="3.7109375" style="44" customWidth="1"/>
    <col min="12303" max="12303" width="6" style="44" customWidth="1"/>
    <col min="12304" max="12305" width="9.140625" style="44"/>
    <col min="12306" max="12306" width="13.140625" style="44" customWidth="1"/>
    <col min="12307" max="12545" width="9.140625" style="44"/>
    <col min="12546" max="12546" width="22.7109375" style="44" customWidth="1"/>
    <col min="12547" max="12548" width="14.5703125" style="44" customWidth="1"/>
    <col min="12549" max="12550" width="16.85546875" style="44" customWidth="1"/>
    <col min="12551" max="12551" width="12.7109375" style="44" customWidth="1"/>
    <col min="12552" max="12552" width="7.28515625" style="44" customWidth="1"/>
    <col min="12553" max="12553" width="7.85546875" style="44" customWidth="1"/>
    <col min="12554" max="12554" width="0" style="44" hidden="1" customWidth="1"/>
    <col min="12555" max="12555" width="6.85546875" style="44" customWidth="1"/>
    <col min="12556" max="12556" width="6.5703125" style="44" customWidth="1"/>
    <col min="12557" max="12557" width="4.85546875" style="44" customWidth="1"/>
    <col min="12558" max="12558" width="3.7109375" style="44" customWidth="1"/>
    <col min="12559" max="12559" width="6" style="44" customWidth="1"/>
    <col min="12560" max="12561" width="9.140625" style="44"/>
    <col min="12562" max="12562" width="13.140625" style="44" customWidth="1"/>
    <col min="12563" max="12801" width="9.140625" style="44"/>
    <col min="12802" max="12802" width="22.7109375" style="44" customWidth="1"/>
    <col min="12803" max="12804" width="14.5703125" style="44" customWidth="1"/>
    <col min="12805" max="12806" width="16.85546875" style="44" customWidth="1"/>
    <col min="12807" max="12807" width="12.7109375" style="44" customWidth="1"/>
    <col min="12808" max="12808" width="7.28515625" style="44" customWidth="1"/>
    <col min="12809" max="12809" width="7.85546875" style="44" customWidth="1"/>
    <col min="12810" max="12810" width="0" style="44" hidden="1" customWidth="1"/>
    <col min="12811" max="12811" width="6.85546875" style="44" customWidth="1"/>
    <col min="12812" max="12812" width="6.5703125" style="44" customWidth="1"/>
    <col min="12813" max="12813" width="4.85546875" style="44" customWidth="1"/>
    <col min="12814" max="12814" width="3.7109375" style="44" customWidth="1"/>
    <col min="12815" max="12815" width="6" style="44" customWidth="1"/>
    <col min="12816" max="12817" width="9.140625" style="44"/>
    <col min="12818" max="12818" width="13.140625" style="44" customWidth="1"/>
    <col min="12819" max="13057" width="9.140625" style="44"/>
    <col min="13058" max="13058" width="22.7109375" style="44" customWidth="1"/>
    <col min="13059" max="13060" width="14.5703125" style="44" customWidth="1"/>
    <col min="13061" max="13062" width="16.85546875" style="44" customWidth="1"/>
    <col min="13063" max="13063" width="12.7109375" style="44" customWidth="1"/>
    <col min="13064" max="13064" width="7.28515625" style="44" customWidth="1"/>
    <col min="13065" max="13065" width="7.85546875" style="44" customWidth="1"/>
    <col min="13066" max="13066" width="0" style="44" hidden="1" customWidth="1"/>
    <col min="13067" max="13067" width="6.85546875" style="44" customWidth="1"/>
    <col min="13068" max="13068" width="6.5703125" style="44" customWidth="1"/>
    <col min="13069" max="13069" width="4.85546875" style="44" customWidth="1"/>
    <col min="13070" max="13070" width="3.7109375" style="44" customWidth="1"/>
    <col min="13071" max="13071" width="6" style="44" customWidth="1"/>
    <col min="13072" max="13073" width="9.140625" style="44"/>
    <col min="13074" max="13074" width="13.140625" style="44" customWidth="1"/>
    <col min="13075" max="13313" width="9.140625" style="44"/>
    <col min="13314" max="13314" width="22.7109375" style="44" customWidth="1"/>
    <col min="13315" max="13316" width="14.5703125" style="44" customWidth="1"/>
    <col min="13317" max="13318" width="16.85546875" style="44" customWidth="1"/>
    <col min="13319" max="13319" width="12.7109375" style="44" customWidth="1"/>
    <col min="13320" max="13320" width="7.28515625" style="44" customWidth="1"/>
    <col min="13321" max="13321" width="7.85546875" style="44" customWidth="1"/>
    <col min="13322" max="13322" width="0" style="44" hidden="1" customWidth="1"/>
    <col min="13323" max="13323" width="6.85546875" style="44" customWidth="1"/>
    <col min="13324" max="13324" width="6.5703125" style="44" customWidth="1"/>
    <col min="13325" max="13325" width="4.85546875" style="44" customWidth="1"/>
    <col min="13326" max="13326" width="3.7109375" style="44" customWidth="1"/>
    <col min="13327" max="13327" width="6" style="44" customWidth="1"/>
    <col min="13328" max="13329" width="9.140625" style="44"/>
    <col min="13330" max="13330" width="13.140625" style="44" customWidth="1"/>
    <col min="13331" max="13569" width="9.140625" style="44"/>
    <col min="13570" max="13570" width="22.7109375" style="44" customWidth="1"/>
    <col min="13571" max="13572" width="14.5703125" style="44" customWidth="1"/>
    <col min="13573" max="13574" width="16.85546875" style="44" customWidth="1"/>
    <col min="13575" max="13575" width="12.7109375" style="44" customWidth="1"/>
    <col min="13576" max="13576" width="7.28515625" style="44" customWidth="1"/>
    <col min="13577" max="13577" width="7.85546875" style="44" customWidth="1"/>
    <col min="13578" max="13578" width="0" style="44" hidden="1" customWidth="1"/>
    <col min="13579" max="13579" width="6.85546875" style="44" customWidth="1"/>
    <col min="13580" max="13580" width="6.5703125" style="44" customWidth="1"/>
    <col min="13581" max="13581" width="4.85546875" style="44" customWidth="1"/>
    <col min="13582" max="13582" width="3.7109375" style="44" customWidth="1"/>
    <col min="13583" max="13583" width="6" style="44" customWidth="1"/>
    <col min="13584" max="13585" width="9.140625" style="44"/>
    <col min="13586" max="13586" width="13.140625" style="44" customWidth="1"/>
    <col min="13587" max="13825" width="9.140625" style="44"/>
    <col min="13826" max="13826" width="22.7109375" style="44" customWidth="1"/>
    <col min="13827" max="13828" width="14.5703125" style="44" customWidth="1"/>
    <col min="13829" max="13830" width="16.85546875" style="44" customWidth="1"/>
    <col min="13831" max="13831" width="12.7109375" style="44" customWidth="1"/>
    <col min="13832" max="13832" width="7.28515625" style="44" customWidth="1"/>
    <col min="13833" max="13833" width="7.85546875" style="44" customWidth="1"/>
    <col min="13834" max="13834" width="0" style="44" hidden="1" customWidth="1"/>
    <col min="13835" max="13835" width="6.85546875" style="44" customWidth="1"/>
    <col min="13836" max="13836" width="6.5703125" style="44" customWidth="1"/>
    <col min="13837" max="13837" width="4.85546875" style="44" customWidth="1"/>
    <col min="13838" max="13838" width="3.7109375" style="44" customWidth="1"/>
    <col min="13839" max="13839" width="6" style="44" customWidth="1"/>
    <col min="13840" max="13841" width="9.140625" style="44"/>
    <col min="13842" max="13842" width="13.140625" style="44" customWidth="1"/>
    <col min="13843" max="14081" width="9.140625" style="44"/>
    <col min="14082" max="14082" width="22.7109375" style="44" customWidth="1"/>
    <col min="14083" max="14084" width="14.5703125" style="44" customWidth="1"/>
    <col min="14085" max="14086" width="16.85546875" style="44" customWidth="1"/>
    <col min="14087" max="14087" width="12.7109375" style="44" customWidth="1"/>
    <col min="14088" max="14088" width="7.28515625" style="44" customWidth="1"/>
    <col min="14089" max="14089" width="7.85546875" style="44" customWidth="1"/>
    <col min="14090" max="14090" width="0" style="44" hidden="1" customWidth="1"/>
    <col min="14091" max="14091" width="6.85546875" style="44" customWidth="1"/>
    <col min="14092" max="14092" width="6.5703125" style="44" customWidth="1"/>
    <col min="14093" max="14093" width="4.85546875" style="44" customWidth="1"/>
    <col min="14094" max="14094" width="3.7109375" style="44" customWidth="1"/>
    <col min="14095" max="14095" width="6" style="44" customWidth="1"/>
    <col min="14096" max="14097" width="9.140625" style="44"/>
    <col min="14098" max="14098" width="13.140625" style="44" customWidth="1"/>
    <col min="14099" max="14337" width="9.140625" style="44"/>
    <col min="14338" max="14338" width="22.7109375" style="44" customWidth="1"/>
    <col min="14339" max="14340" width="14.5703125" style="44" customWidth="1"/>
    <col min="14341" max="14342" width="16.85546875" style="44" customWidth="1"/>
    <col min="14343" max="14343" width="12.7109375" style="44" customWidth="1"/>
    <col min="14344" max="14344" width="7.28515625" style="44" customWidth="1"/>
    <col min="14345" max="14345" width="7.85546875" style="44" customWidth="1"/>
    <col min="14346" max="14346" width="0" style="44" hidden="1" customWidth="1"/>
    <col min="14347" max="14347" width="6.85546875" style="44" customWidth="1"/>
    <col min="14348" max="14348" width="6.5703125" style="44" customWidth="1"/>
    <col min="14349" max="14349" width="4.85546875" style="44" customWidth="1"/>
    <col min="14350" max="14350" width="3.7109375" style="44" customWidth="1"/>
    <col min="14351" max="14351" width="6" style="44" customWidth="1"/>
    <col min="14352" max="14353" width="9.140625" style="44"/>
    <col min="14354" max="14354" width="13.140625" style="44" customWidth="1"/>
    <col min="14355" max="14593" width="9.140625" style="44"/>
    <col min="14594" max="14594" width="22.7109375" style="44" customWidth="1"/>
    <col min="14595" max="14596" width="14.5703125" style="44" customWidth="1"/>
    <col min="14597" max="14598" width="16.85546875" style="44" customWidth="1"/>
    <col min="14599" max="14599" width="12.7109375" style="44" customWidth="1"/>
    <col min="14600" max="14600" width="7.28515625" style="44" customWidth="1"/>
    <col min="14601" max="14601" width="7.85546875" style="44" customWidth="1"/>
    <col min="14602" max="14602" width="0" style="44" hidden="1" customWidth="1"/>
    <col min="14603" max="14603" width="6.85546875" style="44" customWidth="1"/>
    <col min="14604" max="14604" width="6.5703125" style="44" customWidth="1"/>
    <col min="14605" max="14605" width="4.85546875" style="44" customWidth="1"/>
    <col min="14606" max="14606" width="3.7109375" style="44" customWidth="1"/>
    <col min="14607" max="14607" width="6" style="44" customWidth="1"/>
    <col min="14608" max="14609" width="9.140625" style="44"/>
    <col min="14610" max="14610" width="13.140625" style="44" customWidth="1"/>
    <col min="14611" max="14849" width="9.140625" style="44"/>
    <col min="14850" max="14850" width="22.7109375" style="44" customWidth="1"/>
    <col min="14851" max="14852" width="14.5703125" style="44" customWidth="1"/>
    <col min="14853" max="14854" width="16.85546875" style="44" customWidth="1"/>
    <col min="14855" max="14855" width="12.7109375" style="44" customWidth="1"/>
    <col min="14856" max="14856" width="7.28515625" style="44" customWidth="1"/>
    <col min="14857" max="14857" width="7.85546875" style="44" customWidth="1"/>
    <col min="14858" max="14858" width="0" style="44" hidden="1" customWidth="1"/>
    <col min="14859" max="14859" width="6.85546875" style="44" customWidth="1"/>
    <col min="14860" max="14860" width="6.5703125" style="44" customWidth="1"/>
    <col min="14861" max="14861" width="4.85546875" style="44" customWidth="1"/>
    <col min="14862" max="14862" width="3.7109375" style="44" customWidth="1"/>
    <col min="14863" max="14863" width="6" style="44" customWidth="1"/>
    <col min="14864" max="14865" width="9.140625" style="44"/>
    <col min="14866" max="14866" width="13.140625" style="44" customWidth="1"/>
    <col min="14867" max="15105" width="9.140625" style="44"/>
    <col min="15106" max="15106" width="22.7109375" style="44" customWidth="1"/>
    <col min="15107" max="15108" width="14.5703125" style="44" customWidth="1"/>
    <col min="15109" max="15110" width="16.85546875" style="44" customWidth="1"/>
    <col min="15111" max="15111" width="12.7109375" style="44" customWidth="1"/>
    <col min="15112" max="15112" width="7.28515625" style="44" customWidth="1"/>
    <col min="15113" max="15113" width="7.85546875" style="44" customWidth="1"/>
    <col min="15114" max="15114" width="0" style="44" hidden="1" customWidth="1"/>
    <col min="15115" max="15115" width="6.85546875" style="44" customWidth="1"/>
    <col min="15116" max="15116" width="6.5703125" style="44" customWidth="1"/>
    <col min="15117" max="15117" width="4.85546875" style="44" customWidth="1"/>
    <col min="15118" max="15118" width="3.7109375" style="44" customWidth="1"/>
    <col min="15119" max="15119" width="6" style="44" customWidth="1"/>
    <col min="15120" max="15121" width="9.140625" style="44"/>
    <col min="15122" max="15122" width="13.140625" style="44" customWidth="1"/>
    <col min="15123" max="15361" width="9.140625" style="44"/>
    <col min="15362" max="15362" width="22.7109375" style="44" customWidth="1"/>
    <col min="15363" max="15364" width="14.5703125" style="44" customWidth="1"/>
    <col min="15365" max="15366" width="16.85546875" style="44" customWidth="1"/>
    <col min="15367" max="15367" width="12.7109375" style="44" customWidth="1"/>
    <col min="15368" max="15368" width="7.28515625" style="44" customWidth="1"/>
    <col min="15369" max="15369" width="7.85546875" style="44" customWidth="1"/>
    <col min="15370" max="15370" width="0" style="44" hidden="1" customWidth="1"/>
    <col min="15371" max="15371" width="6.85546875" style="44" customWidth="1"/>
    <col min="15372" max="15372" width="6.5703125" style="44" customWidth="1"/>
    <col min="15373" max="15373" width="4.85546875" style="44" customWidth="1"/>
    <col min="15374" max="15374" width="3.7109375" style="44" customWidth="1"/>
    <col min="15375" max="15375" width="6" style="44" customWidth="1"/>
    <col min="15376" max="15377" width="9.140625" style="44"/>
    <col min="15378" max="15378" width="13.140625" style="44" customWidth="1"/>
    <col min="15379" max="15617" width="9.140625" style="44"/>
    <col min="15618" max="15618" width="22.7109375" style="44" customWidth="1"/>
    <col min="15619" max="15620" width="14.5703125" style="44" customWidth="1"/>
    <col min="15621" max="15622" width="16.85546875" style="44" customWidth="1"/>
    <col min="15623" max="15623" width="12.7109375" style="44" customWidth="1"/>
    <col min="15624" max="15624" width="7.28515625" style="44" customWidth="1"/>
    <col min="15625" max="15625" width="7.85546875" style="44" customWidth="1"/>
    <col min="15626" max="15626" width="0" style="44" hidden="1" customWidth="1"/>
    <col min="15627" max="15627" width="6.85546875" style="44" customWidth="1"/>
    <col min="15628" max="15628" width="6.5703125" style="44" customWidth="1"/>
    <col min="15629" max="15629" width="4.85546875" style="44" customWidth="1"/>
    <col min="15630" max="15630" width="3.7109375" style="44" customWidth="1"/>
    <col min="15631" max="15631" width="6" style="44" customWidth="1"/>
    <col min="15632" max="15633" width="9.140625" style="44"/>
    <col min="15634" max="15634" width="13.140625" style="44" customWidth="1"/>
    <col min="15635" max="15873" width="9.140625" style="44"/>
    <col min="15874" max="15874" width="22.7109375" style="44" customWidth="1"/>
    <col min="15875" max="15876" width="14.5703125" style="44" customWidth="1"/>
    <col min="15877" max="15878" width="16.85546875" style="44" customWidth="1"/>
    <col min="15879" max="15879" width="12.7109375" style="44" customWidth="1"/>
    <col min="15880" max="15880" width="7.28515625" style="44" customWidth="1"/>
    <col min="15881" max="15881" width="7.85546875" style="44" customWidth="1"/>
    <col min="15882" max="15882" width="0" style="44" hidden="1" customWidth="1"/>
    <col min="15883" max="15883" width="6.85546875" style="44" customWidth="1"/>
    <col min="15884" max="15884" width="6.5703125" style="44" customWidth="1"/>
    <col min="15885" max="15885" width="4.85546875" style="44" customWidth="1"/>
    <col min="15886" max="15886" width="3.7109375" style="44" customWidth="1"/>
    <col min="15887" max="15887" width="6" style="44" customWidth="1"/>
    <col min="15888" max="15889" width="9.140625" style="44"/>
    <col min="15890" max="15890" width="13.140625" style="44" customWidth="1"/>
    <col min="15891" max="16129" width="9.140625" style="44"/>
    <col min="16130" max="16130" width="22.7109375" style="44" customWidth="1"/>
    <col min="16131" max="16132" width="14.5703125" style="44" customWidth="1"/>
    <col min="16133" max="16134" width="16.85546875" style="44" customWidth="1"/>
    <col min="16135" max="16135" width="12.7109375" style="44" customWidth="1"/>
    <col min="16136" max="16136" width="7.28515625" style="44" customWidth="1"/>
    <col min="16137" max="16137" width="7.85546875" style="44" customWidth="1"/>
    <col min="16138" max="16138" width="0" style="44" hidden="1" customWidth="1"/>
    <col min="16139" max="16139" width="6.85546875" style="44" customWidth="1"/>
    <col min="16140" max="16140" width="6.5703125" style="44" customWidth="1"/>
    <col min="16141" max="16141" width="4.85546875" style="44" customWidth="1"/>
    <col min="16142" max="16142" width="3.7109375" style="44" customWidth="1"/>
    <col min="16143" max="16143" width="6" style="44" customWidth="1"/>
    <col min="16144" max="16145" width="9.140625" style="44"/>
    <col min="16146" max="16146" width="13.140625" style="44" customWidth="1"/>
    <col min="16147" max="16384" width="9.140625" style="44"/>
  </cols>
  <sheetData>
    <row r="1" spans="2:22" ht="9" customHeight="1" thickBot="1">
      <c r="B1" s="1520"/>
      <c r="C1" s="1520"/>
      <c r="D1" s="1520"/>
      <c r="E1" s="1520"/>
      <c r="F1" s="1520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2:22" ht="9" customHeight="1" thickTop="1">
      <c r="B2" s="1521"/>
      <c r="C2" s="1538" t="s">
        <v>34</v>
      </c>
      <c r="D2" s="1539"/>
      <c r="E2" s="1539"/>
      <c r="F2" s="1540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2:22" ht="9" customHeight="1">
      <c r="B3" s="1522"/>
      <c r="C3" s="1541"/>
      <c r="D3" s="1542"/>
      <c r="E3" s="1542"/>
      <c r="F3" s="15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2:22" ht="12.75" customHeight="1">
      <c r="B4" s="1522"/>
      <c r="C4" s="1544"/>
      <c r="D4" s="1545"/>
      <c r="E4" s="1545"/>
      <c r="F4" s="1546"/>
    </row>
    <row r="5" spans="2:22" s="46" customFormat="1" ht="39.75" customHeight="1">
      <c r="B5" s="1523"/>
      <c r="C5" s="1547" t="s">
        <v>307</v>
      </c>
      <c r="D5" s="1548"/>
      <c r="E5" s="1548"/>
      <c r="F5" s="1549"/>
      <c r="G5" s="45"/>
      <c r="H5" s="45"/>
      <c r="I5" s="45"/>
      <c r="J5" s="45"/>
      <c r="K5" s="45"/>
      <c r="L5" s="45"/>
      <c r="M5" s="45"/>
      <c r="N5" s="45"/>
      <c r="O5" s="45"/>
      <c r="P5" s="45"/>
      <c r="R5" s="1519" t="s">
        <v>201</v>
      </c>
    </row>
    <row r="6" spans="2:22" s="46" customFormat="1" ht="10.5" customHeight="1">
      <c r="B6" s="124"/>
      <c r="C6" s="47"/>
      <c r="D6" s="47"/>
      <c r="E6" s="47"/>
      <c r="F6" s="125"/>
      <c r="G6" s="47"/>
      <c r="H6" s="47"/>
      <c r="I6" s="47"/>
      <c r="J6" s="47"/>
      <c r="K6" s="47"/>
      <c r="L6" s="47"/>
      <c r="M6" s="47"/>
      <c r="N6" s="47"/>
      <c r="O6" s="47"/>
      <c r="P6" s="47"/>
      <c r="R6" s="1519"/>
    </row>
    <row r="7" spans="2:22" s="50" customFormat="1" ht="20.25" customHeight="1">
      <c r="B7" s="256" t="s">
        <v>202</v>
      </c>
      <c r="C7" s="1507" t="s">
        <v>203</v>
      </c>
      <c r="D7" s="1508"/>
      <c r="E7" s="1508"/>
      <c r="F7" s="1524"/>
      <c r="G7" s="48" t="s">
        <v>204</v>
      </c>
      <c r="H7" s="49"/>
      <c r="I7" s="49"/>
      <c r="J7" s="49"/>
      <c r="K7" s="49"/>
      <c r="L7" s="49"/>
      <c r="M7" s="49"/>
      <c r="N7" s="49"/>
      <c r="O7" s="49"/>
    </row>
    <row r="8" spans="2:22" s="50" customFormat="1" ht="20.25" customHeight="1">
      <c r="B8" s="257" t="s">
        <v>205</v>
      </c>
      <c r="C8" s="699">
        <v>140</v>
      </c>
      <c r="D8" s="52" t="s">
        <v>206</v>
      </c>
      <c r="E8" s="53" t="s">
        <v>207</v>
      </c>
      <c r="F8" s="127">
        <f>+E33</f>
        <v>0.546875</v>
      </c>
      <c r="G8" s="54"/>
      <c r="H8" s="54"/>
      <c r="I8" s="54"/>
      <c r="J8" s="54"/>
      <c r="K8" s="54"/>
      <c r="L8" s="54"/>
      <c r="M8" s="54"/>
      <c r="N8" s="54"/>
      <c r="O8" s="54"/>
    </row>
    <row r="9" spans="2:22" s="50" customFormat="1" ht="20.25" customHeight="1">
      <c r="B9" s="258" t="s">
        <v>252</v>
      </c>
      <c r="C9" s="700">
        <v>12</v>
      </c>
      <c r="D9" s="55" t="s">
        <v>208</v>
      </c>
      <c r="E9" s="53">
        <v>2</v>
      </c>
      <c r="F9" s="129" t="s">
        <v>209</v>
      </c>
      <c r="I9" s="56"/>
      <c r="J9" s="56"/>
      <c r="K9" s="56"/>
      <c r="L9" s="57"/>
      <c r="M9" s="56"/>
      <c r="N9" s="56"/>
      <c r="O9" s="56"/>
      <c r="S9" s="1507"/>
      <c r="T9" s="1508"/>
      <c r="U9" s="1508"/>
      <c r="V9" s="1509"/>
    </row>
    <row r="10" spans="2:22" s="50" customFormat="1" ht="12" customHeight="1">
      <c r="B10" s="128"/>
      <c r="C10" s="58"/>
      <c r="D10" s="59"/>
      <c r="E10" s="58"/>
      <c r="F10" s="130"/>
      <c r="I10" s="56"/>
      <c r="J10" s="56"/>
      <c r="K10" s="56"/>
      <c r="L10" s="57"/>
      <c r="M10" s="56"/>
      <c r="N10" s="56"/>
      <c r="O10" s="56"/>
    </row>
    <row r="11" spans="2:22" s="50" customFormat="1" ht="20.25" customHeight="1">
      <c r="B11" s="126" t="s">
        <v>210</v>
      </c>
      <c r="C11" s="1510" t="s">
        <v>306</v>
      </c>
      <c r="D11" s="1511"/>
      <c r="E11" s="1512"/>
      <c r="F11" s="131"/>
    </row>
    <row r="12" spans="2:22" s="50" customFormat="1" ht="14.1" customHeight="1" thickBot="1">
      <c r="B12" s="132"/>
      <c r="C12" s="60"/>
      <c r="D12" s="60"/>
      <c r="E12" s="61"/>
      <c r="F12" s="133"/>
      <c r="G12" s="56"/>
      <c r="H12" s="56"/>
      <c r="I12" s="56"/>
      <c r="J12" s="56"/>
      <c r="K12" s="56"/>
      <c r="L12" s="56"/>
      <c r="M12" s="56"/>
      <c r="N12" s="56"/>
      <c r="O12" s="56"/>
    </row>
    <row r="13" spans="2:22" s="62" customFormat="1" ht="27" customHeight="1" thickTop="1">
      <c r="B13" s="1513" t="s">
        <v>211</v>
      </c>
      <c r="C13" s="1515" t="s">
        <v>212</v>
      </c>
      <c r="D13" s="1516"/>
      <c r="E13" s="266" t="s">
        <v>213</v>
      </c>
      <c r="F13" s="267" t="s">
        <v>214</v>
      </c>
      <c r="H13" s="1496" t="s">
        <v>215</v>
      </c>
      <c r="I13" s="1497"/>
      <c r="J13" s="1497"/>
      <c r="K13" s="1497"/>
      <c r="L13" s="1497"/>
      <c r="M13" s="1497"/>
      <c r="N13" s="1497"/>
      <c r="O13" s="1497"/>
      <c r="P13" s="1498"/>
      <c r="R13" s="63"/>
    </row>
    <row r="14" spans="2:22" s="62" customFormat="1" ht="27" customHeight="1">
      <c r="B14" s="1514"/>
      <c r="C14" s="1517"/>
      <c r="D14" s="1518"/>
      <c r="E14" s="64" t="s">
        <v>216</v>
      </c>
      <c r="F14" s="134" t="s">
        <v>217</v>
      </c>
      <c r="H14" s="65"/>
      <c r="I14" s="66"/>
      <c r="J14" s="67"/>
      <c r="K14" s="65"/>
      <c r="L14" s="68"/>
      <c r="M14" s="69"/>
      <c r="N14" s="70"/>
      <c r="O14" s="71"/>
      <c r="P14" s="72"/>
    </row>
    <row r="15" spans="2:22" s="62" customFormat="1" ht="27" customHeight="1">
      <c r="B15" s="135" t="s">
        <v>163</v>
      </c>
      <c r="C15" s="1525" t="str">
        <f>'DISEÑO CONCRETO 180'!I16</f>
        <v>C 1157 (HOLCIM)</v>
      </c>
      <c r="D15" s="1526"/>
      <c r="E15" s="122">
        <f>'DISEÑO CONCRETO 180'!I17</f>
        <v>2.9129999999999998</v>
      </c>
      <c r="F15" s="136">
        <v>1386</v>
      </c>
      <c r="H15" s="73" t="str">
        <f>+B16</f>
        <v>Arena</v>
      </c>
      <c r="I15" s="670">
        <f>(S17/SUM(S17:T17))*100</f>
        <v>69.230769230769226</v>
      </c>
      <c r="J15" s="74" t="s">
        <v>113</v>
      </c>
      <c r="K15" s="75" t="s">
        <v>149</v>
      </c>
      <c r="L15" s="76" t="s">
        <v>218</v>
      </c>
      <c r="M15" s="674">
        <f>+I15</f>
        <v>69.230769230769226</v>
      </c>
      <c r="N15" s="78"/>
      <c r="O15" s="78"/>
      <c r="P15" s="79"/>
      <c r="R15" s="1618" t="s">
        <v>359</v>
      </c>
      <c r="S15" s="1618"/>
      <c r="T15" s="1618"/>
    </row>
    <row r="16" spans="2:22" s="62" customFormat="1" ht="39" customHeight="1">
      <c r="B16" s="135" t="s">
        <v>149</v>
      </c>
      <c r="C16" s="1527">
        <f>'DISEÑO CONCRETO 180'!F18</f>
        <v>0</v>
      </c>
      <c r="D16" s="1528"/>
      <c r="E16" s="123" t="e">
        <f>'DISEÑO CONCRETO 180'!F20</f>
        <v>#DIV/0!</v>
      </c>
      <c r="F16" s="137" t="e">
        <f>'DISEÑO CONCRETO 180'!F21</f>
        <v>#DIV/0!</v>
      </c>
      <c r="H16" s="73"/>
      <c r="I16" s="152"/>
      <c r="J16" s="74"/>
      <c r="K16" s="75"/>
      <c r="L16" s="81"/>
      <c r="M16" s="82"/>
      <c r="N16" s="75"/>
      <c r="O16" s="78"/>
      <c r="P16" s="83"/>
      <c r="R16" s="672" t="s">
        <v>159</v>
      </c>
      <c r="S16" s="672" t="s">
        <v>357</v>
      </c>
      <c r="T16" s="672" t="s">
        <v>358</v>
      </c>
    </row>
    <row r="17" spans="2:20" s="62" customFormat="1" ht="39" customHeight="1">
      <c r="B17" s="138" t="s">
        <v>150</v>
      </c>
      <c r="C17" s="1623">
        <f>'DISEÑO CONCRETO 180'!G18</f>
        <v>0</v>
      </c>
      <c r="D17" s="1624"/>
      <c r="E17" s="123" t="e">
        <f>'DISEÑO CONCRETO 180'!G20</f>
        <v>#DIV/0!</v>
      </c>
      <c r="F17" s="137" t="e">
        <f>'DISEÑO CONCRETO 180'!G21</f>
        <v>#DIV/0!</v>
      </c>
      <c r="H17" s="73" t="str">
        <f>+B17</f>
        <v>Grava</v>
      </c>
      <c r="I17" s="671">
        <f>100-I15</f>
        <v>30.769230769230774</v>
      </c>
      <c r="J17" s="74" t="s">
        <v>113</v>
      </c>
      <c r="K17" s="75"/>
      <c r="L17" s="85"/>
      <c r="M17" s="83"/>
      <c r="N17" s="86" t="s">
        <v>219</v>
      </c>
      <c r="O17" s="85" t="s">
        <v>220</v>
      </c>
      <c r="P17" s="87">
        <f>M18/M15</f>
        <v>0.44444444444444453</v>
      </c>
      <c r="R17" s="672">
        <v>1</v>
      </c>
      <c r="S17" s="673">
        <v>2.25</v>
      </c>
      <c r="T17" s="673">
        <v>1</v>
      </c>
    </row>
    <row r="18" spans="2:20" s="62" customFormat="1" ht="27" customHeight="1">
      <c r="B18" s="1529" t="s">
        <v>221</v>
      </c>
      <c r="C18" s="1530"/>
      <c r="D18" s="1531"/>
      <c r="E18" s="88" t="s">
        <v>222</v>
      </c>
      <c r="F18" s="129" t="s">
        <v>223</v>
      </c>
      <c r="H18" s="73"/>
      <c r="I18" s="89"/>
      <c r="J18" s="74"/>
      <c r="K18" s="75" t="s">
        <v>150</v>
      </c>
      <c r="L18" s="76" t="s">
        <v>224</v>
      </c>
      <c r="M18" s="90">
        <f>100-M15</f>
        <v>30.769230769230774</v>
      </c>
      <c r="N18" s="91" t="s">
        <v>225</v>
      </c>
      <c r="O18" s="78"/>
      <c r="P18" s="79"/>
      <c r="S18" s="1619" t="s">
        <v>360</v>
      </c>
      <c r="T18" s="1619" t="s">
        <v>361</v>
      </c>
    </row>
    <row r="19" spans="2:20" s="62" customFormat="1" ht="27" customHeight="1">
      <c r="B19" s="135" t="s">
        <v>226</v>
      </c>
      <c r="C19" s="1494"/>
      <c r="D19" s="1495"/>
      <c r="E19" s="84">
        <v>0</v>
      </c>
      <c r="F19" s="139">
        <v>0</v>
      </c>
      <c r="H19" s="73"/>
      <c r="I19" s="80"/>
      <c r="J19" s="74"/>
      <c r="K19" s="73"/>
      <c r="L19" s="92"/>
      <c r="M19" s="74"/>
      <c r="N19" s="73"/>
      <c r="O19" s="92"/>
      <c r="P19" s="74"/>
      <c r="S19" s="1620"/>
      <c r="T19" s="1620"/>
    </row>
    <row r="20" spans="2:20" s="62" customFormat="1" ht="27" customHeight="1">
      <c r="B20" s="135" t="s">
        <v>227</v>
      </c>
      <c r="C20" s="1494"/>
      <c r="D20" s="1495"/>
      <c r="E20" s="84">
        <v>0</v>
      </c>
      <c r="F20" s="139">
        <v>0</v>
      </c>
      <c r="H20" s="1496" t="s">
        <v>228</v>
      </c>
      <c r="I20" s="1497"/>
      <c r="J20" s="1497"/>
      <c r="K20" s="1497"/>
      <c r="L20" s="1497"/>
      <c r="M20" s="1497"/>
      <c r="N20" s="1497"/>
      <c r="O20" s="1497"/>
      <c r="P20" s="1498"/>
      <c r="S20" s="1620"/>
      <c r="T20" s="1620"/>
    </row>
    <row r="21" spans="2:20" s="62" customFormat="1" ht="27" customHeight="1" thickBot="1">
      <c r="B21" s="274"/>
      <c r="C21" s="1615"/>
      <c r="D21" s="1616"/>
      <c r="E21" s="275">
        <v>0</v>
      </c>
      <c r="F21" s="276">
        <v>0</v>
      </c>
      <c r="H21" s="94" t="s">
        <v>229</v>
      </c>
      <c r="I21" s="95">
        <v>1000</v>
      </c>
      <c r="J21" s="96" t="s">
        <v>14</v>
      </c>
      <c r="K21" s="96" t="s">
        <v>14</v>
      </c>
      <c r="L21" s="97">
        <f>SUM(D25:D27)</f>
        <v>384.85238585650529</v>
      </c>
      <c r="M21" s="96" t="s">
        <v>220</v>
      </c>
      <c r="N21" s="1501">
        <f>I21-L21</f>
        <v>615.14761414349471</v>
      </c>
      <c r="O21" s="1501"/>
      <c r="P21" s="1502"/>
    </row>
    <row r="22" spans="2:20" s="62" customFormat="1" ht="10.5" customHeight="1" thickTop="1" thickBot="1">
      <c r="B22" s="142"/>
      <c r="C22" s="268"/>
      <c r="D22" s="268"/>
      <c r="E22" s="268"/>
      <c r="F22" s="143"/>
      <c r="H22" s="91" t="s">
        <v>230</v>
      </c>
      <c r="I22" s="85" t="s">
        <v>220</v>
      </c>
      <c r="J22" s="98" t="s">
        <v>231</v>
      </c>
      <c r="K22" s="86" t="s">
        <v>219</v>
      </c>
      <c r="L22" s="85" t="s">
        <v>232</v>
      </c>
      <c r="M22" s="98" t="s">
        <v>233</v>
      </c>
      <c r="N22" s="85" t="s">
        <v>220</v>
      </c>
      <c r="O22" s="1503" t="e">
        <f>P17*E16/E17</f>
        <v>#DIV/0!</v>
      </c>
      <c r="P22" s="1504"/>
    </row>
    <row r="23" spans="2:20" s="62" customFormat="1" ht="27" customHeight="1" thickTop="1">
      <c r="B23" s="277" t="s">
        <v>211</v>
      </c>
      <c r="C23" s="278" t="s">
        <v>234</v>
      </c>
      <c r="D23" s="279"/>
      <c r="E23" s="1515" t="s">
        <v>300</v>
      </c>
      <c r="F23" s="1617"/>
      <c r="H23" s="101" t="s">
        <v>235</v>
      </c>
      <c r="I23" s="98"/>
      <c r="J23" s="98" t="s">
        <v>225</v>
      </c>
      <c r="K23" s="101" t="s">
        <v>225</v>
      </c>
      <c r="L23" s="92"/>
      <c r="M23" s="98" t="s">
        <v>236</v>
      </c>
      <c r="N23" s="92"/>
      <c r="O23" s="92"/>
      <c r="P23" s="74"/>
    </row>
    <row r="24" spans="2:20" s="62" customFormat="1" ht="27" customHeight="1">
      <c r="B24" s="145"/>
      <c r="C24" s="64" t="s">
        <v>237</v>
      </c>
      <c r="D24" s="254" t="s">
        <v>238</v>
      </c>
      <c r="E24" s="259" t="s">
        <v>301</v>
      </c>
      <c r="F24" s="134" t="s">
        <v>217</v>
      </c>
      <c r="H24" s="91"/>
      <c r="I24" s="85"/>
      <c r="J24" s="85"/>
      <c r="K24" s="78"/>
      <c r="L24" s="78"/>
      <c r="M24" s="85"/>
      <c r="N24" s="78"/>
      <c r="O24" s="78"/>
      <c r="P24" s="79"/>
    </row>
    <row r="25" spans="2:20" s="62" customFormat="1" ht="27" customHeight="1">
      <c r="B25" s="146" t="s">
        <v>163</v>
      </c>
      <c r="C25" s="51">
        <v>320</v>
      </c>
      <c r="D25" s="253">
        <f>C25/E15</f>
        <v>109.85238585650532</v>
      </c>
      <c r="E25" s="260">
        <v>1</v>
      </c>
      <c r="F25" s="269">
        <v>1</v>
      </c>
      <c r="H25" s="75"/>
      <c r="I25" s="78"/>
      <c r="J25" s="78"/>
      <c r="K25" s="78"/>
      <c r="L25" s="78"/>
      <c r="M25" s="78"/>
      <c r="N25" s="78"/>
      <c r="O25" s="78"/>
      <c r="P25" s="79"/>
    </row>
    <row r="26" spans="2:20" s="62" customFormat="1" ht="27" customHeight="1">
      <c r="B26" s="147" t="s">
        <v>161</v>
      </c>
      <c r="C26" s="51">
        <v>175</v>
      </c>
      <c r="D26" s="255">
        <f>C26+SUM(D30:D32)</f>
        <v>175</v>
      </c>
      <c r="E26" s="261">
        <f>+E33</f>
        <v>0.546875</v>
      </c>
      <c r="F26" s="270"/>
      <c r="H26" s="103" t="s">
        <v>239</v>
      </c>
      <c r="I26" s="1493" t="s">
        <v>240</v>
      </c>
      <c r="J26" s="1493"/>
      <c r="K26" s="1493"/>
      <c r="L26" s="85" t="s">
        <v>220</v>
      </c>
      <c r="M26" s="104" t="e">
        <f>N21/(1+O22)</f>
        <v>#DIV/0!</v>
      </c>
      <c r="N26" s="78"/>
      <c r="O26" s="78"/>
      <c r="P26" s="79"/>
    </row>
    <row r="27" spans="2:20" s="62" customFormat="1" ht="27" customHeight="1">
      <c r="B27" s="147" t="s">
        <v>241</v>
      </c>
      <c r="C27" s="51">
        <v>10</v>
      </c>
      <c r="D27" s="253">
        <f>+C27/100*1000</f>
        <v>100</v>
      </c>
      <c r="E27" s="262"/>
      <c r="F27" s="271"/>
      <c r="H27" s="103"/>
      <c r="I27" s="105" t="s">
        <v>242</v>
      </c>
      <c r="J27" s="106" t="s">
        <v>230</v>
      </c>
      <c r="K27" s="96" t="s">
        <v>230</v>
      </c>
      <c r="L27" s="107"/>
      <c r="M27" s="108"/>
      <c r="N27" s="78"/>
      <c r="O27" s="78"/>
      <c r="P27" s="79"/>
    </row>
    <row r="28" spans="2:20" s="62" customFormat="1" ht="27" customHeight="1">
      <c r="B28" s="147" t="str">
        <f>+B16</f>
        <v>Arena</v>
      </c>
      <c r="C28" s="102" t="e">
        <f>(D28*E16)</f>
        <v>#DIV/0!</v>
      </c>
      <c r="D28" s="253" t="e">
        <f>M26</f>
        <v>#DIV/0!</v>
      </c>
      <c r="E28" s="263" t="e">
        <f>+D28/D25</f>
        <v>#DIV/0!</v>
      </c>
      <c r="F28" s="273" t="e">
        <f>+(C28/F16)/(C25/F15)</f>
        <v>#DIV/0!</v>
      </c>
      <c r="H28" s="73"/>
      <c r="I28" s="92"/>
      <c r="J28" s="98" t="s">
        <v>235</v>
      </c>
      <c r="K28" s="109" t="s">
        <v>235</v>
      </c>
      <c r="L28" s="92"/>
      <c r="M28" s="92"/>
      <c r="N28" s="92"/>
      <c r="O28" s="92"/>
      <c r="P28" s="74"/>
    </row>
    <row r="29" spans="2:20" s="62" customFormat="1" ht="27" customHeight="1">
      <c r="B29" s="147" t="str">
        <f>+B17</f>
        <v>Grava</v>
      </c>
      <c r="C29" s="102" t="e">
        <f>(D29*E17)</f>
        <v>#DIV/0!</v>
      </c>
      <c r="D29" s="253" t="e">
        <f>L29</f>
        <v>#DIV/0!</v>
      </c>
      <c r="E29" s="263" t="e">
        <f>+D29/D25</f>
        <v>#DIV/0!</v>
      </c>
      <c r="F29" s="273" t="e">
        <f>+(C29/F17)/(C25/F15)</f>
        <v>#DIV/0!</v>
      </c>
      <c r="H29" s="94" t="s">
        <v>243</v>
      </c>
      <c r="I29" s="111" t="s">
        <v>244</v>
      </c>
      <c r="J29" s="111" t="s">
        <v>239</v>
      </c>
      <c r="K29" s="111" t="s">
        <v>239</v>
      </c>
      <c r="L29" s="112" t="e">
        <f>N21-M26</f>
        <v>#DIV/0!</v>
      </c>
      <c r="M29" s="95"/>
      <c r="N29" s="95"/>
      <c r="O29" s="95"/>
      <c r="P29" s="67"/>
    </row>
    <row r="30" spans="2:20" s="62" customFormat="1" ht="27" customHeight="1">
      <c r="B30" s="148" t="s">
        <v>226</v>
      </c>
      <c r="C30" s="110">
        <f>+E19*C25*F19/1000</f>
        <v>0</v>
      </c>
      <c r="D30" s="113">
        <f>+E19*C25/1000</f>
        <v>0</v>
      </c>
      <c r="E30" s="1621" t="s">
        <v>362</v>
      </c>
      <c r="F30" s="1622"/>
    </row>
    <row r="31" spans="2:20" s="115" customFormat="1" ht="27" customHeight="1">
      <c r="B31" s="148" t="s">
        <v>227</v>
      </c>
      <c r="C31" s="114">
        <f>+E20*C25*F20/1000</f>
        <v>0</v>
      </c>
      <c r="D31" s="113">
        <f>+E20*C25/1000</f>
        <v>0</v>
      </c>
      <c r="E31" s="1534" t="s">
        <v>158</v>
      </c>
      <c r="F31" s="1535"/>
      <c r="H31" s="115" t="s">
        <v>204</v>
      </c>
      <c r="I31" s="116">
        <f>C25/42.5</f>
        <v>7.5294117647058822</v>
      </c>
    </row>
    <row r="32" spans="2:20" s="115" customFormat="1" ht="27" customHeight="1">
      <c r="B32" s="148"/>
      <c r="C32" s="114">
        <f>+E21*C25*F21/1000</f>
        <v>0</v>
      </c>
      <c r="D32" s="113">
        <f>+E21*C25/1000</f>
        <v>0</v>
      </c>
      <c r="E32" s="1536"/>
      <c r="F32" s="1537"/>
    </row>
    <row r="33" spans="2:6" s="115" customFormat="1" ht="27" customHeight="1" thickBot="1">
      <c r="B33" s="149" t="s">
        <v>245</v>
      </c>
      <c r="C33" s="150" t="e">
        <f>SUM(C25:C29)-C27</f>
        <v>#DIV/0!</v>
      </c>
      <c r="D33" s="150" t="e">
        <f>SUM(D25:D29)</f>
        <v>#DIV/0!</v>
      </c>
      <c r="E33" s="1550">
        <f>C26/C25</f>
        <v>0.546875</v>
      </c>
      <c r="F33" s="1551"/>
    </row>
    <row r="34" spans="2:6" s="117" customFormat="1" ht="11.25" thickTop="1"/>
    <row r="35" spans="2:6" s="117" customFormat="1" ht="10.5"/>
    <row r="36" spans="2:6" s="117" customFormat="1" ht="10.5"/>
    <row r="37" spans="2:6" s="117" customFormat="1" ht="10.5"/>
    <row r="38" spans="2:6" s="117" customFormat="1" ht="10.5"/>
    <row r="39" spans="2:6" s="117" customFormat="1" ht="10.5"/>
    <row r="40" spans="2:6" s="117" customFormat="1" ht="10.5"/>
    <row r="41" spans="2:6" s="117" customFormat="1">
      <c r="B41" s="728" t="e">
        <f>#REF!</f>
        <v>#REF!</v>
      </c>
      <c r="C41" s="728"/>
      <c r="D41" s="728"/>
      <c r="E41" s="728"/>
      <c r="F41" s="728"/>
    </row>
    <row r="42" spans="2:6" s="117" customFormat="1">
      <c r="B42" s="728" t="e">
        <f>#REF!</f>
        <v>#REF!</v>
      </c>
      <c r="C42" s="728"/>
      <c r="D42" s="728"/>
      <c r="E42" s="728"/>
      <c r="F42" s="728"/>
    </row>
    <row r="43" spans="2:6" s="117" customFormat="1">
      <c r="F43" s="44"/>
    </row>
    <row r="44" spans="2:6" s="117" customFormat="1" ht="10.5"/>
    <row r="45" spans="2:6" s="117" customFormat="1" ht="10.5"/>
    <row r="46" spans="2:6" s="117" customFormat="1" ht="10.5"/>
    <row r="47" spans="2:6" s="117" customFormat="1" ht="10.5"/>
    <row r="48" spans="2:6" s="117" customFormat="1" ht="10.5"/>
    <row r="49" s="117" customFormat="1" ht="10.5"/>
    <row r="50" s="117" customFormat="1" ht="10.5"/>
    <row r="51" s="117" customFormat="1" ht="10.5"/>
    <row r="52" s="117" customFormat="1" ht="10.5"/>
    <row r="53" s="117" customFormat="1" ht="10.5"/>
    <row r="54" s="117" customFormat="1" ht="10.5"/>
    <row r="55" s="117" customFormat="1" ht="10.5"/>
    <row r="56" s="117" customFormat="1" ht="10.5"/>
    <row r="57" s="117" customFormat="1" ht="10.5"/>
    <row r="58" s="117" customFormat="1" ht="10.5"/>
    <row r="59" s="117" customFormat="1" ht="10.5"/>
    <row r="60" s="117" customFormat="1" ht="10.5"/>
    <row r="61" s="117" customFormat="1" ht="10.5"/>
  </sheetData>
  <mergeCells count="31">
    <mergeCell ref="R15:T15"/>
    <mergeCell ref="S18:S20"/>
    <mergeCell ref="T18:T20"/>
    <mergeCell ref="B41:F41"/>
    <mergeCell ref="B42:F42"/>
    <mergeCell ref="E30:F30"/>
    <mergeCell ref="E31:F32"/>
    <mergeCell ref="E33:F33"/>
    <mergeCell ref="I26:K26"/>
    <mergeCell ref="C20:D20"/>
    <mergeCell ref="C15:D15"/>
    <mergeCell ref="C16:D16"/>
    <mergeCell ref="C17:D17"/>
    <mergeCell ref="B18:D18"/>
    <mergeCell ref="C19:D19"/>
    <mergeCell ref="H20:P20"/>
    <mergeCell ref="C21:D21"/>
    <mergeCell ref="N21:P21"/>
    <mergeCell ref="O22:P22"/>
    <mergeCell ref="E23:F23"/>
    <mergeCell ref="C7:F7"/>
    <mergeCell ref="S9:V9"/>
    <mergeCell ref="C11:E11"/>
    <mergeCell ref="B13:B14"/>
    <mergeCell ref="C13:D14"/>
    <mergeCell ref="H13:P13"/>
    <mergeCell ref="R5:R6"/>
    <mergeCell ref="B1:F1"/>
    <mergeCell ref="B2:B5"/>
    <mergeCell ref="C2:F4"/>
    <mergeCell ref="C5:F5"/>
  </mergeCells>
  <printOptions horizontalCentered="1" verticalCentered="1" gridLinesSet="0"/>
  <pageMargins left="0.23622047244094491" right="0.23622047244094491" top="0.15748031496062992" bottom="0.35433070866141736" header="0.31496062992125984" footer="0.31496062992125984"/>
  <pageSetup scale="86" fitToWidth="2" orientation="portrait" horizontalDpi="4294967294" vertic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C756-47C1-4501-9A02-B4A1491C8045}">
  <sheetPr>
    <tabColor rgb="FF002060"/>
  </sheetPr>
  <dimension ref="A1:BB46"/>
  <sheetViews>
    <sheetView view="pageBreakPreview" zoomScaleNormal="100" zoomScaleSheetLayoutView="100" workbookViewId="0"/>
  </sheetViews>
  <sheetFormatPr baseColWidth="10" defaultColWidth="12.5703125" defaultRowHeight="15"/>
  <cols>
    <col min="1" max="1" width="1.5703125" style="154" customWidth="1"/>
    <col min="2" max="2" width="9.28515625" style="154" customWidth="1"/>
    <col min="3" max="3" width="10" style="154" customWidth="1"/>
    <col min="4" max="4" width="10.140625" style="154" customWidth="1"/>
    <col min="5" max="5" width="5.85546875" style="154" customWidth="1"/>
    <col min="6" max="8" width="12.7109375" style="154" customWidth="1"/>
    <col min="9" max="9" width="8.7109375" style="154" customWidth="1"/>
    <col min="10" max="10" width="8.140625" style="154" customWidth="1"/>
    <col min="11" max="11" width="9.28515625" style="154" customWidth="1"/>
    <col min="12" max="12" width="7.5703125" style="180" hidden="1" customWidth="1"/>
    <col min="13" max="13" width="12" style="154" customWidth="1"/>
    <col min="14" max="14" width="12.5703125" style="154" customWidth="1"/>
    <col min="15" max="15" width="10.85546875" style="154" customWidth="1"/>
    <col min="16" max="16" width="10.5703125" style="154" hidden="1" customWidth="1"/>
    <col min="17" max="17" width="17.7109375" style="154" customWidth="1"/>
    <col min="18" max="18" width="17.140625" style="154" customWidth="1"/>
    <col min="19" max="19" width="12.140625" style="154" customWidth="1"/>
    <col min="20" max="20" width="9.5703125" style="154" customWidth="1"/>
    <col min="21" max="21" width="11" style="154" customWidth="1"/>
    <col min="22" max="22" width="12.5703125" style="154" customWidth="1"/>
    <col min="23" max="23" width="6.85546875" style="154" customWidth="1"/>
    <col min="24" max="24" width="7.28515625" style="154" customWidth="1"/>
    <col min="25" max="16384" width="12.5703125" style="154"/>
  </cols>
  <sheetData>
    <row r="1" spans="1:54" ht="12" customHeight="1">
      <c r="A1" s="707"/>
      <c r="B1" s="1456"/>
      <c r="C1" s="1456"/>
      <c r="D1" s="1456"/>
      <c r="E1" s="1456"/>
      <c r="F1" s="1459" t="s">
        <v>34</v>
      </c>
      <c r="G1" s="1460"/>
      <c r="H1" s="1460"/>
      <c r="I1" s="1460"/>
      <c r="J1" s="1460"/>
      <c r="K1" s="1460"/>
      <c r="L1" s="1460"/>
      <c r="M1" s="1460"/>
      <c r="N1" s="1460"/>
      <c r="O1" s="1460"/>
      <c r="P1" s="1460"/>
      <c r="Q1" s="1460"/>
      <c r="R1" s="1461"/>
      <c r="T1" s="155"/>
      <c r="U1" s="155"/>
      <c r="V1" s="156"/>
    </row>
    <row r="2" spans="1:54" ht="12" customHeight="1">
      <c r="B2" s="1457"/>
      <c r="C2" s="1457"/>
      <c r="D2" s="1457"/>
      <c r="E2" s="1457"/>
      <c r="F2" s="1462"/>
      <c r="G2" s="1463"/>
      <c r="H2" s="1463"/>
      <c r="I2" s="1463"/>
      <c r="J2" s="1463"/>
      <c r="K2" s="1463"/>
      <c r="L2" s="1463"/>
      <c r="M2" s="1463"/>
      <c r="N2" s="1463"/>
      <c r="O2" s="1463"/>
      <c r="P2" s="1463"/>
      <c r="Q2" s="1463"/>
      <c r="R2" s="1464"/>
      <c r="T2" s="689"/>
      <c r="U2" s="689"/>
      <c r="V2" s="689"/>
      <c r="W2" s="689"/>
      <c r="X2" s="689"/>
      <c r="Y2" s="689"/>
      <c r="Z2" s="689"/>
    </row>
    <row r="3" spans="1:54" ht="6" customHeight="1" thickBot="1">
      <c r="B3" s="1457"/>
      <c r="C3" s="1457"/>
      <c r="D3" s="1457"/>
      <c r="E3" s="1457"/>
      <c r="F3" s="1462"/>
      <c r="G3" s="1463"/>
      <c r="H3" s="1463"/>
      <c r="I3" s="1463"/>
      <c r="J3" s="1463"/>
      <c r="K3" s="1463"/>
      <c r="L3" s="1463"/>
      <c r="M3" s="1463"/>
      <c r="N3" s="1463"/>
      <c r="O3" s="1463"/>
      <c r="P3" s="1463"/>
      <c r="Q3" s="1463"/>
      <c r="R3" s="1464"/>
      <c r="T3" s="157" t="s">
        <v>255</v>
      </c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</row>
    <row r="4" spans="1:54" ht="12" customHeight="1">
      <c r="B4" s="1457"/>
      <c r="C4" s="1457"/>
      <c r="D4" s="1457"/>
      <c r="E4" s="1457"/>
      <c r="F4" s="1626" t="s">
        <v>386</v>
      </c>
      <c r="G4" s="1627"/>
      <c r="H4" s="1627"/>
      <c r="I4" s="1627"/>
      <c r="J4" s="1627"/>
      <c r="K4" s="1627"/>
      <c r="L4" s="1627"/>
      <c r="M4" s="1627"/>
      <c r="N4" s="1627"/>
      <c r="O4" s="1627"/>
      <c r="P4" s="1627"/>
      <c r="Q4" s="1627"/>
      <c r="R4" s="1682"/>
      <c r="T4" s="689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</row>
    <row r="5" spans="1:54" ht="12" customHeight="1">
      <c r="B5" s="1457"/>
      <c r="C5" s="1457"/>
      <c r="D5" s="1457"/>
      <c r="E5" s="1457"/>
      <c r="F5" s="1628"/>
      <c r="G5" s="1629"/>
      <c r="H5" s="1629"/>
      <c r="I5" s="1629"/>
      <c r="J5" s="1629"/>
      <c r="K5" s="1629"/>
      <c r="L5" s="1629"/>
      <c r="M5" s="1629"/>
      <c r="N5" s="1629"/>
      <c r="O5" s="1629"/>
      <c r="P5" s="1629"/>
      <c r="Q5" s="1629"/>
      <c r="R5" s="1683"/>
      <c r="T5" s="689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</row>
    <row r="6" spans="1:54" ht="12" customHeight="1">
      <c r="B6" s="1457"/>
      <c r="C6" s="1457"/>
      <c r="D6" s="1457"/>
      <c r="E6" s="1457"/>
      <c r="F6" s="1628"/>
      <c r="G6" s="1629"/>
      <c r="H6" s="1629"/>
      <c r="I6" s="1629"/>
      <c r="J6" s="1629"/>
      <c r="K6" s="1629"/>
      <c r="L6" s="1629"/>
      <c r="M6" s="1629"/>
      <c r="N6" s="1629"/>
      <c r="O6" s="1629"/>
      <c r="P6" s="1629"/>
      <c r="Q6" s="1629"/>
      <c r="R6" s="1683"/>
      <c r="T6" s="689"/>
      <c r="U6" s="689"/>
      <c r="V6" s="689"/>
      <c r="W6" s="689"/>
      <c r="X6" s="689"/>
      <c r="Y6" s="689"/>
      <c r="Z6" s="689"/>
    </row>
    <row r="7" spans="1:54" ht="6" customHeight="1" thickBot="1">
      <c r="B7" s="1458"/>
      <c r="C7" s="1458"/>
      <c r="D7" s="1458"/>
      <c r="E7" s="1458"/>
      <c r="F7" s="1630"/>
      <c r="G7" s="1631"/>
      <c r="H7" s="1631"/>
      <c r="I7" s="1631"/>
      <c r="J7" s="1631"/>
      <c r="K7" s="1631"/>
      <c r="L7" s="1631"/>
      <c r="M7" s="1631"/>
      <c r="N7" s="1631"/>
      <c r="O7" s="1631"/>
      <c r="P7" s="1631"/>
      <c r="Q7" s="1631"/>
      <c r="R7" s="1684"/>
      <c r="T7" s="689"/>
      <c r="U7" s="689"/>
      <c r="V7" s="689"/>
      <c r="W7" s="689"/>
      <c r="X7" s="689"/>
      <c r="Y7" s="689"/>
      <c r="Z7" s="689"/>
    </row>
    <row r="8" spans="1:54" ht="5.25" customHeight="1" thickBot="1">
      <c r="B8" s="159"/>
      <c r="C8" s="160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2"/>
      <c r="T8" s="689"/>
      <c r="U8" s="689"/>
      <c r="V8" s="689"/>
      <c r="W8" s="689"/>
      <c r="X8" s="689"/>
      <c r="Y8" s="689"/>
      <c r="Z8" s="689"/>
    </row>
    <row r="9" spans="1:54" ht="30.75" customHeight="1" thickBot="1">
      <c r="B9" s="1468" t="s">
        <v>0</v>
      </c>
      <c r="C9" s="1469"/>
      <c r="D9" s="1469"/>
      <c r="E9" s="1685">
        <f>'RESISTENCIA DE MORTERO'!D6</f>
        <v>0</v>
      </c>
      <c r="F9" s="1685"/>
      <c r="G9" s="1685"/>
      <c r="H9" s="1685"/>
      <c r="I9" s="1685"/>
      <c r="J9" s="1685"/>
      <c r="K9" s="1685"/>
      <c r="L9" s="1685"/>
      <c r="M9" s="1685"/>
      <c r="N9" s="1685"/>
      <c r="O9" s="1685"/>
      <c r="P9" s="1685"/>
      <c r="Q9" s="1685"/>
      <c r="R9" s="163"/>
      <c r="T9" s="691"/>
      <c r="U9" s="692"/>
      <c r="V9" s="692"/>
      <c r="W9" s="691"/>
      <c r="X9" s="691"/>
      <c r="Y9" s="691"/>
      <c r="Z9" s="691"/>
      <c r="AA9" s="691"/>
      <c r="AB9" s="691"/>
      <c r="AC9" s="691"/>
      <c r="AD9" s="691"/>
      <c r="AE9" s="691"/>
      <c r="AF9" s="691"/>
      <c r="AG9" s="691"/>
      <c r="AH9" s="691"/>
      <c r="AI9" s="691"/>
      <c r="AJ9" s="691"/>
      <c r="AK9" s="691"/>
      <c r="AL9" s="691"/>
      <c r="AM9" s="691"/>
      <c r="AN9" s="691"/>
      <c r="AO9" s="691"/>
      <c r="AP9" s="691"/>
      <c r="AQ9" s="691"/>
      <c r="AR9" s="691"/>
      <c r="AS9" s="691"/>
      <c r="AT9" s="691"/>
      <c r="AU9" s="693"/>
      <c r="AV9" s="164"/>
      <c r="AW9" s="164"/>
      <c r="AX9" s="164"/>
      <c r="AY9" s="164"/>
      <c r="AZ9" s="164"/>
      <c r="BA9" s="164"/>
      <c r="BB9" s="165"/>
    </row>
    <row r="10" spans="1:54" ht="24.95" customHeight="1">
      <c r="B10" s="1686" t="s">
        <v>35</v>
      </c>
      <c r="C10" s="1687"/>
      <c r="D10" s="1687"/>
      <c r="E10" s="1688">
        <f>'RESISTENCIA DE MORTERO'!D7</f>
        <v>0</v>
      </c>
      <c r="F10" s="1688"/>
      <c r="G10" s="1688"/>
      <c r="H10" s="1688"/>
      <c r="I10" s="1688"/>
      <c r="J10" s="1688"/>
      <c r="K10" s="1688"/>
      <c r="L10" s="1688"/>
      <c r="M10" s="1688"/>
      <c r="N10" s="1688"/>
      <c r="O10" s="1688"/>
      <c r="P10" s="1688"/>
      <c r="Q10" s="1688"/>
      <c r="R10" s="166"/>
      <c r="T10" s="167"/>
      <c r="U10" s="1441"/>
      <c r="V10" s="1670"/>
      <c r="W10" s="168"/>
      <c r="X10" s="168"/>
      <c r="Y10" s="167"/>
      <c r="Z10" s="167"/>
      <c r="AA10" s="167"/>
      <c r="AB10" s="167"/>
      <c r="AC10" s="167"/>
      <c r="AD10" s="167"/>
      <c r="AE10" s="167"/>
      <c r="AF10" s="167"/>
      <c r="AG10" s="167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70"/>
    </row>
    <row r="11" spans="1:54" ht="29.25" customHeight="1">
      <c r="B11" s="1671" t="s">
        <v>36</v>
      </c>
      <c r="C11" s="1672"/>
      <c r="D11" s="1672"/>
      <c r="E11" s="1670"/>
      <c r="F11" s="1670"/>
      <c r="G11" s="1670"/>
      <c r="H11" s="1670"/>
      <c r="I11" s="1670"/>
      <c r="J11" s="1670"/>
      <c r="K11" s="1670"/>
      <c r="L11" s="1670"/>
      <c r="M11" s="1670"/>
      <c r="N11" s="1670"/>
      <c r="O11" s="1670"/>
      <c r="P11" s="1670"/>
      <c r="Q11" s="1670"/>
      <c r="R11" s="171"/>
      <c r="T11" s="689"/>
      <c r="U11" s="1442"/>
      <c r="V11" s="1670"/>
      <c r="W11" s="172"/>
      <c r="X11" s="172"/>
      <c r="Y11" s="689"/>
      <c r="Z11" s="689"/>
    </row>
    <row r="12" spans="1:54" ht="24.95" customHeight="1" thickBot="1">
      <c r="B12" s="1673" t="s">
        <v>387</v>
      </c>
      <c r="C12" s="1674"/>
      <c r="D12" s="1675"/>
      <c r="E12" s="1676"/>
      <c r="F12" s="708" t="s">
        <v>388</v>
      </c>
      <c r="G12" s="1677"/>
      <c r="H12" s="1677"/>
      <c r="I12" s="1677"/>
      <c r="J12" s="1677"/>
      <c r="K12" s="1678"/>
      <c r="L12" s="173"/>
      <c r="M12" s="1679" t="s">
        <v>39</v>
      </c>
      <c r="N12" s="1680"/>
      <c r="O12" s="1681" t="str">
        <f>'[6]COMP. DE CILINDROS CONCRETO '!P12</f>
        <v>Ing. Michelle Zelaya</v>
      </c>
      <c r="P12" s="1681"/>
      <c r="Q12" s="1681"/>
      <c r="R12" s="174"/>
      <c r="T12" s="689"/>
      <c r="U12" s="1442"/>
      <c r="V12" s="1670"/>
      <c r="W12" s="167"/>
      <c r="X12" s="167"/>
      <c r="Y12" s="689"/>
      <c r="Z12" s="689"/>
    </row>
    <row r="13" spans="1:54" ht="5.25" customHeight="1" thickBot="1">
      <c r="B13" s="175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176"/>
      <c r="N13" s="176"/>
      <c r="O13" s="176"/>
      <c r="P13" s="176"/>
      <c r="Q13" s="176"/>
      <c r="R13" s="178"/>
      <c r="T13" s="689"/>
      <c r="U13" s="1442"/>
      <c r="V13" s="1670"/>
      <c r="W13" s="167"/>
      <c r="X13" s="167"/>
      <c r="Y13" s="689"/>
      <c r="Z13" s="689"/>
    </row>
    <row r="14" spans="1:54" ht="16.5" customHeight="1" thickBot="1">
      <c r="B14" s="1453" t="s">
        <v>389</v>
      </c>
      <c r="C14" s="1454"/>
      <c r="D14" s="1454"/>
      <c r="E14" s="1454"/>
      <c r="F14" s="1454"/>
      <c r="G14" s="1454"/>
      <c r="H14" s="1454"/>
      <c r="I14" s="1454"/>
      <c r="J14" s="1454"/>
      <c r="K14" s="1454"/>
      <c r="L14" s="1454"/>
      <c r="M14" s="1454"/>
      <c r="N14" s="1454"/>
      <c r="O14" s="1454"/>
      <c r="P14" s="1454"/>
      <c r="Q14" s="1454"/>
      <c r="R14" s="1455"/>
      <c r="U14" s="1443"/>
      <c r="V14" s="1670"/>
      <c r="W14" s="167"/>
      <c r="X14" s="167"/>
    </row>
    <row r="15" spans="1:54" ht="4.5" customHeight="1" thickBot="1">
      <c r="B15" s="179"/>
      <c r="R15" s="181"/>
      <c r="W15" s="167"/>
      <c r="X15" s="167"/>
    </row>
    <row r="16" spans="1:54" ht="24" customHeight="1">
      <c r="B16" s="1430" t="s">
        <v>390</v>
      </c>
      <c r="C16" s="1439" t="s">
        <v>259</v>
      </c>
      <c r="D16" s="1440"/>
      <c r="E16" s="709" t="s">
        <v>260</v>
      </c>
      <c r="F16" s="1668" t="s">
        <v>391</v>
      </c>
      <c r="G16" s="1437" t="s">
        <v>392</v>
      </c>
      <c r="H16" s="1437" t="s">
        <v>393</v>
      </c>
      <c r="I16" s="1664" t="s">
        <v>394</v>
      </c>
      <c r="J16" s="1424" t="s">
        <v>262</v>
      </c>
      <c r="K16" s="1424" t="s">
        <v>263</v>
      </c>
      <c r="L16" s="182"/>
      <c r="M16" s="1424" t="s">
        <v>264</v>
      </c>
      <c r="N16" s="1664" t="s">
        <v>395</v>
      </c>
      <c r="O16" s="1424" t="s">
        <v>265</v>
      </c>
      <c r="P16" s="1665" t="s">
        <v>396</v>
      </c>
      <c r="Q16" s="1656" t="s">
        <v>267</v>
      </c>
      <c r="R16" s="1428"/>
      <c r="S16" s="183"/>
      <c r="T16" s="183"/>
      <c r="U16" s="184" t="s">
        <v>268</v>
      </c>
    </row>
    <row r="17" spans="2:21" ht="22.5" customHeight="1" thickBot="1">
      <c r="B17" s="1667"/>
      <c r="C17" s="677" t="s">
        <v>269</v>
      </c>
      <c r="D17" s="677" t="s">
        <v>270</v>
      </c>
      <c r="E17" s="710"/>
      <c r="F17" s="1663"/>
      <c r="G17" s="1669"/>
      <c r="H17" s="1669"/>
      <c r="I17" s="1663"/>
      <c r="J17" s="1663"/>
      <c r="K17" s="1663"/>
      <c r="L17" s="185"/>
      <c r="M17" s="1663"/>
      <c r="N17" s="1663"/>
      <c r="O17" s="1663"/>
      <c r="P17" s="1666"/>
      <c r="Q17" s="1657"/>
      <c r="R17" s="1658"/>
      <c r="S17" s="183"/>
      <c r="T17" s="183"/>
      <c r="U17" s="183"/>
    </row>
    <row r="18" spans="2:21" ht="18.75" customHeight="1">
      <c r="B18" s="1659">
        <f>1</f>
        <v>1</v>
      </c>
      <c r="C18" s="1660">
        <f>D12</f>
        <v>0</v>
      </c>
      <c r="D18" s="1661">
        <f>C18+E18</f>
        <v>0</v>
      </c>
      <c r="E18" s="1662"/>
      <c r="F18" s="1632"/>
      <c r="G18" s="1632"/>
      <c r="H18" s="1632"/>
      <c r="I18" s="1625"/>
      <c r="J18" s="1421"/>
      <c r="K18" s="1645" t="str">
        <f>IF(J18="","",J18/(F18*H18))</f>
        <v/>
      </c>
      <c r="L18" s="186"/>
      <c r="M18" s="1646" t="str">
        <f>IF(K18="","",AVERAGE(K18))</f>
        <v/>
      </c>
      <c r="N18" s="1647"/>
      <c r="O18" s="1649" t="e">
        <f>K18/180</f>
        <v>#VALUE!</v>
      </c>
      <c r="P18" s="1651" t="s">
        <v>271</v>
      </c>
      <c r="Q18" s="1653">
        <f>E11</f>
        <v>0</v>
      </c>
      <c r="R18" s="1654"/>
      <c r="S18" s="187"/>
      <c r="T18" s="183"/>
      <c r="U18" s="183"/>
    </row>
    <row r="19" spans="2:21" ht="18.75" customHeight="1">
      <c r="B19" s="1638"/>
      <c r="C19" s="1394"/>
      <c r="D19" s="1396"/>
      <c r="E19" s="1641"/>
      <c r="F19" s="1632"/>
      <c r="G19" s="1632"/>
      <c r="H19" s="1632"/>
      <c r="I19" s="1625"/>
      <c r="J19" s="1421"/>
      <c r="K19" s="1400"/>
      <c r="L19" s="188"/>
      <c r="M19" s="1415"/>
      <c r="N19" s="1648"/>
      <c r="O19" s="1650"/>
      <c r="P19" s="1652"/>
      <c r="Q19" s="1637"/>
      <c r="R19" s="1391"/>
      <c r="S19" s="187" t="s">
        <v>397</v>
      </c>
      <c r="T19" s="183"/>
      <c r="U19" s="183"/>
    </row>
    <row r="20" spans="2:21" ht="18.75" customHeight="1">
      <c r="B20" s="1638">
        <f>B18+1</f>
        <v>2</v>
      </c>
      <c r="C20" s="1394">
        <f>C18</f>
        <v>0</v>
      </c>
      <c r="D20" s="1396">
        <f>C20+E20</f>
        <v>0</v>
      </c>
      <c r="E20" s="1640"/>
      <c r="F20" s="1632"/>
      <c r="G20" s="1632"/>
      <c r="H20" s="1632"/>
      <c r="I20" s="1625"/>
      <c r="J20" s="1405"/>
      <c r="K20" s="1369" t="str">
        <f>IF(J20="","",J20/(F20*H20))</f>
        <v/>
      </c>
      <c r="L20" s="188"/>
      <c r="M20" s="1409" t="str">
        <f>IF(K20:K23="","",AVERAGE(K20:K23))</f>
        <v/>
      </c>
      <c r="N20" s="1648"/>
      <c r="O20" s="1642" t="e">
        <f>M20:M23/180</f>
        <v>#VALUE!</v>
      </c>
      <c r="P20" s="1655" t="s">
        <v>398</v>
      </c>
      <c r="Q20" s="1637">
        <f>Q18</f>
        <v>0</v>
      </c>
      <c r="R20" s="1391"/>
      <c r="S20" s="187"/>
      <c r="T20" s="183"/>
      <c r="U20" s="183"/>
    </row>
    <row r="21" spans="2:21" ht="18.75" customHeight="1">
      <c r="B21" s="1638"/>
      <c r="C21" s="1394"/>
      <c r="D21" s="1396"/>
      <c r="E21" s="1641"/>
      <c r="F21" s="1632"/>
      <c r="G21" s="1632"/>
      <c r="H21" s="1632"/>
      <c r="I21" s="1625"/>
      <c r="J21" s="1405"/>
      <c r="K21" s="1408"/>
      <c r="L21" s="188"/>
      <c r="M21" s="1410"/>
      <c r="N21" s="1648"/>
      <c r="O21" s="1643"/>
      <c r="P21" s="1652"/>
      <c r="Q21" s="1637"/>
      <c r="R21" s="1391"/>
      <c r="S21" s="187" t="s">
        <v>397</v>
      </c>
      <c r="T21" s="183"/>
      <c r="U21" s="183"/>
    </row>
    <row r="22" spans="2:21" ht="18.75" customHeight="1">
      <c r="B22" s="1638">
        <f>B20+1</f>
        <v>3</v>
      </c>
      <c r="C22" s="1394">
        <f>C20</f>
        <v>0</v>
      </c>
      <c r="D22" s="1396">
        <f>C22+E22</f>
        <v>0</v>
      </c>
      <c r="E22" s="1640"/>
      <c r="F22" s="1632"/>
      <c r="G22" s="1632"/>
      <c r="H22" s="1632"/>
      <c r="I22" s="1625"/>
      <c r="J22" s="1405"/>
      <c r="K22" s="1369" t="str">
        <f>IF(J22="","",J22/(F22*H22))</f>
        <v/>
      </c>
      <c r="L22" s="188"/>
      <c r="M22" s="1410"/>
      <c r="N22" s="1648"/>
      <c r="O22" s="1643"/>
      <c r="P22" s="1655" t="s">
        <v>398</v>
      </c>
      <c r="Q22" s="1637">
        <f>Q20</f>
        <v>0</v>
      </c>
      <c r="R22" s="1391"/>
      <c r="S22" s="187"/>
      <c r="T22" s="183"/>
      <c r="U22" s="1637" t="s">
        <v>281</v>
      </c>
    </row>
    <row r="23" spans="2:21" ht="18.75" customHeight="1" thickBot="1">
      <c r="B23" s="1639"/>
      <c r="C23" s="1394"/>
      <c r="D23" s="1396"/>
      <c r="E23" s="1641"/>
      <c r="F23" s="1632"/>
      <c r="G23" s="1632"/>
      <c r="H23" s="1632"/>
      <c r="I23" s="1625"/>
      <c r="J23" s="1405"/>
      <c r="K23" s="1408"/>
      <c r="L23" s="188"/>
      <c r="M23" s="1411"/>
      <c r="N23" s="1648"/>
      <c r="O23" s="1644"/>
      <c r="P23" s="1652"/>
      <c r="Q23" s="1637"/>
      <c r="R23" s="1391"/>
      <c r="S23" s="187" t="s">
        <v>397</v>
      </c>
      <c r="T23" s="183"/>
      <c r="U23" s="1637"/>
    </row>
    <row r="24" spans="2:21" ht="19.899999999999999" customHeight="1" thickBot="1">
      <c r="B24" s="1366"/>
      <c r="C24" s="1367"/>
      <c r="D24" s="1367"/>
      <c r="E24" s="1367"/>
      <c r="F24" s="1367"/>
      <c r="G24" s="1367"/>
      <c r="H24" s="1367"/>
      <c r="I24" s="1367"/>
      <c r="J24" s="1367"/>
      <c r="K24" s="1367"/>
      <c r="L24" s="1367"/>
      <c r="M24" s="1367"/>
      <c r="N24" s="1367"/>
      <c r="O24" s="1367"/>
      <c r="P24" s="1367"/>
      <c r="Q24" s="1367"/>
      <c r="R24" s="1368"/>
      <c r="T24" s="187"/>
      <c r="U24" s="686"/>
    </row>
    <row r="25" spans="2:21" ht="19.899999999999999" customHeight="1">
      <c r="B25" s="684"/>
      <c r="C25" s="678"/>
      <c r="D25" s="678"/>
      <c r="E25" s="678"/>
      <c r="F25" s="678"/>
      <c r="G25" s="678"/>
      <c r="H25" s="678"/>
      <c r="I25" s="678"/>
      <c r="J25" s="678"/>
      <c r="K25" s="678"/>
      <c r="L25" s="678"/>
      <c r="M25" s="678"/>
      <c r="N25" s="678"/>
      <c r="O25" s="678"/>
      <c r="P25" s="678"/>
      <c r="Q25" s="678"/>
      <c r="R25" s="685"/>
    </row>
    <row r="26" spans="2:21" ht="19.899999999999999" customHeight="1">
      <c r="B26" s="684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85"/>
    </row>
    <row r="27" spans="2:21" ht="19.899999999999999" customHeight="1">
      <c r="B27" s="684"/>
      <c r="C27" s="678"/>
      <c r="D27" s="678"/>
      <c r="E27" s="678"/>
      <c r="F27" s="678"/>
      <c r="G27" s="678"/>
      <c r="H27" s="678"/>
      <c r="I27" s="678"/>
      <c r="J27" s="678"/>
      <c r="K27" s="678"/>
      <c r="L27" s="678"/>
      <c r="M27" s="678"/>
      <c r="N27" s="678"/>
      <c r="O27" s="678"/>
      <c r="P27" s="678"/>
      <c r="Q27" s="678"/>
      <c r="R27" s="685"/>
    </row>
    <row r="28" spans="2:21" ht="19.899999999999999" customHeight="1">
      <c r="B28" s="684"/>
      <c r="C28" s="678"/>
      <c r="D28" s="678"/>
      <c r="E28" s="678"/>
      <c r="F28" s="678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8"/>
      <c r="R28" s="685"/>
    </row>
    <row r="29" spans="2:21" ht="19.899999999999999" customHeight="1" thickBot="1">
      <c r="B29" s="684"/>
      <c r="C29" s="678"/>
      <c r="D29" s="678"/>
      <c r="E29" s="678"/>
      <c r="F29" s="678"/>
      <c r="G29" s="678"/>
      <c r="H29" s="678"/>
      <c r="I29" s="678"/>
      <c r="J29" s="678"/>
      <c r="K29" s="678"/>
      <c r="L29" s="678"/>
      <c r="M29" s="678"/>
      <c r="N29" s="678"/>
      <c r="O29" s="678"/>
      <c r="P29" s="678"/>
      <c r="Q29" s="678"/>
      <c r="R29" s="685"/>
    </row>
    <row r="30" spans="2:21" ht="18.75" customHeight="1">
      <c r="B30" s="1366">
        <f>G12</f>
        <v>0</v>
      </c>
      <c r="C30" s="1367"/>
      <c r="D30" s="1367"/>
      <c r="E30" s="1367"/>
      <c r="F30" s="1367"/>
      <c r="G30" s="1367"/>
      <c r="H30" s="1367"/>
      <c r="I30" s="1367"/>
      <c r="J30" s="1367"/>
      <c r="K30" s="1367" t="s">
        <v>309</v>
      </c>
      <c r="L30" s="1367"/>
      <c r="M30" s="1367"/>
      <c r="N30" s="1367"/>
      <c r="O30" s="1367"/>
      <c r="P30" s="1367"/>
      <c r="Q30" s="1367"/>
      <c r="R30" s="1368"/>
    </row>
    <row r="31" spans="2:21" ht="21.95" customHeight="1" thickBot="1">
      <c r="B31" s="1361" t="s">
        <v>381</v>
      </c>
      <c r="C31" s="1362"/>
      <c r="D31" s="1362"/>
      <c r="E31" s="1362"/>
      <c r="F31" s="1362"/>
      <c r="G31" s="1362"/>
      <c r="H31" s="1362"/>
      <c r="I31" s="1362"/>
      <c r="J31" s="1362"/>
      <c r="K31" s="1362" t="s">
        <v>385</v>
      </c>
      <c r="L31" s="1362"/>
      <c r="M31" s="1362"/>
      <c r="N31" s="1362"/>
      <c r="O31" s="1362"/>
      <c r="P31" s="1362"/>
      <c r="Q31" s="1362"/>
      <c r="R31" s="1363"/>
    </row>
    <row r="34" spans="2:24" ht="15.75" thickBot="1"/>
    <row r="35" spans="2:24">
      <c r="B35" s="1633">
        <v>9.6</v>
      </c>
      <c r="C35" s="1634">
        <v>10.15</v>
      </c>
      <c r="D35" s="1634">
        <v>18.7</v>
      </c>
      <c r="E35" s="1635">
        <v>3920</v>
      </c>
      <c r="F35" s="1636">
        <v>32631.14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4">
      <c r="B36" s="1632"/>
      <c r="C36" s="1421"/>
      <c r="D36" s="1421"/>
      <c r="E36" s="1625"/>
      <c r="F36" s="140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4">
      <c r="B37" s="1632">
        <v>9.8000000000000007</v>
      </c>
      <c r="C37" s="1405">
        <v>9.5</v>
      </c>
      <c r="D37" s="1405">
        <v>18.899999999999999</v>
      </c>
      <c r="E37" s="1625">
        <v>3800</v>
      </c>
      <c r="F37" s="1405">
        <v>25789.34</v>
      </c>
    </row>
    <row r="38" spans="2:24" ht="15.75" thickBot="1">
      <c r="B38" s="1632"/>
      <c r="C38" s="1405"/>
      <c r="D38" s="1405"/>
      <c r="E38" s="1625"/>
      <c r="F38" s="1405"/>
    </row>
    <row r="39" spans="2:24" ht="15" customHeight="1">
      <c r="B39" s="1632">
        <v>9.65</v>
      </c>
      <c r="C39" s="1405">
        <v>9.5</v>
      </c>
      <c r="D39" s="1405">
        <v>19</v>
      </c>
      <c r="E39" s="1625">
        <v>3650</v>
      </c>
      <c r="F39" s="1405">
        <v>24530.3</v>
      </c>
      <c r="I39" s="190"/>
      <c r="M39" s="1459" t="s">
        <v>34</v>
      </c>
      <c r="N39" s="1460"/>
      <c r="O39" s="1460"/>
      <c r="P39" s="1460"/>
      <c r="Q39" s="1460"/>
      <c r="R39" s="1460"/>
      <c r="S39" s="1460"/>
      <c r="T39" s="1460"/>
      <c r="U39" s="1460"/>
      <c r="V39" s="1460"/>
      <c r="W39" s="1460"/>
      <c r="X39" s="711"/>
    </row>
    <row r="40" spans="2:24" ht="15" customHeight="1">
      <c r="B40" s="1632"/>
      <c r="C40" s="1405"/>
      <c r="D40" s="1405"/>
      <c r="E40" s="1625"/>
      <c r="F40" s="1405"/>
      <c r="I40" s="190"/>
      <c r="M40" s="1462"/>
      <c r="N40" s="1463"/>
      <c r="O40" s="1463"/>
      <c r="P40" s="1463"/>
      <c r="Q40" s="1463"/>
      <c r="R40" s="1463"/>
      <c r="S40" s="1463"/>
      <c r="T40" s="1463"/>
      <c r="U40" s="1463"/>
      <c r="V40" s="1463"/>
      <c r="W40" s="1463"/>
      <c r="X40" s="712"/>
    </row>
    <row r="41" spans="2:24" ht="15.75" customHeight="1" thickBot="1">
      <c r="B41" s="1632">
        <v>9.8000000000000007</v>
      </c>
      <c r="C41" s="1405">
        <v>10.15</v>
      </c>
      <c r="D41" s="1405">
        <v>19.2</v>
      </c>
      <c r="E41" s="1625">
        <v>4306</v>
      </c>
      <c r="F41" s="1405">
        <v>33330.51</v>
      </c>
      <c r="I41" s="190"/>
      <c r="M41" s="1465"/>
      <c r="N41" s="1466"/>
      <c r="O41" s="1466"/>
      <c r="P41" s="1466"/>
      <c r="Q41" s="1466"/>
      <c r="R41" s="1466"/>
      <c r="S41" s="1466"/>
      <c r="T41" s="1466"/>
      <c r="U41" s="1466"/>
      <c r="V41" s="1466"/>
      <c r="W41" s="1466"/>
      <c r="X41" s="713"/>
    </row>
    <row r="42" spans="2:24" ht="15" customHeight="1">
      <c r="B42" s="1632"/>
      <c r="C42" s="1405"/>
      <c r="D42" s="1405"/>
      <c r="E42" s="1625"/>
      <c r="F42" s="1405"/>
      <c r="I42" s="190"/>
      <c r="M42" s="1626" t="s">
        <v>399</v>
      </c>
      <c r="N42" s="1627"/>
      <c r="O42" s="1627"/>
      <c r="P42" s="1627"/>
      <c r="Q42" s="1627"/>
      <c r="R42" s="1627"/>
      <c r="S42" s="1627"/>
      <c r="T42" s="1627"/>
      <c r="U42" s="1627"/>
      <c r="V42" s="1627"/>
      <c r="W42" s="1627"/>
      <c r="X42" s="714"/>
    </row>
    <row r="43" spans="2:24" ht="15" customHeight="1">
      <c r="B43" s="1632">
        <v>9.4499999999999993</v>
      </c>
      <c r="C43" s="1405">
        <v>9.85</v>
      </c>
      <c r="D43" s="1405">
        <v>19.100000000000001</v>
      </c>
      <c r="E43" s="1625">
        <v>4458</v>
      </c>
      <c r="F43" s="1405">
        <v>33221.919999999998</v>
      </c>
      <c r="I43" s="190"/>
      <c r="M43" s="1628"/>
      <c r="N43" s="1629"/>
      <c r="O43" s="1629"/>
      <c r="P43" s="1629"/>
      <c r="Q43" s="1629"/>
      <c r="R43" s="1629"/>
      <c r="S43" s="1629"/>
      <c r="T43" s="1629"/>
      <c r="U43" s="1629"/>
      <c r="V43" s="1629"/>
      <c r="W43" s="1629"/>
      <c r="X43" s="714"/>
    </row>
    <row r="44" spans="2:24" ht="15" customHeight="1">
      <c r="B44" s="1632"/>
      <c r="C44" s="1405"/>
      <c r="D44" s="1405"/>
      <c r="E44" s="1625"/>
      <c r="F44" s="1405"/>
      <c r="M44" s="1628"/>
      <c r="N44" s="1629"/>
      <c r="O44" s="1629"/>
      <c r="P44" s="1629"/>
      <c r="Q44" s="1629"/>
      <c r="R44" s="1629"/>
      <c r="S44" s="1629"/>
      <c r="T44" s="1629"/>
      <c r="U44" s="1629"/>
      <c r="V44" s="1629"/>
      <c r="W44" s="1629"/>
      <c r="X44" s="714"/>
    </row>
    <row r="45" spans="2:24" ht="15.75" customHeight="1" thickBot="1">
      <c r="B45" s="1632">
        <v>9.4</v>
      </c>
      <c r="C45" s="1405">
        <v>10.199999999999999</v>
      </c>
      <c r="D45" s="1405">
        <v>19.25</v>
      </c>
      <c r="E45" s="1625">
        <v>3878</v>
      </c>
      <c r="F45" s="1421">
        <v>22094.76</v>
      </c>
      <c r="M45" s="1630"/>
      <c r="N45" s="1631"/>
      <c r="O45" s="1631"/>
      <c r="P45" s="1631"/>
      <c r="Q45" s="1631"/>
      <c r="R45" s="1631"/>
      <c r="S45" s="1631"/>
      <c r="T45" s="1631"/>
      <c r="U45" s="1631"/>
      <c r="V45" s="1631"/>
      <c r="W45" s="1631"/>
      <c r="X45" s="715"/>
    </row>
    <row r="46" spans="2:24">
      <c r="B46" s="1632"/>
      <c r="C46" s="1405"/>
      <c r="D46" s="1405"/>
      <c r="E46" s="1625"/>
      <c r="F46" s="1421"/>
    </row>
  </sheetData>
  <autoFilter ref="A17:U17" xr:uid="{00000000-0009-0000-0000-000005000000}">
    <filterColumn colId="16" showButton="0"/>
  </autoFilter>
  <mergeCells count="110">
    <mergeCell ref="B1:E7"/>
    <mergeCell ref="F1:R3"/>
    <mergeCell ref="F4:R7"/>
    <mergeCell ref="B9:D9"/>
    <mergeCell ref="E9:Q9"/>
    <mergeCell ref="B10:D10"/>
    <mergeCell ref="E10:Q10"/>
    <mergeCell ref="C16:D16"/>
    <mergeCell ref="F16:F17"/>
    <mergeCell ref="G16:G17"/>
    <mergeCell ref="H16:H17"/>
    <mergeCell ref="I16:I17"/>
    <mergeCell ref="U10:U14"/>
    <mergeCell ref="V10:V14"/>
    <mergeCell ref="B11:D11"/>
    <mergeCell ref="E11:Q11"/>
    <mergeCell ref="B12:C12"/>
    <mergeCell ref="D12:E12"/>
    <mergeCell ref="G12:K12"/>
    <mergeCell ref="M12:N12"/>
    <mergeCell ref="O12:Q12"/>
    <mergeCell ref="B14:R14"/>
    <mergeCell ref="O18:O19"/>
    <mergeCell ref="P18:P19"/>
    <mergeCell ref="Q18:R19"/>
    <mergeCell ref="P20:P21"/>
    <mergeCell ref="Q20:R21"/>
    <mergeCell ref="P22:P23"/>
    <mergeCell ref="Q22:R23"/>
    <mergeCell ref="Q16:R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J16:J17"/>
    <mergeCell ref="K16:K17"/>
    <mergeCell ref="M16:M17"/>
    <mergeCell ref="N16:N17"/>
    <mergeCell ref="O16:O17"/>
    <mergeCell ref="P16:P17"/>
    <mergeCell ref="B16:B17"/>
    <mergeCell ref="B20:B21"/>
    <mergeCell ref="C20:C21"/>
    <mergeCell ref="D20:D21"/>
    <mergeCell ref="E20:E21"/>
    <mergeCell ref="F20:F21"/>
    <mergeCell ref="G20:G21"/>
    <mergeCell ref="K18:K19"/>
    <mergeCell ref="M18:M19"/>
    <mergeCell ref="N18:N23"/>
    <mergeCell ref="H20:H21"/>
    <mergeCell ref="I20:I21"/>
    <mergeCell ref="J20:J21"/>
    <mergeCell ref="K20:K21"/>
    <mergeCell ref="M20:M23"/>
    <mergeCell ref="O20:O23"/>
    <mergeCell ref="H22:H23"/>
    <mergeCell ref="I22:I23"/>
    <mergeCell ref="J22:J23"/>
    <mergeCell ref="K22:K23"/>
    <mergeCell ref="U22:U23"/>
    <mergeCell ref="B24:J24"/>
    <mergeCell ref="K24:R24"/>
    <mergeCell ref="B30:J30"/>
    <mergeCell ref="K30:R30"/>
    <mergeCell ref="B31:J31"/>
    <mergeCell ref="K31:R31"/>
    <mergeCell ref="B22:B23"/>
    <mergeCell ref="C22:C23"/>
    <mergeCell ref="D22:D23"/>
    <mergeCell ref="E22:E23"/>
    <mergeCell ref="F22:F23"/>
    <mergeCell ref="G22:G23"/>
    <mergeCell ref="B35:B36"/>
    <mergeCell ref="C35:C36"/>
    <mergeCell ref="D35:D36"/>
    <mergeCell ref="E35:E36"/>
    <mergeCell ref="F35:F36"/>
    <mergeCell ref="B37:B38"/>
    <mergeCell ref="C37:C38"/>
    <mergeCell ref="D37:D38"/>
    <mergeCell ref="E37:E38"/>
    <mergeCell ref="F37:F38"/>
    <mergeCell ref="B39:B40"/>
    <mergeCell ref="C39:C40"/>
    <mergeCell ref="D39:D40"/>
    <mergeCell ref="E39:E40"/>
    <mergeCell ref="F39:F40"/>
    <mergeCell ref="M39:W41"/>
    <mergeCell ref="B41:B42"/>
    <mergeCell ref="C41:C42"/>
    <mergeCell ref="D41:D42"/>
    <mergeCell ref="E41:E42"/>
    <mergeCell ref="E45:E46"/>
    <mergeCell ref="F45:F46"/>
    <mergeCell ref="F41:F42"/>
    <mergeCell ref="M42:W45"/>
    <mergeCell ref="B43:B44"/>
    <mergeCell ref="C43:C44"/>
    <mergeCell ref="D43:D44"/>
    <mergeCell ref="E43:E44"/>
    <mergeCell ref="F43:F44"/>
    <mergeCell ref="B45:B46"/>
    <mergeCell ref="C45:C46"/>
    <mergeCell ref="D45:D46"/>
  </mergeCells>
  <printOptions horizontalCentered="1" verticalCentered="1"/>
  <pageMargins left="0.27559055118110237" right="0.23622047244094491" top="0.15748031496062992" bottom="0.27559055118110237" header="0.31496062992125984" footer="0.31496062992125984"/>
  <pageSetup scale="70" orientation="landscape" horizontalDpi="4294967294" r:id="rId1"/>
  <headerFooter alignWithMargins="0">
    <oddFooter>&amp;C&amp;"Calibri,Cursiva"&amp;K00-024&amp;P de &amp;N</oddFooter>
  </headerFooter>
  <colBreaks count="1" manualBreakCount="1">
    <brk id="1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4FD-6CCB-42A0-871F-F510CBE75B5C}">
  <sheetPr>
    <tabColor rgb="FF002060"/>
  </sheetPr>
  <dimension ref="B1:BA44"/>
  <sheetViews>
    <sheetView view="pageBreakPreview" zoomScaleNormal="100" zoomScaleSheetLayoutView="100" workbookViewId="0"/>
  </sheetViews>
  <sheetFormatPr baseColWidth="10" defaultColWidth="12.5703125" defaultRowHeight="15"/>
  <cols>
    <col min="1" max="1" width="1.5703125" style="154" customWidth="1"/>
    <col min="2" max="2" width="11.28515625" style="154" customWidth="1"/>
    <col min="3" max="3" width="10.7109375" style="154" customWidth="1"/>
    <col min="4" max="4" width="11.85546875" style="154" customWidth="1"/>
    <col min="5" max="5" width="5.85546875" style="154" customWidth="1"/>
    <col min="6" max="6" width="6.42578125" style="154" customWidth="1"/>
    <col min="7" max="8" width="10.28515625" style="154" customWidth="1"/>
    <col min="9" max="9" width="11.7109375" style="154" customWidth="1"/>
    <col min="10" max="10" width="11" style="154" customWidth="1"/>
    <col min="11" max="11" width="7.28515625" style="154" customWidth="1"/>
    <col min="12" max="12" width="6.85546875" style="154" customWidth="1"/>
    <col min="13" max="13" width="8.140625" style="154" customWidth="1"/>
    <col min="14" max="14" width="11.140625" style="154" customWidth="1"/>
    <col min="15" max="15" width="12" style="154" customWidth="1"/>
    <col min="16" max="16" width="10.5703125" style="154" customWidth="1"/>
    <col min="17" max="17" width="50.7109375" style="154" customWidth="1"/>
    <col min="18" max="18" width="12.140625" style="154" customWidth="1"/>
    <col min="19" max="19" width="9.5703125" style="154" customWidth="1"/>
    <col min="20" max="20" width="11" style="154" customWidth="1"/>
    <col min="21" max="21" width="12.5703125" style="154" customWidth="1"/>
    <col min="22" max="22" width="6.85546875" style="154" customWidth="1"/>
    <col min="23" max="23" width="7.28515625" style="154" customWidth="1"/>
    <col min="24" max="16384" width="12.5703125" style="154"/>
  </cols>
  <sheetData>
    <row r="1" spans="2:53" ht="12" customHeight="1">
      <c r="B1" s="1456"/>
      <c r="C1" s="1456"/>
      <c r="D1" s="1456"/>
      <c r="E1" s="1456"/>
      <c r="F1" s="1459" t="s">
        <v>34</v>
      </c>
      <c r="G1" s="1460"/>
      <c r="H1" s="1460"/>
      <c r="I1" s="1460"/>
      <c r="J1" s="1460"/>
      <c r="K1" s="1460"/>
      <c r="L1" s="1460"/>
      <c r="M1" s="1460"/>
      <c r="N1" s="1460"/>
      <c r="O1" s="1460"/>
      <c r="P1" s="1460"/>
      <c r="Q1" s="1461"/>
      <c r="S1" s="155"/>
      <c r="T1" s="155"/>
      <c r="U1" s="156"/>
    </row>
    <row r="2" spans="2:53" ht="12" customHeight="1">
      <c r="B2" s="1457"/>
      <c r="C2" s="1457"/>
      <c r="D2" s="1457"/>
      <c r="E2" s="1457"/>
      <c r="F2" s="1462"/>
      <c r="G2" s="1463"/>
      <c r="H2" s="1463"/>
      <c r="I2" s="1463"/>
      <c r="J2" s="1463"/>
      <c r="K2" s="1463"/>
      <c r="L2" s="1463"/>
      <c r="M2" s="1463"/>
      <c r="N2" s="1463"/>
      <c r="O2" s="1463"/>
      <c r="P2" s="1463"/>
      <c r="Q2" s="1464"/>
      <c r="S2" s="689"/>
      <c r="T2" s="689"/>
      <c r="U2" s="689"/>
      <c r="V2" s="689"/>
      <c r="W2" s="689"/>
      <c r="X2" s="689"/>
      <c r="Y2" s="689"/>
    </row>
    <row r="3" spans="2:53" ht="12" customHeight="1" thickBot="1">
      <c r="B3" s="1457"/>
      <c r="C3" s="1457"/>
      <c r="D3" s="1457"/>
      <c r="E3" s="1457"/>
      <c r="F3" s="1462"/>
      <c r="G3" s="1463"/>
      <c r="H3" s="1463"/>
      <c r="I3" s="1463"/>
      <c r="J3" s="1463"/>
      <c r="K3" s="1463"/>
      <c r="L3" s="1463"/>
      <c r="M3" s="1463"/>
      <c r="N3" s="1463"/>
      <c r="O3" s="1463"/>
      <c r="P3" s="1463"/>
      <c r="Q3" s="1464"/>
      <c r="S3" s="157" t="s">
        <v>255</v>
      </c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</row>
    <row r="4" spans="2:53" ht="12" customHeight="1">
      <c r="B4" s="1457"/>
      <c r="C4" s="1457"/>
      <c r="D4" s="1457"/>
      <c r="E4" s="1457"/>
      <c r="F4" s="1459" t="s">
        <v>256</v>
      </c>
      <c r="G4" s="1460"/>
      <c r="H4" s="1460"/>
      <c r="I4" s="1460"/>
      <c r="J4" s="1460"/>
      <c r="K4" s="1460"/>
      <c r="L4" s="1460"/>
      <c r="M4" s="1460"/>
      <c r="N4" s="1460"/>
      <c r="O4" s="1460"/>
      <c r="P4" s="1460"/>
      <c r="Q4" s="1461"/>
      <c r="S4" s="689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</row>
    <row r="5" spans="2:53" ht="12" customHeight="1">
      <c r="B5" s="1457"/>
      <c r="C5" s="1457"/>
      <c r="D5" s="1457"/>
      <c r="E5" s="1457"/>
      <c r="F5" s="1462"/>
      <c r="G5" s="1463"/>
      <c r="H5" s="1463"/>
      <c r="I5" s="1463"/>
      <c r="J5" s="1463"/>
      <c r="K5" s="1463"/>
      <c r="L5" s="1463"/>
      <c r="M5" s="1463"/>
      <c r="N5" s="1463"/>
      <c r="O5" s="1463"/>
      <c r="P5" s="1463"/>
      <c r="Q5" s="1464"/>
      <c r="S5" s="689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</row>
    <row r="6" spans="2:53" ht="12" customHeight="1">
      <c r="B6" s="1457"/>
      <c r="C6" s="1457"/>
      <c r="D6" s="1457"/>
      <c r="E6" s="1457"/>
      <c r="F6" s="1462"/>
      <c r="G6" s="1463"/>
      <c r="H6" s="1463"/>
      <c r="I6" s="1463"/>
      <c r="J6" s="1463"/>
      <c r="K6" s="1463"/>
      <c r="L6" s="1463"/>
      <c r="M6" s="1463"/>
      <c r="N6" s="1463"/>
      <c r="O6" s="1463"/>
      <c r="P6" s="1463"/>
      <c r="Q6" s="1464"/>
      <c r="S6" s="689"/>
      <c r="T6" s="689"/>
      <c r="U6" s="689"/>
      <c r="V6" s="689"/>
      <c r="W6" s="689"/>
      <c r="X6" s="689"/>
      <c r="Y6" s="689"/>
    </row>
    <row r="7" spans="2:53" ht="12" customHeight="1" thickBot="1">
      <c r="B7" s="1458"/>
      <c r="C7" s="1458"/>
      <c r="D7" s="1458"/>
      <c r="E7" s="1458"/>
      <c r="F7" s="1465"/>
      <c r="G7" s="1466"/>
      <c r="H7" s="1466"/>
      <c r="I7" s="1466"/>
      <c r="J7" s="1466"/>
      <c r="K7" s="1466"/>
      <c r="L7" s="1466"/>
      <c r="M7" s="1466"/>
      <c r="N7" s="1466"/>
      <c r="O7" s="1466"/>
      <c r="P7" s="1466"/>
      <c r="Q7" s="1467"/>
      <c r="S7" s="689"/>
      <c r="T7" s="689"/>
      <c r="U7" s="689"/>
      <c r="V7" s="689"/>
      <c r="W7" s="689"/>
      <c r="X7" s="689"/>
      <c r="Y7" s="689"/>
    </row>
    <row r="8" spans="2:53" ht="5.25" customHeight="1" thickBot="1">
      <c r="B8" s="159"/>
      <c r="C8" s="160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690"/>
      <c r="S8" s="689"/>
      <c r="T8" s="689"/>
      <c r="U8" s="689"/>
      <c r="V8" s="689"/>
      <c r="W8" s="689"/>
      <c r="X8" s="689"/>
      <c r="Y8" s="689"/>
    </row>
    <row r="9" spans="2:53" ht="57.75" customHeight="1" thickBot="1">
      <c r="B9" s="1468" t="s">
        <v>0</v>
      </c>
      <c r="C9" s="1469"/>
      <c r="D9" s="1469"/>
      <c r="E9" s="1470">
        <f>'DISEÑO CONCRETO 180'!D9</f>
        <v>0</v>
      </c>
      <c r="F9" s="1470"/>
      <c r="G9" s="1470"/>
      <c r="H9" s="1470"/>
      <c r="I9" s="1470"/>
      <c r="J9" s="1470"/>
      <c r="K9" s="1470"/>
      <c r="L9" s="1470"/>
      <c r="M9" s="1470"/>
      <c r="N9" s="1470"/>
      <c r="O9" s="1470"/>
      <c r="P9" s="1470"/>
      <c r="Q9" s="1471"/>
      <c r="S9" s="691"/>
      <c r="T9" s="692"/>
      <c r="U9" s="692"/>
      <c r="V9" s="691"/>
      <c r="W9" s="691"/>
      <c r="X9" s="691"/>
      <c r="Y9" s="691"/>
      <c r="Z9" s="691"/>
      <c r="AA9" s="691"/>
      <c r="AB9" s="691"/>
      <c r="AC9" s="691"/>
      <c r="AD9" s="691"/>
      <c r="AE9" s="691"/>
      <c r="AF9" s="691"/>
      <c r="AG9" s="691"/>
      <c r="AH9" s="691"/>
      <c r="AI9" s="691"/>
      <c r="AJ9" s="691"/>
      <c r="AK9" s="691"/>
      <c r="AL9" s="691"/>
      <c r="AM9" s="691"/>
      <c r="AN9" s="691"/>
      <c r="AO9" s="691"/>
      <c r="AP9" s="691"/>
      <c r="AQ9" s="691"/>
      <c r="AR9" s="691"/>
      <c r="AS9" s="691"/>
      <c r="AT9" s="693"/>
      <c r="AU9" s="164"/>
      <c r="AV9" s="164"/>
      <c r="AW9" s="164"/>
      <c r="AX9" s="164"/>
      <c r="AY9" s="164"/>
      <c r="AZ9" s="164"/>
      <c r="BA9" s="165"/>
    </row>
    <row r="10" spans="2:53" ht="24.95" customHeight="1">
      <c r="B10" s="1472" t="s">
        <v>35</v>
      </c>
      <c r="C10" s="1473"/>
      <c r="D10" s="1473"/>
      <c r="E10" s="1474">
        <f>'DISEÑO CONCRETO 180'!D11</f>
        <v>0</v>
      </c>
      <c r="F10" s="1474"/>
      <c r="G10" s="1474"/>
      <c r="H10" s="1474"/>
      <c r="I10" s="1474"/>
      <c r="J10" s="1474"/>
      <c r="K10" s="1474"/>
      <c r="L10" s="1474"/>
      <c r="M10" s="1474"/>
      <c r="N10" s="1474"/>
      <c r="O10" s="1474"/>
      <c r="P10" s="1474"/>
      <c r="Q10" s="1475"/>
      <c r="S10" s="167"/>
      <c r="T10" s="1441"/>
      <c r="U10" s="1444"/>
      <c r="V10" s="168"/>
      <c r="W10" s="168"/>
      <c r="X10" s="167"/>
      <c r="Y10" s="167"/>
      <c r="Z10" s="167"/>
      <c r="AA10" s="167"/>
      <c r="AB10" s="167"/>
      <c r="AC10" s="167"/>
      <c r="AD10" s="167"/>
      <c r="AE10" s="167"/>
      <c r="AF10" s="167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70"/>
    </row>
    <row r="11" spans="2:53" ht="24.95" customHeight="1" thickBot="1">
      <c r="B11" s="1445" t="s">
        <v>365</v>
      </c>
      <c r="C11" s="1446"/>
      <c r="D11" s="1447"/>
      <c r="E11" s="1447"/>
      <c r="F11" s="1448"/>
      <c r="G11" s="1449" t="s">
        <v>38</v>
      </c>
      <c r="H11" s="1450"/>
      <c r="I11" s="1449"/>
      <c r="J11" s="1451"/>
      <c r="K11" s="1451"/>
      <c r="L11" s="1451"/>
      <c r="M11" s="1450"/>
      <c r="N11" s="1449" t="s">
        <v>39</v>
      </c>
      <c r="O11" s="1450"/>
      <c r="P11" s="1451" t="s">
        <v>366</v>
      </c>
      <c r="Q11" s="1452"/>
      <c r="S11" s="689"/>
      <c r="T11" s="1442"/>
      <c r="U11" s="1444"/>
      <c r="V11" s="167"/>
      <c r="W11" s="167"/>
      <c r="X11" s="689"/>
      <c r="Y11" s="689"/>
    </row>
    <row r="12" spans="2:53" ht="5.25" customHeight="1" thickBo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694"/>
      <c r="S12" s="689"/>
      <c r="T12" s="1442"/>
      <c r="U12" s="1444"/>
      <c r="V12" s="167"/>
      <c r="W12" s="167"/>
      <c r="X12" s="689"/>
      <c r="Y12" s="689"/>
    </row>
    <row r="13" spans="2:53" ht="16.5" customHeight="1" thickBot="1">
      <c r="B13" s="1453" t="s">
        <v>257</v>
      </c>
      <c r="C13" s="1454"/>
      <c r="D13" s="1454"/>
      <c r="E13" s="1454"/>
      <c r="F13" s="1454"/>
      <c r="G13" s="1454"/>
      <c r="H13" s="1454"/>
      <c r="I13" s="1454"/>
      <c r="J13" s="1454"/>
      <c r="K13" s="1454"/>
      <c r="L13" s="1454"/>
      <c r="M13" s="1454"/>
      <c r="N13" s="1454"/>
      <c r="O13" s="1454"/>
      <c r="P13" s="1454"/>
      <c r="Q13" s="1455"/>
      <c r="T13" s="1443"/>
      <c r="U13" s="1444"/>
      <c r="V13" s="167"/>
      <c r="W13" s="167"/>
    </row>
    <row r="14" spans="2:53" ht="4.5" customHeight="1" thickBot="1">
      <c r="B14" s="179"/>
      <c r="Q14" s="181"/>
      <c r="V14" s="167"/>
      <c r="W14" s="167"/>
    </row>
    <row r="15" spans="2:53" ht="42" customHeight="1">
      <c r="B15" s="1430" t="s">
        <v>258</v>
      </c>
      <c r="C15" s="1439" t="s">
        <v>259</v>
      </c>
      <c r="D15" s="1440"/>
      <c r="E15" s="1424" t="s">
        <v>260</v>
      </c>
      <c r="F15" s="1424" t="s">
        <v>367</v>
      </c>
      <c r="G15" s="1424" t="s">
        <v>368</v>
      </c>
      <c r="H15" s="1424" t="s">
        <v>369</v>
      </c>
      <c r="I15" s="1424" t="s">
        <v>370</v>
      </c>
      <c r="J15" s="1424" t="s">
        <v>371</v>
      </c>
      <c r="K15" s="1424" t="s">
        <v>372</v>
      </c>
      <c r="L15" s="1437" t="s">
        <v>373</v>
      </c>
      <c r="M15" s="1424" t="s">
        <v>374</v>
      </c>
      <c r="N15" s="1424" t="s">
        <v>375</v>
      </c>
      <c r="O15" s="1424" t="s">
        <v>376</v>
      </c>
      <c r="P15" s="1426" t="s">
        <v>266</v>
      </c>
      <c r="Q15" s="1428" t="s">
        <v>377</v>
      </c>
      <c r="R15" s="1430" t="s">
        <v>262</v>
      </c>
      <c r="S15" s="183"/>
      <c r="T15" s="184" t="s">
        <v>268</v>
      </c>
    </row>
    <row r="16" spans="2:53" ht="15.75" thickBot="1">
      <c r="B16" s="1431"/>
      <c r="C16" s="695" t="s">
        <v>269</v>
      </c>
      <c r="D16" s="695" t="s">
        <v>270</v>
      </c>
      <c r="E16" s="1425"/>
      <c r="F16" s="1425"/>
      <c r="G16" s="1425"/>
      <c r="H16" s="1425"/>
      <c r="I16" s="1425"/>
      <c r="J16" s="1425"/>
      <c r="K16" s="1425"/>
      <c r="L16" s="1438"/>
      <c r="M16" s="1425"/>
      <c r="N16" s="1425"/>
      <c r="O16" s="1425"/>
      <c r="P16" s="1427"/>
      <c r="Q16" s="1429"/>
      <c r="R16" s="1431"/>
      <c r="S16" s="183"/>
      <c r="T16" s="183"/>
    </row>
    <row r="17" spans="2:22" ht="20.100000000000001" customHeight="1">
      <c r="B17" s="1432">
        <f>1</f>
        <v>1</v>
      </c>
      <c r="C17" s="1433">
        <f>D11</f>
        <v>0</v>
      </c>
      <c r="D17" s="1434">
        <f>C17+E17</f>
        <v>0</v>
      </c>
      <c r="E17" s="1435"/>
      <c r="F17" s="1436"/>
      <c r="G17" s="696"/>
      <c r="H17" s="1418" t="e">
        <f>ROUND(AVERAGE(G17:G18), 3)</f>
        <v>#DIV/0!</v>
      </c>
      <c r="I17" s="1418"/>
      <c r="J17" s="1418">
        <f>ROUND(((I17*I17*PI())/4), 3)</f>
        <v>0</v>
      </c>
      <c r="K17" s="1419"/>
      <c r="L17" s="1420"/>
      <c r="M17" s="1422">
        <v>0</v>
      </c>
      <c r="N17" s="1423" t="e">
        <f>IF(M17="","",(M17*1000)/J17)</f>
        <v>#DIV/0!</v>
      </c>
      <c r="O17" s="1414" t="e">
        <f>IF(N17:N20="","",AVERAGE(N17:N20))</f>
        <v>#DIV/0!</v>
      </c>
      <c r="P17" s="1416"/>
      <c r="Q17" s="1417"/>
      <c r="R17" s="1375"/>
      <c r="S17" s="183"/>
      <c r="T17" s="183"/>
    </row>
    <row r="18" spans="2:22" ht="20.100000000000001" customHeight="1" thickBot="1">
      <c r="B18" s="1392"/>
      <c r="C18" s="1394"/>
      <c r="D18" s="1396"/>
      <c r="E18" s="1398"/>
      <c r="F18" s="1400"/>
      <c r="G18" s="676"/>
      <c r="H18" s="1404"/>
      <c r="I18" s="1404"/>
      <c r="J18" s="1404"/>
      <c r="K18" s="1405"/>
      <c r="L18" s="1421"/>
      <c r="M18" s="1407"/>
      <c r="N18" s="1408"/>
      <c r="O18" s="1410"/>
      <c r="P18" s="1390"/>
      <c r="Q18" s="1391"/>
      <c r="R18" s="1376"/>
      <c r="S18" s="697"/>
      <c r="T18" s="183"/>
    </row>
    <row r="19" spans="2:22" ht="20.100000000000001" customHeight="1">
      <c r="B19" s="1392">
        <f>B17+1</f>
        <v>2</v>
      </c>
      <c r="C19" s="1394">
        <f>C17</f>
        <v>0</v>
      </c>
      <c r="D19" s="1396">
        <f>C19+E19</f>
        <v>0</v>
      </c>
      <c r="E19" s="1398"/>
      <c r="F19" s="1400"/>
      <c r="G19" s="676"/>
      <c r="H19" s="1402" t="e">
        <f>ROUND(AVERAGE(G19:G20), 3)</f>
        <v>#DIV/0!</v>
      </c>
      <c r="I19" s="1402"/>
      <c r="J19" s="1402">
        <f>ROUND(((I19*I19*PI())/4), 3)</f>
        <v>0</v>
      </c>
      <c r="K19" s="1405"/>
      <c r="L19" s="1405"/>
      <c r="M19" s="1406">
        <v>0</v>
      </c>
      <c r="N19" s="1369" t="e">
        <f>IF(M19="","",(M19*1000)/J19)</f>
        <v>#DIV/0!</v>
      </c>
      <c r="O19" s="1410"/>
      <c r="P19" s="1390"/>
      <c r="Q19" s="1391"/>
      <c r="R19" s="1375"/>
      <c r="S19" s="697"/>
      <c r="T19" s="183"/>
    </row>
    <row r="20" spans="2:22" ht="20.100000000000001" customHeight="1" thickBot="1">
      <c r="B20" s="1392"/>
      <c r="C20" s="1394"/>
      <c r="D20" s="1396"/>
      <c r="E20" s="1398"/>
      <c r="F20" s="1400"/>
      <c r="G20" s="676"/>
      <c r="H20" s="1404"/>
      <c r="I20" s="1404"/>
      <c r="J20" s="1404"/>
      <c r="K20" s="1405"/>
      <c r="L20" s="1405"/>
      <c r="M20" s="1407"/>
      <c r="N20" s="1408"/>
      <c r="O20" s="1415"/>
      <c r="P20" s="1390"/>
      <c r="Q20" s="1391"/>
      <c r="R20" s="1376"/>
      <c r="S20" s="697"/>
      <c r="T20" s="183"/>
    </row>
    <row r="21" spans="2:22" ht="20.100000000000001" customHeight="1">
      <c r="B21" s="1392">
        <f>B19+1</f>
        <v>3</v>
      </c>
      <c r="C21" s="1394">
        <f>C19</f>
        <v>0</v>
      </c>
      <c r="D21" s="1396">
        <f>C21+E21</f>
        <v>0</v>
      </c>
      <c r="E21" s="1398"/>
      <c r="F21" s="1400"/>
      <c r="G21" s="676"/>
      <c r="H21" s="1402" t="e">
        <f>ROUND(AVERAGE(G21:G22), 3)</f>
        <v>#DIV/0!</v>
      </c>
      <c r="I21" s="1402"/>
      <c r="J21" s="1402">
        <f>ROUND(((I21*I21*PI())/4), 3)</f>
        <v>0</v>
      </c>
      <c r="K21" s="1405"/>
      <c r="L21" s="1405"/>
      <c r="M21" s="1406">
        <f>ROUND(R21*0.00980665,2)</f>
        <v>0</v>
      </c>
      <c r="N21" s="1369" t="e">
        <f>IF(M21="","",(M21*1000)/J21)</f>
        <v>#DIV/0!</v>
      </c>
      <c r="O21" s="1409" t="e">
        <f>IF(N21:N24="","",AVERAGE(N21:N24))</f>
        <v>#DIV/0!</v>
      </c>
      <c r="P21" s="1390"/>
      <c r="Q21" s="1391"/>
      <c r="R21" s="1375"/>
      <c r="S21" s="697"/>
      <c r="T21" s="183"/>
    </row>
    <row r="22" spans="2:22" ht="20.100000000000001" customHeight="1" thickBot="1">
      <c r="B22" s="1392"/>
      <c r="C22" s="1394"/>
      <c r="D22" s="1396"/>
      <c r="E22" s="1398"/>
      <c r="F22" s="1400"/>
      <c r="G22" s="676"/>
      <c r="H22" s="1404"/>
      <c r="I22" s="1404"/>
      <c r="J22" s="1404"/>
      <c r="K22" s="1405"/>
      <c r="L22" s="1405"/>
      <c r="M22" s="1407"/>
      <c r="N22" s="1408"/>
      <c r="O22" s="1410"/>
      <c r="P22" s="1390"/>
      <c r="Q22" s="1391"/>
      <c r="R22" s="1376"/>
      <c r="S22" s="697"/>
      <c r="T22" s="183"/>
    </row>
    <row r="23" spans="2:22" ht="20.100000000000001" customHeight="1">
      <c r="B23" s="1392">
        <f>B21+1</f>
        <v>4</v>
      </c>
      <c r="C23" s="1394">
        <f>C21</f>
        <v>0</v>
      </c>
      <c r="D23" s="1396">
        <f>C23+E23</f>
        <v>0</v>
      </c>
      <c r="E23" s="1398"/>
      <c r="F23" s="1400"/>
      <c r="G23" s="676"/>
      <c r="H23" s="1402" t="e">
        <f>ROUND(AVERAGE(G23:G24), 3)</f>
        <v>#DIV/0!</v>
      </c>
      <c r="I23" s="1402"/>
      <c r="J23" s="1402">
        <f>ROUND(((I23*I23*PI())/4), 3)</f>
        <v>0</v>
      </c>
      <c r="K23" s="1405"/>
      <c r="L23" s="1405"/>
      <c r="M23" s="1406">
        <f>ROUND(R23*0.00980665,2)</f>
        <v>0</v>
      </c>
      <c r="N23" s="1369" t="e">
        <f>IF(M23="","",(M23*1000)/J23)</f>
        <v>#DIV/0!</v>
      </c>
      <c r="O23" s="1410"/>
      <c r="P23" s="1371"/>
      <c r="Q23" s="1373"/>
      <c r="R23" s="1375"/>
      <c r="S23" s="697"/>
      <c r="T23" s="183"/>
    </row>
    <row r="24" spans="2:22" ht="20.100000000000001" customHeight="1" thickBot="1">
      <c r="B24" s="1393"/>
      <c r="C24" s="1395"/>
      <c r="D24" s="1397"/>
      <c r="E24" s="1399"/>
      <c r="F24" s="1401"/>
      <c r="G24" s="687"/>
      <c r="H24" s="1403"/>
      <c r="I24" s="1403"/>
      <c r="J24" s="1403"/>
      <c r="K24" s="1412"/>
      <c r="L24" s="1412"/>
      <c r="M24" s="1413"/>
      <c r="N24" s="1370"/>
      <c r="O24" s="1411"/>
      <c r="P24" s="1372"/>
      <c r="Q24" s="1374"/>
      <c r="R24" s="1376"/>
      <c r="S24" s="189"/>
      <c r="T24" s="183"/>
    </row>
    <row r="25" spans="2:22" ht="10.5" customHeight="1">
      <c r="B25" s="1377"/>
      <c r="C25" s="1378"/>
      <c r="D25" s="1378"/>
      <c r="E25" s="1378"/>
      <c r="F25" s="1378"/>
      <c r="G25" s="1378"/>
      <c r="H25" s="1378"/>
      <c r="I25" s="1378"/>
      <c r="J25" s="1378"/>
      <c r="K25" s="1378"/>
      <c r="L25" s="1378"/>
      <c r="M25" s="1378"/>
      <c r="N25" s="1378"/>
      <c r="O25" s="1378"/>
      <c r="P25" s="1378"/>
      <c r="Q25" s="1379"/>
      <c r="S25" s="189"/>
      <c r="T25" s="183"/>
    </row>
    <row r="26" spans="2:22" ht="18.75" customHeight="1">
      <c r="B26" s="1380" t="s">
        <v>378</v>
      </c>
      <c r="C26" s="1381"/>
      <c r="D26" s="1386"/>
      <c r="E26" s="1386"/>
      <c r="F26" s="1386"/>
      <c r="G26" s="1386"/>
      <c r="H26" s="1386"/>
      <c r="I26" s="1386"/>
      <c r="J26" s="1386"/>
      <c r="K26" s="1386"/>
      <c r="L26" s="1386"/>
      <c r="M26" s="5"/>
      <c r="N26" s="1387" t="s">
        <v>379</v>
      </c>
      <c r="O26" s="1387"/>
      <c r="P26" s="1388"/>
      <c r="Q26" s="1389"/>
      <c r="R26" s="280"/>
      <c r="S26" s="280"/>
      <c r="T26" s="280"/>
      <c r="U26" s="280"/>
      <c r="V26" s="280"/>
    </row>
    <row r="27" spans="2:22" ht="18.75" customHeight="1">
      <c r="B27" s="1382"/>
      <c r="C27" s="1383"/>
      <c r="D27" s="1386"/>
      <c r="E27" s="1386"/>
      <c r="F27" s="1386"/>
      <c r="G27" s="1386"/>
      <c r="H27" s="1386"/>
      <c r="I27" s="1386"/>
      <c r="J27" s="1386"/>
      <c r="K27" s="1386"/>
      <c r="L27" s="1386"/>
      <c r="M27" s="5"/>
      <c r="N27" s="5"/>
      <c r="O27" s="5"/>
      <c r="P27" s="1364"/>
      <c r="Q27" s="1365"/>
      <c r="R27" s="280"/>
      <c r="S27" s="280"/>
      <c r="T27" s="280"/>
      <c r="U27" s="280"/>
      <c r="V27" s="280"/>
    </row>
    <row r="28" spans="2:22" ht="18.75" customHeight="1">
      <c r="B28" s="1382"/>
      <c r="C28" s="1383"/>
      <c r="D28" s="1386"/>
      <c r="E28" s="1386"/>
      <c r="F28" s="1386"/>
      <c r="G28" s="1386"/>
      <c r="H28" s="1386"/>
      <c r="I28" s="1386"/>
      <c r="J28" s="1386"/>
      <c r="K28" s="1386"/>
      <c r="L28" s="1386"/>
      <c r="M28" s="5"/>
      <c r="N28" s="5"/>
      <c r="O28" s="5"/>
      <c r="P28" s="1364"/>
      <c r="Q28" s="1365"/>
      <c r="R28" s="280"/>
      <c r="S28" s="280"/>
      <c r="T28" s="280"/>
      <c r="U28" s="280"/>
      <c r="V28" s="280"/>
    </row>
    <row r="29" spans="2:22" ht="18.75" customHeight="1">
      <c r="B29" s="1382"/>
      <c r="C29" s="1383"/>
      <c r="D29" s="1386"/>
      <c r="E29" s="1386"/>
      <c r="F29" s="1386"/>
      <c r="G29" s="1386"/>
      <c r="H29" s="1386"/>
      <c r="I29" s="1386"/>
      <c r="J29" s="1386"/>
      <c r="K29" s="1386"/>
      <c r="L29" s="1386"/>
      <c r="M29" s="5"/>
      <c r="N29" s="5"/>
      <c r="O29" s="5"/>
      <c r="P29" s="1364"/>
      <c r="Q29" s="1365"/>
      <c r="R29" s="280"/>
      <c r="S29" s="280"/>
      <c r="T29" s="280"/>
      <c r="U29" s="280"/>
      <c r="V29" s="280"/>
    </row>
    <row r="30" spans="2:22" ht="18.75" customHeight="1">
      <c r="B30" s="1382"/>
      <c r="C30" s="1383"/>
      <c r="D30" s="1386"/>
      <c r="E30" s="1386"/>
      <c r="F30" s="1386"/>
      <c r="G30" s="1386"/>
      <c r="H30" s="1386"/>
      <c r="I30" s="1386"/>
      <c r="J30" s="1386"/>
      <c r="K30" s="1386"/>
      <c r="L30" s="1386"/>
      <c r="M30" s="5"/>
      <c r="N30" s="5"/>
      <c r="O30" s="5"/>
      <c r="P30" s="1364"/>
      <c r="Q30" s="1365"/>
      <c r="R30" s="280"/>
      <c r="S30" s="280"/>
      <c r="T30" s="280"/>
      <c r="U30" s="280"/>
      <c r="V30" s="280"/>
    </row>
    <row r="31" spans="2:22" ht="18.75" customHeight="1">
      <c r="B31" s="1382"/>
      <c r="C31" s="1383"/>
      <c r="D31" s="1386"/>
      <c r="E31" s="1386"/>
      <c r="F31" s="1386"/>
      <c r="G31" s="1386"/>
      <c r="H31" s="1386"/>
      <c r="I31" s="1386"/>
      <c r="J31" s="1386"/>
      <c r="K31" s="1386"/>
      <c r="L31" s="1386"/>
      <c r="M31" s="5"/>
      <c r="N31" s="5"/>
      <c r="O31" s="5"/>
      <c r="P31" s="1364"/>
      <c r="Q31" s="1365"/>
      <c r="R31" s="280"/>
      <c r="S31" s="280"/>
      <c r="T31" s="280"/>
      <c r="U31" s="280"/>
      <c r="V31" s="280"/>
    </row>
    <row r="32" spans="2:22" ht="18.75" customHeight="1">
      <c r="B32" s="1384"/>
      <c r="C32" s="1385"/>
      <c r="D32" s="1386"/>
      <c r="E32" s="1386"/>
      <c r="F32" s="1386"/>
      <c r="G32" s="1386"/>
      <c r="H32" s="1386"/>
      <c r="I32" s="1386"/>
      <c r="J32" s="1386"/>
      <c r="K32" s="1386"/>
      <c r="L32" s="1386"/>
      <c r="M32" s="5"/>
      <c r="N32" s="5"/>
      <c r="O32" s="5"/>
      <c r="P32" s="5"/>
      <c r="Q32" s="698"/>
      <c r="S32" s="187"/>
    </row>
    <row r="33" spans="2:22" ht="18.75" customHeight="1">
      <c r="B33" s="684"/>
      <c r="C33" s="678"/>
      <c r="D33" s="678"/>
      <c r="E33" s="678"/>
      <c r="F33" s="678"/>
      <c r="G33" s="678"/>
      <c r="H33" s="678"/>
      <c r="I33" s="678"/>
      <c r="J33" s="678"/>
      <c r="K33" s="678"/>
      <c r="L33" s="678"/>
      <c r="M33" s="678"/>
      <c r="N33" s="678"/>
      <c r="O33" s="678"/>
      <c r="P33" s="678"/>
      <c r="Q33" s="685"/>
    </row>
    <row r="34" spans="2:22" ht="18.75" customHeight="1">
      <c r="B34" s="684"/>
      <c r="C34" s="678"/>
      <c r="D34" s="678"/>
      <c r="E34" s="678"/>
      <c r="F34" s="678"/>
      <c r="G34" s="678"/>
      <c r="H34" s="678"/>
      <c r="I34" s="678"/>
      <c r="J34" s="678"/>
      <c r="K34" s="678"/>
      <c r="L34" s="678"/>
      <c r="M34" s="678"/>
      <c r="N34" s="678"/>
      <c r="O34" s="678"/>
      <c r="P34" s="678"/>
      <c r="Q34" s="685"/>
    </row>
    <row r="35" spans="2:22" ht="18.75" customHeight="1">
      <c r="B35" s="684"/>
      <c r="C35" s="678"/>
      <c r="D35" s="678"/>
      <c r="E35" s="678"/>
      <c r="F35" s="678"/>
      <c r="G35" s="678"/>
      <c r="H35" s="678"/>
      <c r="I35" s="678"/>
      <c r="J35" s="678"/>
      <c r="K35" s="678"/>
      <c r="L35" s="678"/>
      <c r="M35" s="678"/>
      <c r="N35" s="678"/>
      <c r="O35" s="678"/>
      <c r="P35" s="678"/>
      <c r="Q35" s="685"/>
    </row>
    <row r="36" spans="2:22" ht="18.75" customHeight="1">
      <c r="B36" s="684"/>
      <c r="C36" s="678"/>
      <c r="D36" s="678"/>
      <c r="E36" s="678"/>
      <c r="F36" s="678"/>
      <c r="G36" s="678"/>
      <c r="H36" s="678"/>
      <c r="I36" s="678"/>
      <c r="J36" s="678"/>
      <c r="K36" s="678"/>
      <c r="L36" s="678"/>
      <c r="M36" s="678"/>
      <c r="N36" s="678"/>
      <c r="O36" s="678"/>
      <c r="P36" s="678"/>
      <c r="Q36" s="685"/>
    </row>
    <row r="37" spans="2:22" ht="18.75" customHeight="1" thickBot="1">
      <c r="B37" s="684"/>
      <c r="C37" s="678"/>
      <c r="D37" s="678"/>
      <c r="E37" s="678"/>
      <c r="F37" s="678"/>
      <c r="G37" s="678"/>
      <c r="H37" s="678"/>
      <c r="I37" s="678"/>
      <c r="J37" s="678"/>
      <c r="K37" s="678"/>
      <c r="L37" s="678"/>
      <c r="M37" s="678"/>
      <c r="N37" s="678"/>
      <c r="O37" s="678"/>
      <c r="P37" s="678"/>
      <c r="Q37" s="685"/>
    </row>
    <row r="38" spans="2:22" ht="18.75" customHeight="1">
      <c r="B38" s="1366"/>
      <c r="C38" s="1367"/>
      <c r="D38" s="1367"/>
      <c r="E38" s="1367"/>
      <c r="F38" s="1367"/>
      <c r="G38" s="1367"/>
      <c r="H38" s="1367"/>
      <c r="I38" s="1367"/>
      <c r="J38" s="1367"/>
      <c r="K38" s="1367"/>
      <c r="L38" s="1367"/>
      <c r="M38" s="1367"/>
      <c r="N38" s="1367" t="s">
        <v>380</v>
      </c>
      <c r="O38" s="1367"/>
      <c r="P38" s="1367"/>
      <c r="Q38" s="1368"/>
    </row>
    <row r="39" spans="2:22" ht="21.95" customHeight="1" thickBot="1">
      <c r="B39" s="1361" t="s">
        <v>381</v>
      </c>
      <c r="C39" s="1362"/>
      <c r="D39" s="1362"/>
      <c r="E39" s="1362"/>
      <c r="F39" s="1362"/>
      <c r="G39" s="1362"/>
      <c r="H39" s="1362"/>
      <c r="I39" s="1362"/>
      <c r="J39" s="1362"/>
      <c r="K39" s="1362"/>
      <c r="L39" s="1362"/>
      <c r="M39" s="1362"/>
      <c r="N39" s="1362" t="s">
        <v>382</v>
      </c>
      <c r="O39" s="1362"/>
      <c r="P39" s="1362"/>
      <c r="Q39" s="1363"/>
    </row>
    <row r="43" spans="2:2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</sheetData>
  <autoFilter ref="A16:T16" xr:uid="{00000000-0009-0000-0000-000005000000}">
    <filterColumn colId="16" showButton="0"/>
  </autoFilter>
  <mergeCells count="108">
    <mergeCell ref="B1:E7"/>
    <mergeCell ref="F1:Q3"/>
    <mergeCell ref="F4:Q7"/>
    <mergeCell ref="B9:D9"/>
    <mergeCell ref="E9:Q9"/>
    <mergeCell ref="B10:D10"/>
    <mergeCell ref="E10:Q10"/>
    <mergeCell ref="T10:T13"/>
    <mergeCell ref="U10:U13"/>
    <mergeCell ref="B11:C11"/>
    <mergeCell ref="D11:F11"/>
    <mergeCell ref="G11:H11"/>
    <mergeCell ref="I11:M11"/>
    <mergeCell ref="N11:O11"/>
    <mergeCell ref="P11:Q11"/>
    <mergeCell ref="B13:Q13"/>
    <mergeCell ref="P15:P16"/>
    <mergeCell ref="Q15:Q16"/>
    <mergeCell ref="R15:R16"/>
    <mergeCell ref="B17:B18"/>
    <mergeCell ref="C17:C18"/>
    <mergeCell ref="D17:D18"/>
    <mergeCell ref="E17:E18"/>
    <mergeCell ref="F17:F18"/>
    <mergeCell ref="H17:H18"/>
    <mergeCell ref="I15:I16"/>
    <mergeCell ref="J15:J16"/>
    <mergeCell ref="K15:K16"/>
    <mergeCell ref="L15:L16"/>
    <mergeCell ref="M15:M16"/>
    <mergeCell ref="N15:N16"/>
    <mergeCell ref="B15:B16"/>
    <mergeCell ref="C15:D15"/>
    <mergeCell ref="E15:E16"/>
    <mergeCell ref="F15:F16"/>
    <mergeCell ref="G15:G16"/>
    <mergeCell ref="H15:H16"/>
    <mergeCell ref="F19:F20"/>
    <mergeCell ref="H19:H20"/>
    <mergeCell ref="I17:I18"/>
    <mergeCell ref="J17:J18"/>
    <mergeCell ref="K17:K18"/>
    <mergeCell ref="L17:L18"/>
    <mergeCell ref="M17:M18"/>
    <mergeCell ref="N17:N18"/>
    <mergeCell ref="O15:O16"/>
    <mergeCell ref="P19:P20"/>
    <mergeCell ref="Q19:Q20"/>
    <mergeCell ref="R19:R20"/>
    <mergeCell ref="B21:B22"/>
    <mergeCell ref="C21:C22"/>
    <mergeCell ref="D21:D22"/>
    <mergeCell ref="E21:E22"/>
    <mergeCell ref="F21:F22"/>
    <mergeCell ref="H21:H22"/>
    <mergeCell ref="I21:I22"/>
    <mergeCell ref="I19:I20"/>
    <mergeCell ref="J19:J20"/>
    <mergeCell ref="K19:K20"/>
    <mergeCell ref="L19:L20"/>
    <mergeCell ref="M19:M20"/>
    <mergeCell ref="N19:N20"/>
    <mergeCell ref="O17:O20"/>
    <mergeCell ref="P17:P18"/>
    <mergeCell ref="Q17:Q18"/>
    <mergeCell ref="R17:R18"/>
    <mergeCell ref="B19:B20"/>
    <mergeCell ref="C19:C20"/>
    <mergeCell ref="D19:D20"/>
    <mergeCell ref="E19:E20"/>
    <mergeCell ref="R23:R24"/>
    <mergeCell ref="B25:Q25"/>
    <mergeCell ref="B26:C32"/>
    <mergeCell ref="D26:L32"/>
    <mergeCell ref="N26:O26"/>
    <mergeCell ref="P26:Q26"/>
    <mergeCell ref="P27:Q27"/>
    <mergeCell ref="P21:P22"/>
    <mergeCell ref="Q21:Q22"/>
    <mergeCell ref="R21:R22"/>
    <mergeCell ref="B23:B24"/>
    <mergeCell ref="C23:C24"/>
    <mergeCell ref="D23:D24"/>
    <mergeCell ref="E23:E24"/>
    <mergeCell ref="F23:F24"/>
    <mergeCell ref="H23:H24"/>
    <mergeCell ref="I23:I24"/>
    <mergeCell ref="J21:J22"/>
    <mergeCell ref="K21:K22"/>
    <mergeCell ref="L21:L22"/>
    <mergeCell ref="M21:M22"/>
    <mergeCell ref="N21:N22"/>
    <mergeCell ref="O21:O24"/>
    <mergeCell ref="J23:J24"/>
    <mergeCell ref="B39:M39"/>
    <mergeCell ref="N39:Q39"/>
    <mergeCell ref="P28:Q28"/>
    <mergeCell ref="P29:Q29"/>
    <mergeCell ref="P30:Q30"/>
    <mergeCell ref="P31:Q31"/>
    <mergeCell ref="B38:M38"/>
    <mergeCell ref="N38:Q38"/>
    <mergeCell ref="N23:N24"/>
    <mergeCell ref="P23:P24"/>
    <mergeCell ref="Q23:Q24"/>
    <mergeCell ref="K23:K24"/>
    <mergeCell ref="L23:L24"/>
    <mergeCell ref="M23:M24"/>
  </mergeCells>
  <printOptions horizontalCentered="1" verticalCentered="1"/>
  <pageMargins left="0" right="0" top="0" bottom="0" header="0.31496062992125984" footer="0.31496062992125984"/>
  <pageSetup scale="70" fitToWidth="0" fitToHeight="0" orientation="landscape" horizontalDpi="4294967294" r:id="rId1"/>
  <headerFooter alignWithMargins="0">
    <oddFooter>&amp;C&amp;"Calibri,Cursiva"&amp;K00-024&amp;P de &amp;N</oddFooter>
  </headerFooter>
  <colBreaks count="1" manualBreakCount="1">
    <brk id="18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C2A8-B75B-4208-9701-34B81D6E4362}">
  <sheetPr>
    <tabColor rgb="FFFF0000"/>
  </sheetPr>
  <dimension ref="A1:R36"/>
  <sheetViews>
    <sheetView zoomScale="106" zoomScaleNormal="106" zoomScaleSheetLayoutView="85" workbookViewId="0">
      <selection activeCell="S21" sqref="S21"/>
    </sheetView>
  </sheetViews>
  <sheetFormatPr baseColWidth="10" defaultColWidth="11.42578125" defaultRowHeight="12.75"/>
  <cols>
    <col min="1" max="2" width="11.42578125" style="191"/>
    <col min="3" max="3" width="18.28515625" style="191" bestFit="1" customWidth="1"/>
    <col min="4" max="16384" width="11.42578125" style="191"/>
  </cols>
  <sheetData>
    <row r="1" spans="1:18" ht="6" customHeight="1">
      <c r="A1" s="200"/>
      <c r="B1" s="200"/>
      <c r="C1" s="200"/>
    </row>
    <row r="2" spans="1:18" ht="12.75" customHeight="1">
      <c r="A2" s="200"/>
      <c r="B2" s="203"/>
      <c r="C2" s="203"/>
    </row>
    <row r="3" spans="1:18" ht="40.5" customHeight="1" thickBot="1">
      <c r="A3" s="200"/>
      <c r="B3" s="202" t="s">
        <v>280</v>
      </c>
      <c r="C3" s="202" t="s">
        <v>279</v>
      </c>
      <c r="D3" s="201" t="s">
        <v>278</v>
      </c>
      <c r="G3" s="191" t="s">
        <v>277</v>
      </c>
    </row>
    <row r="4" spans="1:18" ht="21.75" customHeight="1">
      <c r="A4" s="200"/>
      <c r="B4" s="192"/>
      <c r="C4" s="197"/>
      <c r="D4" s="1476"/>
      <c r="E4" s="1477"/>
      <c r="F4" s="1478"/>
    </row>
    <row r="5" spans="1:18" ht="17.25" customHeight="1">
      <c r="A5" s="200"/>
      <c r="B5" s="194">
        <v>0</v>
      </c>
      <c r="C5" s="197">
        <v>0</v>
      </c>
      <c r="D5" s="1479"/>
      <c r="E5" s="1480"/>
      <c r="F5" s="1481"/>
      <c r="K5" s="191" t="s">
        <v>276</v>
      </c>
    </row>
    <row r="6" spans="1:18" ht="17.25" customHeight="1" thickBot="1">
      <c r="A6" s="200">
        <v>211.64636321386922</v>
      </c>
      <c r="B6" s="194">
        <v>0</v>
      </c>
      <c r="C6" s="198">
        <v>0</v>
      </c>
      <c r="D6" s="1482"/>
      <c r="E6" s="1483"/>
      <c r="F6" s="1484"/>
    </row>
    <row r="7" spans="1:18" ht="17.25" customHeight="1">
      <c r="A7" s="200"/>
      <c r="B7" s="194">
        <v>0</v>
      </c>
      <c r="C7" s="198">
        <v>0</v>
      </c>
      <c r="D7" s="192"/>
    </row>
    <row r="8" spans="1:18" ht="17.25" customHeight="1">
      <c r="A8" s="200">
        <v>222.6551070241301</v>
      </c>
      <c r="B8" s="194">
        <v>0</v>
      </c>
      <c r="C8" s="198">
        <v>0</v>
      </c>
      <c r="D8" s="192"/>
    </row>
    <row r="9" spans="1:18" ht="17.25" customHeight="1" thickBot="1">
      <c r="A9" s="200"/>
      <c r="B9" s="194">
        <v>0</v>
      </c>
      <c r="C9" s="199">
        <v>0</v>
      </c>
      <c r="D9" s="192"/>
    </row>
    <row r="10" spans="1:18" ht="17.25" customHeight="1">
      <c r="A10" s="191">
        <v>221.34968779332974</v>
      </c>
      <c r="B10" s="192"/>
      <c r="C10" s="197"/>
      <c r="D10" s="1485" t="e">
        <f>#REF!</f>
        <v>#REF!</v>
      </c>
      <c r="E10" s="1486"/>
      <c r="F10" s="1487"/>
    </row>
    <row r="11" spans="1:18" ht="17.25" customHeight="1" thickBot="1">
      <c r="B11" s="194">
        <v>0</v>
      </c>
      <c r="C11" s="197">
        <v>0</v>
      </c>
      <c r="D11" s="1488"/>
      <c r="E11" s="1489"/>
      <c r="F11" s="1490"/>
      <c r="R11" s="191" t="s">
        <v>275</v>
      </c>
    </row>
    <row r="12" spans="1:18" ht="17.25" customHeight="1" thickBot="1">
      <c r="A12" s="191">
        <v>212.19169975172778</v>
      </c>
      <c r="B12" s="204">
        <v>0</v>
      </c>
      <c r="C12" s="205">
        <v>0</v>
      </c>
      <c r="D12" s="1491"/>
      <c r="E12" s="1491"/>
      <c r="F12" s="1492"/>
    </row>
    <row r="13" spans="1:18" ht="17.25" customHeight="1">
      <c r="B13" s="206">
        <v>7</v>
      </c>
      <c r="C13" s="207" t="e">
        <f>#REF!</f>
        <v>#REF!</v>
      </c>
      <c r="D13" s="192"/>
      <c r="E13" s="191">
        <v>363.8482992143513</v>
      </c>
    </row>
    <row r="14" spans="1:18" ht="17.25" customHeight="1" thickBot="1">
      <c r="B14" s="208">
        <v>28</v>
      </c>
      <c r="C14" s="209" t="e">
        <f>#REF!</f>
        <v>#REF!</v>
      </c>
      <c r="D14" s="192"/>
    </row>
    <row r="15" spans="1:18" ht="17.25" customHeight="1">
      <c r="B15" s="192"/>
      <c r="C15" s="197"/>
      <c r="D15" s="196"/>
    </row>
    <row r="16" spans="1:18" ht="17.25" customHeight="1">
      <c r="B16" s="192">
        <v>0</v>
      </c>
      <c r="C16" s="197">
        <v>0</v>
      </c>
      <c r="D16" s="196"/>
    </row>
    <row r="17" spans="2:4" ht="17.25" customHeight="1">
      <c r="B17" s="194">
        <v>0</v>
      </c>
      <c r="C17" s="198">
        <v>0</v>
      </c>
      <c r="D17" s="192"/>
    </row>
    <row r="18" spans="2:4" ht="17.25" customHeight="1">
      <c r="B18" s="194">
        <v>7</v>
      </c>
      <c r="C18" s="198">
        <v>24.55</v>
      </c>
      <c r="D18" s="192"/>
    </row>
    <row r="19" spans="2:4" ht="17.25" customHeight="1">
      <c r="B19" s="194">
        <v>14</v>
      </c>
      <c r="C19" s="195">
        <v>0</v>
      </c>
      <c r="D19" s="192"/>
    </row>
    <row r="20" spans="2:4" ht="17.25" customHeight="1">
      <c r="B20" s="194">
        <v>28</v>
      </c>
      <c r="C20" s="193">
        <f>'[3]COMP. DE CILINDROS CONCRETO '!L22</f>
        <v>271.02631929568605</v>
      </c>
      <c r="D20" s="192"/>
    </row>
    <row r="21" spans="2:4" ht="17.25" customHeight="1">
      <c r="B21" s="192"/>
      <c r="C21" s="197"/>
      <c r="D21" s="196"/>
    </row>
    <row r="22" spans="2:4" ht="17.25" customHeight="1">
      <c r="B22" s="192">
        <v>0</v>
      </c>
      <c r="C22" s="197">
        <v>0</v>
      </c>
      <c r="D22" s="196"/>
    </row>
    <row r="23" spans="2:4" ht="17.25" customHeight="1">
      <c r="B23" s="194">
        <v>0</v>
      </c>
      <c r="C23" s="198">
        <v>0</v>
      </c>
      <c r="D23" s="192"/>
    </row>
    <row r="24" spans="2:4" ht="17.25" customHeight="1">
      <c r="B24" s="194">
        <v>7</v>
      </c>
      <c r="C24" s="198">
        <v>29.51</v>
      </c>
      <c r="D24" s="192"/>
    </row>
    <row r="25" spans="2:4" ht="17.25" customHeight="1">
      <c r="B25" s="194">
        <v>14</v>
      </c>
      <c r="C25" s="195">
        <v>0</v>
      </c>
      <c r="D25" s="192"/>
    </row>
    <row r="26" spans="2:4" ht="17.25" customHeight="1">
      <c r="B26" s="194">
        <v>28</v>
      </c>
      <c r="C26" s="193">
        <f>'[3]COMP. DE CILINDROS CONCRETO '!L24</f>
        <v>265.10612548078228</v>
      </c>
      <c r="D26" s="192"/>
    </row>
    <row r="27" spans="2:4" ht="17.25" customHeight="1">
      <c r="B27" s="192">
        <v>0</v>
      </c>
      <c r="C27" s="197">
        <v>0</v>
      </c>
      <c r="D27" s="196" t="s">
        <v>273</v>
      </c>
    </row>
    <row r="28" spans="2:4" ht="17.25" customHeight="1">
      <c r="B28" s="194">
        <v>3</v>
      </c>
      <c r="C28" s="195">
        <v>0</v>
      </c>
      <c r="D28" s="192"/>
    </row>
    <row r="29" spans="2:4" ht="9" customHeight="1">
      <c r="B29" s="194">
        <v>7</v>
      </c>
      <c r="C29" s="195">
        <v>0</v>
      </c>
      <c r="D29" s="192"/>
    </row>
    <row r="30" spans="2:4">
      <c r="B30" s="194">
        <v>14</v>
      </c>
      <c r="C30" s="195">
        <v>0</v>
      </c>
      <c r="D30" s="192"/>
    </row>
    <row r="31" spans="2:4">
      <c r="B31" s="194">
        <v>28</v>
      </c>
      <c r="C31" s="193">
        <f>'[3]COMP. DE CILINDROS CONCRETO '!L26</f>
        <v>246.10049493264441</v>
      </c>
      <c r="D31" s="192"/>
    </row>
    <row r="32" spans="2:4">
      <c r="B32" s="192">
        <v>0</v>
      </c>
      <c r="C32" s="197">
        <v>0</v>
      </c>
      <c r="D32" s="196" t="s">
        <v>272</v>
      </c>
    </row>
    <row r="33" spans="2:4">
      <c r="B33" s="194">
        <v>3</v>
      </c>
      <c r="C33" s="195">
        <v>0</v>
      </c>
      <c r="D33" s="192"/>
    </row>
    <row r="34" spans="2:4">
      <c r="B34" s="194">
        <v>7</v>
      </c>
      <c r="C34" s="195">
        <v>0</v>
      </c>
      <c r="D34" s="192"/>
    </row>
    <row r="35" spans="2:4">
      <c r="B35" s="194">
        <v>14</v>
      </c>
      <c r="C35" s="195">
        <v>0</v>
      </c>
      <c r="D35" s="192"/>
    </row>
    <row r="36" spans="2:4">
      <c r="B36" s="194">
        <v>28</v>
      </c>
      <c r="C36" s="193">
        <f>'[3]COMP. DE CILINDROS CONCRETO '!L28</f>
        <v>258.9979532667935</v>
      </c>
      <c r="D36" s="192"/>
    </row>
  </sheetData>
  <autoFilter ref="A3:E28" xr:uid="{00000000-0009-0000-0000-000000000000}"/>
  <mergeCells count="2">
    <mergeCell ref="D4:F6"/>
    <mergeCell ref="D10:F12"/>
  </mergeCells>
  <pageMargins left="0.15748031496062992" right="0.51181102362204722" top="0.74803149606299213" bottom="0.74803149606299213" header="0.31496062992125984" footer="0.31496062992125984"/>
  <pageSetup scale="7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 codeName="Hoja4">
    <tabColor theme="8"/>
    <pageSetUpPr fitToPage="1"/>
  </sheetPr>
  <dimension ref="B1:AQ44"/>
  <sheetViews>
    <sheetView showGridLines="0" view="pageBreakPreview" zoomScaleNormal="100" zoomScaleSheetLayoutView="100" workbookViewId="0"/>
  </sheetViews>
  <sheetFormatPr baseColWidth="10" defaultColWidth="7.28515625" defaultRowHeight="12.75"/>
  <cols>
    <col min="1" max="1" width="3.85546875" style="313" customWidth="1"/>
    <col min="2" max="2" width="12" style="313" customWidth="1"/>
    <col min="3" max="3" width="11.5703125" style="313" customWidth="1"/>
    <col min="4" max="4" width="15.28515625" style="313" customWidth="1"/>
    <col min="5" max="5" width="8" style="313" customWidth="1"/>
    <col min="6" max="6" width="13.5703125" style="313" customWidth="1"/>
    <col min="7" max="7" width="9.5703125" style="313" customWidth="1"/>
    <col min="8" max="8" width="11" style="313" customWidth="1"/>
    <col min="9" max="9" width="7" style="313" customWidth="1"/>
    <col min="10" max="10" width="3.7109375" style="313" customWidth="1"/>
    <col min="11" max="11" width="5.28515625" style="313" customWidth="1"/>
    <col min="12" max="14" width="7.28515625" style="313"/>
    <col min="15" max="15" width="8.28515625" style="313" bestFit="1" customWidth="1"/>
    <col min="16" max="256" width="7.28515625" style="313"/>
    <col min="257" max="257" width="3.85546875" style="313" customWidth="1"/>
    <col min="258" max="258" width="11" style="313" customWidth="1"/>
    <col min="259" max="259" width="11.5703125" style="313" customWidth="1"/>
    <col min="260" max="260" width="14.28515625" style="313" customWidth="1"/>
    <col min="261" max="261" width="8" style="313" customWidth="1"/>
    <col min="262" max="262" width="13.5703125" style="313" customWidth="1"/>
    <col min="263" max="263" width="9.5703125" style="313" customWidth="1"/>
    <col min="264" max="264" width="11" style="313" customWidth="1"/>
    <col min="265" max="265" width="7" style="313" customWidth="1"/>
    <col min="266" max="266" width="3.7109375" style="313" customWidth="1"/>
    <col min="267" max="267" width="5.28515625" style="313" customWidth="1"/>
    <col min="268" max="512" width="7.28515625" style="313"/>
    <col min="513" max="513" width="3.85546875" style="313" customWidth="1"/>
    <col min="514" max="514" width="11" style="313" customWidth="1"/>
    <col min="515" max="515" width="11.5703125" style="313" customWidth="1"/>
    <col min="516" max="516" width="14.28515625" style="313" customWidth="1"/>
    <col min="517" max="517" width="8" style="313" customWidth="1"/>
    <col min="518" max="518" width="13.5703125" style="313" customWidth="1"/>
    <col min="519" max="519" width="9.5703125" style="313" customWidth="1"/>
    <col min="520" max="520" width="11" style="313" customWidth="1"/>
    <col min="521" max="521" width="7" style="313" customWidth="1"/>
    <col min="522" max="522" width="3.7109375" style="313" customWidth="1"/>
    <col min="523" max="523" width="5.28515625" style="313" customWidth="1"/>
    <col min="524" max="768" width="7.28515625" style="313"/>
    <col min="769" max="769" width="3.85546875" style="313" customWidth="1"/>
    <col min="770" max="770" width="11" style="313" customWidth="1"/>
    <col min="771" max="771" width="11.5703125" style="313" customWidth="1"/>
    <col min="772" max="772" width="14.28515625" style="313" customWidth="1"/>
    <col min="773" max="773" width="8" style="313" customWidth="1"/>
    <col min="774" max="774" width="13.5703125" style="313" customWidth="1"/>
    <col min="775" max="775" width="9.5703125" style="313" customWidth="1"/>
    <col min="776" max="776" width="11" style="313" customWidth="1"/>
    <col min="777" max="777" width="7" style="313" customWidth="1"/>
    <col min="778" max="778" width="3.7109375" style="313" customWidth="1"/>
    <col min="779" max="779" width="5.28515625" style="313" customWidth="1"/>
    <col min="780" max="1024" width="7.28515625" style="313"/>
    <col min="1025" max="1025" width="3.85546875" style="313" customWidth="1"/>
    <col min="1026" max="1026" width="11" style="313" customWidth="1"/>
    <col min="1027" max="1027" width="11.5703125" style="313" customWidth="1"/>
    <col min="1028" max="1028" width="14.28515625" style="313" customWidth="1"/>
    <col min="1029" max="1029" width="8" style="313" customWidth="1"/>
    <col min="1030" max="1030" width="13.5703125" style="313" customWidth="1"/>
    <col min="1031" max="1031" width="9.5703125" style="313" customWidth="1"/>
    <col min="1032" max="1032" width="11" style="313" customWidth="1"/>
    <col min="1033" max="1033" width="7" style="313" customWidth="1"/>
    <col min="1034" max="1034" width="3.7109375" style="313" customWidth="1"/>
    <col min="1035" max="1035" width="5.28515625" style="313" customWidth="1"/>
    <col min="1036" max="1280" width="7.28515625" style="313"/>
    <col min="1281" max="1281" width="3.85546875" style="313" customWidth="1"/>
    <col min="1282" max="1282" width="11" style="313" customWidth="1"/>
    <col min="1283" max="1283" width="11.5703125" style="313" customWidth="1"/>
    <col min="1284" max="1284" width="14.28515625" style="313" customWidth="1"/>
    <col min="1285" max="1285" width="8" style="313" customWidth="1"/>
    <col min="1286" max="1286" width="13.5703125" style="313" customWidth="1"/>
    <col min="1287" max="1287" width="9.5703125" style="313" customWidth="1"/>
    <col min="1288" max="1288" width="11" style="313" customWidth="1"/>
    <col min="1289" max="1289" width="7" style="313" customWidth="1"/>
    <col min="1290" max="1290" width="3.7109375" style="313" customWidth="1"/>
    <col min="1291" max="1291" width="5.28515625" style="313" customWidth="1"/>
    <col min="1292" max="1536" width="7.28515625" style="313"/>
    <col min="1537" max="1537" width="3.85546875" style="313" customWidth="1"/>
    <col min="1538" max="1538" width="11" style="313" customWidth="1"/>
    <col min="1539" max="1539" width="11.5703125" style="313" customWidth="1"/>
    <col min="1540" max="1540" width="14.28515625" style="313" customWidth="1"/>
    <col min="1541" max="1541" width="8" style="313" customWidth="1"/>
    <col min="1542" max="1542" width="13.5703125" style="313" customWidth="1"/>
    <col min="1543" max="1543" width="9.5703125" style="313" customWidth="1"/>
    <col min="1544" max="1544" width="11" style="313" customWidth="1"/>
    <col min="1545" max="1545" width="7" style="313" customWidth="1"/>
    <col min="1546" max="1546" width="3.7109375" style="313" customWidth="1"/>
    <col min="1547" max="1547" width="5.28515625" style="313" customWidth="1"/>
    <col min="1548" max="1792" width="7.28515625" style="313"/>
    <col min="1793" max="1793" width="3.85546875" style="313" customWidth="1"/>
    <col min="1794" max="1794" width="11" style="313" customWidth="1"/>
    <col min="1795" max="1795" width="11.5703125" style="313" customWidth="1"/>
    <col min="1796" max="1796" width="14.28515625" style="313" customWidth="1"/>
    <col min="1797" max="1797" width="8" style="313" customWidth="1"/>
    <col min="1798" max="1798" width="13.5703125" style="313" customWidth="1"/>
    <col min="1799" max="1799" width="9.5703125" style="313" customWidth="1"/>
    <col min="1800" max="1800" width="11" style="313" customWidth="1"/>
    <col min="1801" max="1801" width="7" style="313" customWidth="1"/>
    <col min="1802" max="1802" width="3.7109375" style="313" customWidth="1"/>
    <col min="1803" max="1803" width="5.28515625" style="313" customWidth="1"/>
    <col min="1804" max="2048" width="7.28515625" style="313"/>
    <col min="2049" max="2049" width="3.85546875" style="313" customWidth="1"/>
    <col min="2050" max="2050" width="11" style="313" customWidth="1"/>
    <col min="2051" max="2051" width="11.5703125" style="313" customWidth="1"/>
    <col min="2052" max="2052" width="14.28515625" style="313" customWidth="1"/>
    <col min="2053" max="2053" width="8" style="313" customWidth="1"/>
    <col min="2054" max="2054" width="13.5703125" style="313" customWidth="1"/>
    <col min="2055" max="2055" width="9.5703125" style="313" customWidth="1"/>
    <col min="2056" max="2056" width="11" style="313" customWidth="1"/>
    <col min="2057" max="2057" width="7" style="313" customWidth="1"/>
    <col min="2058" max="2058" width="3.7109375" style="313" customWidth="1"/>
    <col min="2059" max="2059" width="5.28515625" style="313" customWidth="1"/>
    <col min="2060" max="2304" width="7.28515625" style="313"/>
    <col min="2305" max="2305" width="3.85546875" style="313" customWidth="1"/>
    <col min="2306" max="2306" width="11" style="313" customWidth="1"/>
    <col min="2307" max="2307" width="11.5703125" style="313" customWidth="1"/>
    <col min="2308" max="2308" width="14.28515625" style="313" customWidth="1"/>
    <col min="2309" max="2309" width="8" style="313" customWidth="1"/>
    <col min="2310" max="2310" width="13.5703125" style="313" customWidth="1"/>
    <col min="2311" max="2311" width="9.5703125" style="313" customWidth="1"/>
    <col min="2312" max="2312" width="11" style="313" customWidth="1"/>
    <col min="2313" max="2313" width="7" style="313" customWidth="1"/>
    <col min="2314" max="2314" width="3.7109375" style="313" customWidth="1"/>
    <col min="2315" max="2315" width="5.28515625" style="313" customWidth="1"/>
    <col min="2316" max="2560" width="7.28515625" style="313"/>
    <col min="2561" max="2561" width="3.85546875" style="313" customWidth="1"/>
    <col min="2562" max="2562" width="11" style="313" customWidth="1"/>
    <col min="2563" max="2563" width="11.5703125" style="313" customWidth="1"/>
    <col min="2564" max="2564" width="14.28515625" style="313" customWidth="1"/>
    <col min="2565" max="2565" width="8" style="313" customWidth="1"/>
    <col min="2566" max="2566" width="13.5703125" style="313" customWidth="1"/>
    <col min="2567" max="2567" width="9.5703125" style="313" customWidth="1"/>
    <col min="2568" max="2568" width="11" style="313" customWidth="1"/>
    <col min="2569" max="2569" width="7" style="313" customWidth="1"/>
    <col min="2570" max="2570" width="3.7109375" style="313" customWidth="1"/>
    <col min="2571" max="2571" width="5.28515625" style="313" customWidth="1"/>
    <col min="2572" max="2816" width="7.28515625" style="313"/>
    <col min="2817" max="2817" width="3.85546875" style="313" customWidth="1"/>
    <col min="2818" max="2818" width="11" style="313" customWidth="1"/>
    <col min="2819" max="2819" width="11.5703125" style="313" customWidth="1"/>
    <col min="2820" max="2820" width="14.28515625" style="313" customWidth="1"/>
    <col min="2821" max="2821" width="8" style="313" customWidth="1"/>
    <col min="2822" max="2822" width="13.5703125" style="313" customWidth="1"/>
    <col min="2823" max="2823" width="9.5703125" style="313" customWidth="1"/>
    <col min="2824" max="2824" width="11" style="313" customWidth="1"/>
    <col min="2825" max="2825" width="7" style="313" customWidth="1"/>
    <col min="2826" max="2826" width="3.7109375" style="313" customWidth="1"/>
    <col min="2827" max="2827" width="5.28515625" style="313" customWidth="1"/>
    <col min="2828" max="3072" width="7.28515625" style="313"/>
    <col min="3073" max="3073" width="3.85546875" style="313" customWidth="1"/>
    <col min="3074" max="3074" width="11" style="313" customWidth="1"/>
    <col min="3075" max="3075" width="11.5703125" style="313" customWidth="1"/>
    <col min="3076" max="3076" width="14.28515625" style="313" customWidth="1"/>
    <col min="3077" max="3077" width="8" style="313" customWidth="1"/>
    <col min="3078" max="3078" width="13.5703125" style="313" customWidth="1"/>
    <col min="3079" max="3079" width="9.5703125" style="313" customWidth="1"/>
    <col min="3080" max="3080" width="11" style="313" customWidth="1"/>
    <col min="3081" max="3081" width="7" style="313" customWidth="1"/>
    <col min="3082" max="3082" width="3.7109375" style="313" customWidth="1"/>
    <col min="3083" max="3083" width="5.28515625" style="313" customWidth="1"/>
    <col min="3084" max="3328" width="7.28515625" style="313"/>
    <col min="3329" max="3329" width="3.85546875" style="313" customWidth="1"/>
    <col min="3330" max="3330" width="11" style="313" customWidth="1"/>
    <col min="3331" max="3331" width="11.5703125" style="313" customWidth="1"/>
    <col min="3332" max="3332" width="14.28515625" style="313" customWidth="1"/>
    <col min="3333" max="3333" width="8" style="313" customWidth="1"/>
    <col min="3334" max="3334" width="13.5703125" style="313" customWidth="1"/>
    <col min="3335" max="3335" width="9.5703125" style="313" customWidth="1"/>
    <col min="3336" max="3336" width="11" style="313" customWidth="1"/>
    <col min="3337" max="3337" width="7" style="313" customWidth="1"/>
    <col min="3338" max="3338" width="3.7109375" style="313" customWidth="1"/>
    <col min="3339" max="3339" width="5.28515625" style="313" customWidth="1"/>
    <col min="3340" max="3584" width="7.28515625" style="313"/>
    <col min="3585" max="3585" width="3.85546875" style="313" customWidth="1"/>
    <col min="3586" max="3586" width="11" style="313" customWidth="1"/>
    <col min="3587" max="3587" width="11.5703125" style="313" customWidth="1"/>
    <col min="3588" max="3588" width="14.28515625" style="313" customWidth="1"/>
    <col min="3589" max="3589" width="8" style="313" customWidth="1"/>
    <col min="3590" max="3590" width="13.5703125" style="313" customWidth="1"/>
    <col min="3591" max="3591" width="9.5703125" style="313" customWidth="1"/>
    <col min="3592" max="3592" width="11" style="313" customWidth="1"/>
    <col min="3593" max="3593" width="7" style="313" customWidth="1"/>
    <col min="3594" max="3594" width="3.7109375" style="313" customWidth="1"/>
    <col min="3595" max="3595" width="5.28515625" style="313" customWidth="1"/>
    <col min="3596" max="3840" width="7.28515625" style="313"/>
    <col min="3841" max="3841" width="3.85546875" style="313" customWidth="1"/>
    <col min="3842" max="3842" width="11" style="313" customWidth="1"/>
    <col min="3843" max="3843" width="11.5703125" style="313" customWidth="1"/>
    <col min="3844" max="3844" width="14.28515625" style="313" customWidth="1"/>
    <col min="3845" max="3845" width="8" style="313" customWidth="1"/>
    <col min="3846" max="3846" width="13.5703125" style="313" customWidth="1"/>
    <col min="3847" max="3847" width="9.5703125" style="313" customWidth="1"/>
    <col min="3848" max="3848" width="11" style="313" customWidth="1"/>
    <col min="3849" max="3849" width="7" style="313" customWidth="1"/>
    <col min="3850" max="3850" width="3.7109375" style="313" customWidth="1"/>
    <col min="3851" max="3851" width="5.28515625" style="313" customWidth="1"/>
    <col min="3852" max="4096" width="7.28515625" style="313"/>
    <col min="4097" max="4097" width="3.85546875" style="313" customWidth="1"/>
    <col min="4098" max="4098" width="11" style="313" customWidth="1"/>
    <col min="4099" max="4099" width="11.5703125" style="313" customWidth="1"/>
    <col min="4100" max="4100" width="14.28515625" style="313" customWidth="1"/>
    <col min="4101" max="4101" width="8" style="313" customWidth="1"/>
    <col min="4102" max="4102" width="13.5703125" style="313" customWidth="1"/>
    <col min="4103" max="4103" width="9.5703125" style="313" customWidth="1"/>
    <col min="4104" max="4104" width="11" style="313" customWidth="1"/>
    <col min="4105" max="4105" width="7" style="313" customWidth="1"/>
    <col min="4106" max="4106" width="3.7109375" style="313" customWidth="1"/>
    <col min="4107" max="4107" width="5.28515625" style="313" customWidth="1"/>
    <col min="4108" max="4352" width="7.28515625" style="313"/>
    <col min="4353" max="4353" width="3.85546875" style="313" customWidth="1"/>
    <col min="4354" max="4354" width="11" style="313" customWidth="1"/>
    <col min="4355" max="4355" width="11.5703125" style="313" customWidth="1"/>
    <col min="4356" max="4356" width="14.28515625" style="313" customWidth="1"/>
    <col min="4357" max="4357" width="8" style="313" customWidth="1"/>
    <col min="4358" max="4358" width="13.5703125" style="313" customWidth="1"/>
    <col min="4359" max="4359" width="9.5703125" style="313" customWidth="1"/>
    <col min="4360" max="4360" width="11" style="313" customWidth="1"/>
    <col min="4361" max="4361" width="7" style="313" customWidth="1"/>
    <col min="4362" max="4362" width="3.7109375" style="313" customWidth="1"/>
    <col min="4363" max="4363" width="5.28515625" style="313" customWidth="1"/>
    <col min="4364" max="4608" width="7.28515625" style="313"/>
    <col min="4609" max="4609" width="3.85546875" style="313" customWidth="1"/>
    <col min="4610" max="4610" width="11" style="313" customWidth="1"/>
    <col min="4611" max="4611" width="11.5703125" style="313" customWidth="1"/>
    <col min="4612" max="4612" width="14.28515625" style="313" customWidth="1"/>
    <col min="4613" max="4613" width="8" style="313" customWidth="1"/>
    <col min="4614" max="4614" width="13.5703125" style="313" customWidth="1"/>
    <col min="4615" max="4615" width="9.5703125" style="313" customWidth="1"/>
    <col min="4616" max="4616" width="11" style="313" customWidth="1"/>
    <col min="4617" max="4617" width="7" style="313" customWidth="1"/>
    <col min="4618" max="4618" width="3.7109375" style="313" customWidth="1"/>
    <col min="4619" max="4619" width="5.28515625" style="313" customWidth="1"/>
    <col min="4620" max="4864" width="7.28515625" style="313"/>
    <col min="4865" max="4865" width="3.85546875" style="313" customWidth="1"/>
    <col min="4866" max="4866" width="11" style="313" customWidth="1"/>
    <col min="4867" max="4867" width="11.5703125" style="313" customWidth="1"/>
    <col min="4868" max="4868" width="14.28515625" style="313" customWidth="1"/>
    <col min="4869" max="4869" width="8" style="313" customWidth="1"/>
    <col min="4870" max="4870" width="13.5703125" style="313" customWidth="1"/>
    <col min="4871" max="4871" width="9.5703125" style="313" customWidth="1"/>
    <col min="4872" max="4872" width="11" style="313" customWidth="1"/>
    <col min="4873" max="4873" width="7" style="313" customWidth="1"/>
    <col min="4874" max="4874" width="3.7109375" style="313" customWidth="1"/>
    <col min="4875" max="4875" width="5.28515625" style="313" customWidth="1"/>
    <col min="4876" max="5120" width="7.28515625" style="313"/>
    <col min="5121" max="5121" width="3.85546875" style="313" customWidth="1"/>
    <col min="5122" max="5122" width="11" style="313" customWidth="1"/>
    <col min="5123" max="5123" width="11.5703125" style="313" customWidth="1"/>
    <col min="5124" max="5124" width="14.28515625" style="313" customWidth="1"/>
    <col min="5125" max="5125" width="8" style="313" customWidth="1"/>
    <col min="5126" max="5126" width="13.5703125" style="313" customWidth="1"/>
    <col min="5127" max="5127" width="9.5703125" style="313" customWidth="1"/>
    <col min="5128" max="5128" width="11" style="313" customWidth="1"/>
    <col min="5129" max="5129" width="7" style="313" customWidth="1"/>
    <col min="5130" max="5130" width="3.7109375" style="313" customWidth="1"/>
    <col min="5131" max="5131" width="5.28515625" style="313" customWidth="1"/>
    <col min="5132" max="5376" width="7.28515625" style="313"/>
    <col min="5377" max="5377" width="3.85546875" style="313" customWidth="1"/>
    <col min="5378" max="5378" width="11" style="313" customWidth="1"/>
    <col min="5379" max="5379" width="11.5703125" style="313" customWidth="1"/>
    <col min="5380" max="5380" width="14.28515625" style="313" customWidth="1"/>
    <col min="5381" max="5381" width="8" style="313" customWidth="1"/>
    <col min="5382" max="5382" width="13.5703125" style="313" customWidth="1"/>
    <col min="5383" max="5383" width="9.5703125" style="313" customWidth="1"/>
    <col min="5384" max="5384" width="11" style="313" customWidth="1"/>
    <col min="5385" max="5385" width="7" style="313" customWidth="1"/>
    <col min="5386" max="5386" width="3.7109375" style="313" customWidth="1"/>
    <col min="5387" max="5387" width="5.28515625" style="313" customWidth="1"/>
    <col min="5388" max="5632" width="7.28515625" style="313"/>
    <col min="5633" max="5633" width="3.85546875" style="313" customWidth="1"/>
    <col min="5634" max="5634" width="11" style="313" customWidth="1"/>
    <col min="5635" max="5635" width="11.5703125" style="313" customWidth="1"/>
    <col min="5636" max="5636" width="14.28515625" style="313" customWidth="1"/>
    <col min="5637" max="5637" width="8" style="313" customWidth="1"/>
    <col min="5638" max="5638" width="13.5703125" style="313" customWidth="1"/>
    <col min="5639" max="5639" width="9.5703125" style="313" customWidth="1"/>
    <col min="5640" max="5640" width="11" style="313" customWidth="1"/>
    <col min="5641" max="5641" width="7" style="313" customWidth="1"/>
    <col min="5642" max="5642" width="3.7109375" style="313" customWidth="1"/>
    <col min="5643" max="5643" width="5.28515625" style="313" customWidth="1"/>
    <col min="5644" max="5888" width="7.28515625" style="313"/>
    <col min="5889" max="5889" width="3.85546875" style="313" customWidth="1"/>
    <col min="5890" max="5890" width="11" style="313" customWidth="1"/>
    <col min="5891" max="5891" width="11.5703125" style="313" customWidth="1"/>
    <col min="5892" max="5892" width="14.28515625" style="313" customWidth="1"/>
    <col min="5893" max="5893" width="8" style="313" customWidth="1"/>
    <col min="5894" max="5894" width="13.5703125" style="313" customWidth="1"/>
    <col min="5895" max="5895" width="9.5703125" style="313" customWidth="1"/>
    <col min="5896" max="5896" width="11" style="313" customWidth="1"/>
    <col min="5897" max="5897" width="7" style="313" customWidth="1"/>
    <col min="5898" max="5898" width="3.7109375" style="313" customWidth="1"/>
    <col min="5899" max="5899" width="5.28515625" style="313" customWidth="1"/>
    <col min="5900" max="6144" width="7.28515625" style="313"/>
    <col min="6145" max="6145" width="3.85546875" style="313" customWidth="1"/>
    <col min="6146" max="6146" width="11" style="313" customWidth="1"/>
    <col min="6147" max="6147" width="11.5703125" style="313" customWidth="1"/>
    <col min="6148" max="6148" width="14.28515625" style="313" customWidth="1"/>
    <col min="6149" max="6149" width="8" style="313" customWidth="1"/>
    <col min="6150" max="6150" width="13.5703125" style="313" customWidth="1"/>
    <col min="6151" max="6151" width="9.5703125" style="313" customWidth="1"/>
    <col min="6152" max="6152" width="11" style="313" customWidth="1"/>
    <col min="6153" max="6153" width="7" style="313" customWidth="1"/>
    <col min="6154" max="6154" width="3.7109375" style="313" customWidth="1"/>
    <col min="6155" max="6155" width="5.28515625" style="313" customWidth="1"/>
    <col min="6156" max="6400" width="7.28515625" style="313"/>
    <col min="6401" max="6401" width="3.85546875" style="313" customWidth="1"/>
    <col min="6402" max="6402" width="11" style="313" customWidth="1"/>
    <col min="6403" max="6403" width="11.5703125" style="313" customWidth="1"/>
    <col min="6404" max="6404" width="14.28515625" style="313" customWidth="1"/>
    <col min="6405" max="6405" width="8" style="313" customWidth="1"/>
    <col min="6406" max="6406" width="13.5703125" style="313" customWidth="1"/>
    <col min="6407" max="6407" width="9.5703125" style="313" customWidth="1"/>
    <col min="6408" max="6408" width="11" style="313" customWidth="1"/>
    <col min="6409" max="6409" width="7" style="313" customWidth="1"/>
    <col min="6410" max="6410" width="3.7109375" style="313" customWidth="1"/>
    <col min="6411" max="6411" width="5.28515625" style="313" customWidth="1"/>
    <col min="6412" max="6656" width="7.28515625" style="313"/>
    <col min="6657" max="6657" width="3.85546875" style="313" customWidth="1"/>
    <col min="6658" max="6658" width="11" style="313" customWidth="1"/>
    <col min="6659" max="6659" width="11.5703125" style="313" customWidth="1"/>
    <col min="6660" max="6660" width="14.28515625" style="313" customWidth="1"/>
    <col min="6661" max="6661" width="8" style="313" customWidth="1"/>
    <col min="6662" max="6662" width="13.5703125" style="313" customWidth="1"/>
    <col min="6663" max="6663" width="9.5703125" style="313" customWidth="1"/>
    <col min="6664" max="6664" width="11" style="313" customWidth="1"/>
    <col min="6665" max="6665" width="7" style="313" customWidth="1"/>
    <col min="6666" max="6666" width="3.7109375" style="313" customWidth="1"/>
    <col min="6667" max="6667" width="5.28515625" style="313" customWidth="1"/>
    <col min="6668" max="6912" width="7.28515625" style="313"/>
    <col min="6913" max="6913" width="3.85546875" style="313" customWidth="1"/>
    <col min="6914" max="6914" width="11" style="313" customWidth="1"/>
    <col min="6915" max="6915" width="11.5703125" style="313" customWidth="1"/>
    <col min="6916" max="6916" width="14.28515625" style="313" customWidth="1"/>
    <col min="6917" max="6917" width="8" style="313" customWidth="1"/>
    <col min="6918" max="6918" width="13.5703125" style="313" customWidth="1"/>
    <col min="6919" max="6919" width="9.5703125" style="313" customWidth="1"/>
    <col min="6920" max="6920" width="11" style="313" customWidth="1"/>
    <col min="6921" max="6921" width="7" style="313" customWidth="1"/>
    <col min="6922" max="6922" width="3.7109375" style="313" customWidth="1"/>
    <col min="6923" max="6923" width="5.28515625" style="313" customWidth="1"/>
    <col min="6924" max="7168" width="7.28515625" style="313"/>
    <col min="7169" max="7169" width="3.85546875" style="313" customWidth="1"/>
    <col min="7170" max="7170" width="11" style="313" customWidth="1"/>
    <col min="7171" max="7171" width="11.5703125" style="313" customWidth="1"/>
    <col min="7172" max="7172" width="14.28515625" style="313" customWidth="1"/>
    <col min="7173" max="7173" width="8" style="313" customWidth="1"/>
    <col min="7174" max="7174" width="13.5703125" style="313" customWidth="1"/>
    <col min="7175" max="7175" width="9.5703125" style="313" customWidth="1"/>
    <col min="7176" max="7176" width="11" style="313" customWidth="1"/>
    <col min="7177" max="7177" width="7" style="313" customWidth="1"/>
    <col min="7178" max="7178" width="3.7109375" style="313" customWidth="1"/>
    <col min="7179" max="7179" width="5.28515625" style="313" customWidth="1"/>
    <col min="7180" max="7424" width="7.28515625" style="313"/>
    <col min="7425" max="7425" width="3.85546875" style="313" customWidth="1"/>
    <col min="7426" max="7426" width="11" style="313" customWidth="1"/>
    <col min="7427" max="7427" width="11.5703125" style="313" customWidth="1"/>
    <col min="7428" max="7428" width="14.28515625" style="313" customWidth="1"/>
    <col min="7429" max="7429" width="8" style="313" customWidth="1"/>
    <col min="7430" max="7430" width="13.5703125" style="313" customWidth="1"/>
    <col min="7431" max="7431" width="9.5703125" style="313" customWidth="1"/>
    <col min="7432" max="7432" width="11" style="313" customWidth="1"/>
    <col min="7433" max="7433" width="7" style="313" customWidth="1"/>
    <col min="7434" max="7434" width="3.7109375" style="313" customWidth="1"/>
    <col min="7435" max="7435" width="5.28515625" style="313" customWidth="1"/>
    <col min="7436" max="7680" width="7.28515625" style="313"/>
    <col min="7681" max="7681" width="3.85546875" style="313" customWidth="1"/>
    <col min="7682" max="7682" width="11" style="313" customWidth="1"/>
    <col min="7683" max="7683" width="11.5703125" style="313" customWidth="1"/>
    <col min="7684" max="7684" width="14.28515625" style="313" customWidth="1"/>
    <col min="7685" max="7685" width="8" style="313" customWidth="1"/>
    <col min="7686" max="7686" width="13.5703125" style="313" customWidth="1"/>
    <col min="7687" max="7687" width="9.5703125" style="313" customWidth="1"/>
    <col min="7688" max="7688" width="11" style="313" customWidth="1"/>
    <col min="7689" max="7689" width="7" style="313" customWidth="1"/>
    <col min="7690" max="7690" width="3.7109375" style="313" customWidth="1"/>
    <col min="7691" max="7691" width="5.28515625" style="313" customWidth="1"/>
    <col min="7692" max="7936" width="7.28515625" style="313"/>
    <col min="7937" max="7937" width="3.85546875" style="313" customWidth="1"/>
    <col min="7938" max="7938" width="11" style="313" customWidth="1"/>
    <col min="7939" max="7939" width="11.5703125" style="313" customWidth="1"/>
    <col min="7940" max="7940" width="14.28515625" style="313" customWidth="1"/>
    <col min="7941" max="7941" width="8" style="313" customWidth="1"/>
    <col min="7942" max="7942" width="13.5703125" style="313" customWidth="1"/>
    <col min="7943" max="7943" width="9.5703125" style="313" customWidth="1"/>
    <col min="7944" max="7944" width="11" style="313" customWidth="1"/>
    <col min="7945" max="7945" width="7" style="313" customWidth="1"/>
    <col min="7946" max="7946" width="3.7109375" style="313" customWidth="1"/>
    <col min="7947" max="7947" width="5.28515625" style="313" customWidth="1"/>
    <col min="7948" max="8192" width="7.28515625" style="313"/>
    <col min="8193" max="8193" width="3.85546875" style="313" customWidth="1"/>
    <col min="8194" max="8194" width="11" style="313" customWidth="1"/>
    <col min="8195" max="8195" width="11.5703125" style="313" customWidth="1"/>
    <col min="8196" max="8196" width="14.28515625" style="313" customWidth="1"/>
    <col min="8197" max="8197" width="8" style="313" customWidth="1"/>
    <col min="8198" max="8198" width="13.5703125" style="313" customWidth="1"/>
    <col min="8199" max="8199" width="9.5703125" style="313" customWidth="1"/>
    <col min="8200" max="8200" width="11" style="313" customWidth="1"/>
    <col min="8201" max="8201" width="7" style="313" customWidth="1"/>
    <col min="8202" max="8202" width="3.7109375" style="313" customWidth="1"/>
    <col min="8203" max="8203" width="5.28515625" style="313" customWidth="1"/>
    <col min="8204" max="8448" width="7.28515625" style="313"/>
    <col min="8449" max="8449" width="3.85546875" style="313" customWidth="1"/>
    <col min="8450" max="8450" width="11" style="313" customWidth="1"/>
    <col min="8451" max="8451" width="11.5703125" style="313" customWidth="1"/>
    <col min="8452" max="8452" width="14.28515625" style="313" customWidth="1"/>
    <col min="8453" max="8453" width="8" style="313" customWidth="1"/>
    <col min="8454" max="8454" width="13.5703125" style="313" customWidth="1"/>
    <col min="8455" max="8455" width="9.5703125" style="313" customWidth="1"/>
    <col min="8456" max="8456" width="11" style="313" customWidth="1"/>
    <col min="8457" max="8457" width="7" style="313" customWidth="1"/>
    <col min="8458" max="8458" width="3.7109375" style="313" customWidth="1"/>
    <col min="8459" max="8459" width="5.28515625" style="313" customWidth="1"/>
    <col min="8460" max="8704" width="7.28515625" style="313"/>
    <col min="8705" max="8705" width="3.85546875" style="313" customWidth="1"/>
    <col min="8706" max="8706" width="11" style="313" customWidth="1"/>
    <col min="8707" max="8707" width="11.5703125" style="313" customWidth="1"/>
    <col min="8708" max="8708" width="14.28515625" style="313" customWidth="1"/>
    <col min="8709" max="8709" width="8" style="313" customWidth="1"/>
    <col min="8710" max="8710" width="13.5703125" style="313" customWidth="1"/>
    <col min="8711" max="8711" width="9.5703125" style="313" customWidth="1"/>
    <col min="8712" max="8712" width="11" style="313" customWidth="1"/>
    <col min="8713" max="8713" width="7" style="313" customWidth="1"/>
    <col min="8714" max="8714" width="3.7109375" style="313" customWidth="1"/>
    <col min="8715" max="8715" width="5.28515625" style="313" customWidth="1"/>
    <col min="8716" max="8960" width="7.28515625" style="313"/>
    <col min="8961" max="8961" width="3.85546875" style="313" customWidth="1"/>
    <col min="8962" max="8962" width="11" style="313" customWidth="1"/>
    <col min="8963" max="8963" width="11.5703125" style="313" customWidth="1"/>
    <col min="8964" max="8964" width="14.28515625" style="313" customWidth="1"/>
    <col min="8965" max="8965" width="8" style="313" customWidth="1"/>
    <col min="8966" max="8966" width="13.5703125" style="313" customWidth="1"/>
    <col min="8967" max="8967" width="9.5703125" style="313" customWidth="1"/>
    <col min="8968" max="8968" width="11" style="313" customWidth="1"/>
    <col min="8969" max="8969" width="7" style="313" customWidth="1"/>
    <col min="8970" max="8970" width="3.7109375" style="313" customWidth="1"/>
    <col min="8971" max="8971" width="5.28515625" style="313" customWidth="1"/>
    <col min="8972" max="9216" width="7.28515625" style="313"/>
    <col min="9217" max="9217" width="3.85546875" style="313" customWidth="1"/>
    <col min="9218" max="9218" width="11" style="313" customWidth="1"/>
    <col min="9219" max="9219" width="11.5703125" style="313" customWidth="1"/>
    <col min="9220" max="9220" width="14.28515625" style="313" customWidth="1"/>
    <col min="9221" max="9221" width="8" style="313" customWidth="1"/>
    <col min="9222" max="9222" width="13.5703125" style="313" customWidth="1"/>
    <col min="9223" max="9223" width="9.5703125" style="313" customWidth="1"/>
    <col min="9224" max="9224" width="11" style="313" customWidth="1"/>
    <col min="9225" max="9225" width="7" style="313" customWidth="1"/>
    <col min="9226" max="9226" width="3.7109375" style="313" customWidth="1"/>
    <col min="9227" max="9227" width="5.28515625" style="313" customWidth="1"/>
    <col min="9228" max="9472" width="7.28515625" style="313"/>
    <col min="9473" max="9473" width="3.85546875" style="313" customWidth="1"/>
    <col min="9474" max="9474" width="11" style="313" customWidth="1"/>
    <col min="9475" max="9475" width="11.5703125" style="313" customWidth="1"/>
    <col min="9476" max="9476" width="14.28515625" style="313" customWidth="1"/>
    <col min="9477" max="9477" width="8" style="313" customWidth="1"/>
    <col min="9478" max="9478" width="13.5703125" style="313" customWidth="1"/>
    <col min="9479" max="9479" width="9.5703125" style="313" customWidth="1"/>
    <col min="9480" max="9480" width="11" style="313" customWidth="1"/>
    <col min="9481" max="9481" width="7" style="313" customWidth="1"/>
    <col min="9482" max="9482" width="3.7109375" style="313" customWidth="1"/>
    <col min="9483" max="9483" width="5.28515625" style="313" customWidth="1"/>
    <col min="9484" max="9728" width="7.28515625" style="313"/>
    <col min="9729" max="9729" width="3.85546875" style="313" customWidth="1"/>
    <col min="9730" max="9730" width="11" style="313" customWidth="1"/>
    <col min="9731" max="9731" width="11.5703125" style="313" customWidth="1"/>
    <col min="9732" max="9732" width="14.28515625" style="313" customWidth="1"/>
    <col min="9733" max="9733" width="8" style="313" customWidth="1"/>
    <col min="9734" max="9734" width="13.5703125" style="313" customWidth="1"/>
    <col min="9735" max="9735" width="9.5703125" style="313" customWidth="1"/>
    <col min="9736" max="9736" width="11" style="313" customWidth="1"/>
    <col min="9737" max="9737" width="7" style="313" customWidth="1"/>
    <col min="9738" max="9738" width="3.7109375" style="313" customWidth="1"/>
    <col min="9739" max="9739" width="5.28515625" style="313" customWidth="1"/>
    <col min="9740" max="9984" width="7.28515625" style="313"/>
    <col min="9985" max="9985" width="3.85546875" style="313" customWidth="1"/>
    <col min="9986" max="9986" width="11" style="313" customWidth="1"/>
    <col min="9987" max="9987" width="11.5703125" style="313" customWidth="1"/>
    <col min="9988" max="9988" width="14.28515625" style="313" customWidth="1"/>
    <col min="9989" max="9989" width="8" style="313" customWidth="1"/>
    <col min="9990" max="9990" width="13.5703125" style="313" customWidth="1"/>
    <col min="9991" max="9991" width="9.5703125" style="313" customWidth="1"/>
    <col min="9992" max="9992" width="11" style="313" customWidth="1"/>
    <col min="9993" max="9993" width="7" style="313" customWidth="1"/>
    <col min="9994" max="9994" width="3.7109375" style="313" customWidth="1"/>
    <col min="9995" max="9995" width="5.28515625" style="313" customWidth="1"/>
    <col min="9996" max="10240" width="7.28515625" style="313"/>
    <col min="10241" max="10241" width="3.85546875" style="313" customWidth="1"/>
    <col min="10242" max="10242" width="11" style="313" customWidth="1"/>
    <col min="10243" max="10243" width="11.5703125" style="313" customWidth="1"/>
    <col min="10244" max="10244" width="14.28515625" style="313" customWidth="1"/>
    <col min="10245" max="10245" width="8" style="313" customWidth="1"/>
    <col min="10246" max="10246" width="13.5703125" style="313" customWidth="1"/>
    <col min="10247" max="10247" width="9.5703125" style="313" customWidth="1"/>
    <col min="10248" max="10248" width="11" style="313" customWidth="1"/>
    <col min="10249" max="10249" width="7" style="313" customWidth="1"/>
    <col min="10250" max="10250" width="3.7109375" style="313" customWidth="1"/>
    <col min="10251" max="10251" width="5.28515625" style="313" customWidth="1"/>
    <col min="10252" max="10496" width="7.28515625" style="313"/>
    <col min="10497" max="10497" width="3.85546875" style="313" customWidth="1"/>
    <col min="10498" max="10498" width="11" style="313" customWidth="1"/>
    <col min="10499" max="10499" width="11.5703125" style="313" customWidth="1"/>
    <col min="10500" max="10500" width="14.28515625" style="313" customWidth="1"/>
    <col min="10501" max="10501" width="8" style="313" customWidth="1"/>
    <col min="10502" max="10502" width="13.5703125" style="313" customWidth="1"/>
    <col min="10503" max="10503" width="9.5703125" style="313" customWidth="1"/>
    <col min="10504" max="10504" width="11" style="313" customWidth="1"/>
    <col min="10505" max="10505" width="7" style="313" customWidth="1"/>
    <col min="10506" max="10506" width="3.7109375" style="313" customWidth="1"/>
    <col min="10507" max="10507" width="5.28515625" style="313" customWidth="1"/>
    <col min="10508" max="10752" width="7.28515625" style="313"/>
    <col min="10753" max="10753" width="3.85546875" style="313" customWidth="1"/>
    <col min="10754" max="10754" width="11" style="313" customWidth="1"/>
    <col min="10755" max="10755" width="11.5703125" style="313" customWidth="1"/>
    <col min="10756" max="10756" width="14.28515625" style="313" customWidth="1"/>
    <col min="10757" max="10757" width="8" style="313" customWidth="1"/>
    <col min="10758" max="10758" width="13.5703125" style="313" customWidth="1"/>
    <col min="10759" max="10759" width="9.5703125" style="313" customWidth="1"/>
    <col min="10760" max="10760" width="11" style="313" customWidth="1"/>
    <col min="10761" max="10761" width="7" style="313" customWidth="1"/>
    <col min="10762" max="10762" width="3.7109375" style="313" customWidth="1"/>
    <col min="10763" max="10763" width="5.28515625" style="313" customWidth="1"/>
    <col min="10764" max="11008" width="7.28515625" style="313"/>
    <col min="11009" max="11009" width="3.85546875" style="313" customWidth="1"/>
    <col min="11010" max="11010" width="11" style="313" customWidth="1"/>
    <col min="11011" max="11011" width="11.5703125" style="313" customWidth="1"/>
    <col min="11012" max="11012" width="14.28515625" style="313" customWidth="1"/>
    <col min="11013" max="11013" width="8" style="313" customWidth="1"/>
    <col min="11014" max="11014" width="13.5703125" style="313" customWidth="1"/>
    <col min="11015" max="11015" width="9.5703125" style="313" customWidth="1"/>
    <col min="11016" max="11016" width="11" style="313" customWidth="1"/>
    <col min="11017" max="11017" width="7" style="313" customWidth="1"/>
    <col min="11018" max="11018" width="3.7109375" style="313" customWidth="1"/>
    <col min="11019" max="11019" width="5.28515625" style="313" customWidth="1"/>
    <col min="11020" max="11264" width="7.28515625" style="313"/>
    <col min="11265" max="11265" width="3.85546875" style="313" customWidth="1"/>
    <col min="11266" max="11266" width="11" style="313" customWidth="1"/>
    <col min="11267" max="11267" width="11.5703125" style="313" customWidth="1"/>
    <col min="11268" max="11268" width="14.28515625" style="313" customWidth="1"/>
    <col min="11269" max="11269" width="8" style="313" customWidth="1"/>
    <col min="11270" max="11270" width="13.5703125" style="313" customWidth="1"/>
    <col min="11271" max="11271" width="9.5703125" style="313" customWidth="1"/>
    <col min="11272" max="11272" width="11" style="313" customWidth="1"/>
    <col min="11273" max="11273" width="7" style="313" customWidth="1"/>
    <col min="11274" max="11274" width="3.7109375" style="313" customWidth="1"/>
    <col min="11275" max="11275" width="5.28515625" style="313" customWidth="1"/>
    <col min="11276" max="11520" width="7.28515625" style="313"/>
    <col min="11521" max="11521" width="3.85546875" style="313" customWidth="1"/>
    <col min="11522" max="11522" width="11" style="313" customWidth="1"/>
    <col min="11523" max="11523" width="11.5703125" style="313" customWidth="1"/>
    <col min="11524" max="11524" width="14.28515625" style="313" customWidth="1"/>
    <col min="11525" max="11525" width="8" style="313" customWidth="1"/>
    <col min="11526" max="11526" width="13.5703125" style="313" customWidth="1"/>
    <col min="11527" max="11527" width="9.5703125" style="313" customWidth="1"/>
    <col min="11528" max="11528" width="11" style="313" customWidth="1"/>
    <col min="11529" max="11529" width="7" style="313" customWidth="1"/>
    <col min="11530" max="11530" width="3.7109375" style="313" customWidth="1"/>
    <col min="11531" max="11531" width="5.28515625" style="313" customWidth="1"/>
    <col min="11532" max="11776" width="7.28515625" style="313"/>
    <col min="11777" max="11777" width="3.85546875" style="313" customWidth="1"/>
    <col min="11778" max="11778" width="11" style="313" customWidth="1"/>
    <col min="11779" max="11779" width="11.5703125" style="313" customWidth="1"/>
    <col min="11780" max="11780" width="14.28515625" style="313" customWidth="1"/>
    <col min="11781" max="11781" width="8" style="313" customWidth="1"/>
    <col min="11782" max="11782" width="13.5703125" style="313" customWidth="1"/>
    <col min="11783" max="11783" width="9.5703125" style="313" customWidth="1"/>
    <col min="11784" max="11784" width="11" style="313" customWidth="1"/>
    <col min="11785" max="11785" width="7" style="313" customWidth="1"/>
    <col min="11786" max="11786" width="3.7109375" style="313" customWidth="1"/>
    <col min="11787" max="11787" width="5.28515625" style="313" customWidth="1"/>
    <col min="11788" max="12032" width="7.28515625" style="313"/>
    <col min="12033" max="12033" width="3.85546875" style="313" customWidth="1"/>
    <col min="12034" max="12034" width="11" style="313" customWidth="1"/>
    <col min="12035" max="12035" width="11.5703125" style="313" customWidth="1"/>
    <col min="12036" max="12036" width="14.28515625" style="313" customWidth="1"/>
    <col min="12037" max="12037" width="8" style="313" customWidth="1"/>
    <col min="12038" max="12038" width="13.5703125" style="313" customWidth="1"/>
    <col min="12039" max="12039" width="9.5703125" style="313" customWidth="1"/>
    <col min="12040" max="12040" width="11" style="313" customWidth="1"/>
    <col min="12041" max="12041" width="7" style="313" customWidth="1"/>
    <col min="12042" max="12042" width="3.7109375" style="313" customWidth="1"/>
    <col min="12043" max="12043" width="5.28515625" style="313" customWidth="1"/>
    <col min="12044" max="12288" width="7.28515625" style="313"/>
    <col min="12289" max="12289" width="3.85546875" style="313" customWidth="1"/>
    <col min="12290" max="12290" width="11" style="313" customWidth="1"/>
    <col min="12291" max="12291" width="11.5703125" style="313" customWidth="1"/>
    <col min="12292" max="12292" width="14.28515625" style="313" customWidth="1"/>
    <col min="12293" max="12293" width="8" style="313" customWidth="1"/>
    <col min="12294" max="12294" width="13.5703125" style="313" customWidth="1"/>
    <col min="12295" max="12295" width="9.5703125" style="313" customWidth="1"/>
    <col min="12296" max="12296" width="11" style="313" customWidth="1"/>
    <col min="12297" max="12297" width="7" style="313" customWidth="1"/>
    <col min="12298" max="12298" width="3.7109375" style="313" customWidth="1"/>
    <col min="12299" max="12299" width="5.28515625" style="313" customWidth="1"/>
    <col min="12300" max="12544" width="7.28515625" style="313"/>
    <col min="12545" max="12545" width="3.85546875" style="313" customWidth="1"/>
    <col min="12546" max="12546" width="11" style="313" customWidth="1"/>
    <col min="12547" max="12547" width="11.5703125" style="313" customWidth="1"/>
    <col min="12548" max="12548" width="14.28515625" style="313" customWidth="1"/>
    <col min="12549" max="12549" width="8" style="313" customWidth="1"/>
    <col min="12550" max="12550" width="13.5703125" style="313" customWidth="1"/>
    <col min="12551" max="12551" width="9.5703125" style="313" customWidth="1"/>
    <col min="12552" max="12552" width="11" style="313" customWidth="1"/>
    <col min="12553" max="12553" width="7" style="313" customWidth="1"/>
    <col min="12554" max="12554" width="3.7109375" style="313" customWidth="1"/>
    <col min="12555" max="12555" width="5.28515625" style="313" customWidth="1"/>
    <col min="12556" max="12800" width="7.28515625" style="313"/>
    <col min="12801" max="12801" width="3.85546875" style="313" customWidth="1"/>
    <col min="12802" max="12802" width="11" style="313" customWidth="1"/>
    <col min="12803" max="12803" width="11.5703125" style="313" customWidth="1"/>
    <col min="12804" max="12804" width="14.28515625" style="313" customWidth="1"/>
    <col min="12805" max="12805" width="8" style="313" customWidth="1"/>
    <col min="12806" max="12806" width="13.5703125" style="313" customWidth="1"/>
    <col min="12807" max="12807" width="9.5703125" style="313" customWidth="1"/>
    <col min="12808" max="12808" width="11" style="313" customWidth="1"/>
    <col min="12809" max="12809" width="7" style="313" customWidth="1"/>
    <col min="12810" max="12810" width="3.7109375" style="313" customWidth="1"/>
    <col min="12811" max="12811" width="5.28515625" style="313" customWidth="1"/>
    <col min="12812" max="13056" width="7.28515625" style="313"/>
    <col min="13057" max="13057" width="3.85546875" style="313" customWidth="1"/>
    <col min="13058" max="13058" width="11" style="313" customWidth="1"/>
    <col min="13059" max="13059" width="11.5703125" style="313" customWidth="1"/>
    <col min="13060" max="13060" width="14.28515625" style="313" customWidth="1"/>
    <col min="13061" max="13061" width="8" style="313" customWidth="1"/>
    <col min="13062" max="13062" width="13.5703125" style="313" customWidth="1"/>
    <col min="13063" max="13063" width="9.5703125" style="313" customWidth="1"/>
    <col min="13064" max="13064" width="11" style="313" customWidth="1"/>
    <col min="13065" max="13065" width="7" style="313" customWidth="1"/>
    <col min="13066" max="13066" width="3.7109375" style="313" customWidth="1"/>
    <col min="13067" max="13067" width="5.28515625" style="313" customWidth="1"/>
    <col min="13068" max="13312" width="7.28515625" style="313"/>
    <col min="13313" max="13313" width="3.85546875" style="313" customWidth="1"/>
    <col min="13314" max="13314" width="11" style="313" customWidth="1"/>
    <col min="13315" max="13315" width="11.5703125" style="313" customWidth="1"/>
    <col min="13316" max="13316" width="14.28515625" style="313" customWidth="1"/>
    <col min="13317" max="13317" width="8" style="313" customWidth="1"/>
    <col min="13318" max="13318" width="13.5703125" style="313" customWidth="1"/>
    <col min="13319" max="13319" width="9.5703125" style="313" customWidth="1"/>
    <col min="13320" max="13320" width="11" style="313" customWidth="1"/>
    <col min="13321" max="13321" width="7" style="313" customWidth="1"/>
    <col min="13322" max="13322" width="3.7109375" style="313" customWidth="1"/>
    <col min="13323" max="13323" width="5.28515625" style="313" customWidth="1"/>
    <col min="13324" max="13568" width="7.28515625" style="313"/>
    <col min="13569" max="13569" width="3.85546875" style="313" customWidth="1"/>
    <col min="13570" max="13570" width="11" style="313" customWidth="1"/>
    <col min="13571" max="13571" width="11.5703125" style="313" customWidth="1"/>
    <col min="13572" max="13572" width="14.28515625" style="313" customWidth="1"/>
    <col min="13573" max="13573" width="8" style="313" customWidth="1"/>
    <col min="13574" max="13574" width="13.5703125" style="313" customWidth="1"/>
    <col min="13575" max="13575" width="9.5703125" style="313" customWidth="1"/>
    <col min="13576" max="13576" width="11" style="313" customWidth="1"/>
    <col min="13577" max="13577" width="7" style="313" customWidth="1"/>
    <col min="13578" max="13578" width="3.7109375" style="313" customWidth="1"/>
    <col min="13579" max="13579" width="5.28515625" style="313" customWidth="1"/>
    <col min="13580" max="13824" width="7.28515625" style="313"/>
    <col min="13825" max="13825" width="3.85546875" style="313" customWidth="1"/>
    <col min="13826" max="13826" width="11" style="313" customWidth="1"/>
    <col min="13827" max="13827" width="11.5703125" style="313" customWidth="1"/>
    <col min="13828" max="13828" width="14.28515625" style="313" customWidth="1"/>
    <col min="13829" max="13829" width="8" style="313" customWidth="1"/>
    <col min="13830" max="13830" width="13.5703125" style="313" customWidth="1"/>
    <col min="13831" max="13831" width="9.5703125" style="313" customWidth="1"/>
    <col min="13832" max="13832" width="11" style="313" customWidth="1"/>
    <col min="13833" max="13833" width="7" style="313" customWidth="1"/>
    <col min="13834" max="13834" width="3.7109375" style="313" customWidth="1"/>
    <col min="13835" max="13835" width="5.28515625" style="313" customWidth="1"/>
    <col min="13836" max="14080" width="7.28515625" style="313"/>
    <col min="14081" max="14081" width="3.85546875" style="313" customWidth="1"/>
    <col min="14082" max="14082" width="11" style="313" customWidth="1"/>
    <col min="14083" max="14083" width="11.5703125" style="313" customWidth="1"/>
    <col min="14084" max="14084" width="14.28515625" style="313" customWidth="1"/>
    <col min="14085" max="14085" width="8" style="313" customWidth="1"/>
    <col min="14086" max="14086" width="13.5703125" style="313" customWidth="1"/>
    <col min="14087" max="14087" width="9.5703125" style="313" customWidth="1"/>
    <col min="14088" max="14088" width="11" style="313" customWidth="1"/>
    <col min="14089" max="14089" width="7" style="313" customWidth="1"/>
    <col min="14090" max="14090" width="3.7109375" style="313" customWidth="1"/>
    <col min="14091" max="14091" width="5.28515625" style="313" customWidth="1"/>
    <col min="14092" max="14336" width="7.28515625" style="313"/>
    <col min="14337" max="14337" width="3.85546875" style="313" customWidth="1"/>
    <col min="14338" max="14338" width="11" style="313" customWidth="1"/>
    <col min="14339" max="14339" width="11.5703125" style="313" customWidth="1"/>
    <col min="14340" max="14340" width="14.28515625" style="313" customWidth="1"/>
    <col min="14341" max="14341" width="8" style="313" customWidth="1"/>
    <col min="14342" max="14342" width="13.5703125" style="313" customWidth="1"/>
    <col min="14343" max="14343" width="9.5703125" style="313" customWidth="1"/>
    <col min="14344" max="14344" width="11" style="313" customWidth="1"/>
    <col min="14345" max="14345" width="7" style="313" customWidth="1"/>
    <col min="14346" max="14346" width="3.7109375" style="313" customWidth="1"/>
    <col min="14347" max="14347" width="5.28515625" style="313" customWidth="1"/>
    <col min="14348" max="14592" width="7.28515625" style="313"/>
    <col min="14593" max="14593" width="3.85546875" style="313" customWidth="1"/>
    <col min="14594" max="14594" width="11" style="313" customWidth="1"/>
    <col min="14595" max="14595" width="11.5703125" style="313" customWidth="1"/>
    <col min="14596" max="14596" width="14.28515625" style="313" customWidth="1"/>
    <col min="14597" max="14597" width="8" style="313" customWidth="1"/>
    <col min="14598" max="14598" width="13.5703125" style="313" customWidth="1"/>
    <col min="14599" max="14599" width="9.5703125" style="313" customWidth="1"/>
    <col min="14600" max="14600" width="11" style="313" customWidth="1"/>
    <col min="14601" max="14601" width="7" style="313" customWidth="1"/>
    <col min="14602" max="14602" width="3.7109375" style="313" customWidth="1"/>
    <col min="14603" max="14603" width="5.28515625" style="313" customWidth="1"/>
    <col min="14604" max="14848" width="7.28515625" style="313"/>
    <col min="14849" max="14849" width="3.85546875" style="313" customWidth="1"/>
    <col min="14850" max="14850" width="11" style="313" customWidth="1"/>
    <col min="14851" max="14851" width="11.5703125" style="313" customWidth="1"/>
    <col min="14852" max="14852" width="14.28515625" style="313" customWidth="1"/>
    <col min="14853" max="14853" width="8" style="313" customWidth="1"/>
    <col min="14854" max="14854" width="13.5703125" style="313" customWidth="1"/>
    <col min="14855" max="14855" width="9.5703125" style="313" customWidth="1"/>
    <col min="14856" max="14856" width="11" style="313" customWidth="1"/>
    <col min="14857" max="14857" width="7" style="313" customWidth="1"/>
    <col min="14858" max="14858" width="3.7109375" style="313" customWidth="1"/>
    <col min="14859" max="14859" width="5.28515625" style="313" customWidth="1"/>
    <col min="14860" max="15104" width="7.28515625" style="313"/>
    <col min="15105" max="15105" width="3.85546875" style="313" customWidth="1"/>
    <col min="15106" max="15106" width="11" style="313" customWidth="1"/>
    <col min="15107" max="15107" width="11.5703125" style="313" customWidth="1"/>
    <col min="15108" max="15108" width="14.28515625" style="313" customWidth="1"/>
    <col min="15109" max="15109" width="8" style="313" customWidth="1"/>
    <col min="15110" max="15110" width="13.5703125" style="313" customWidth="1"/>
    <col min="15111" max="15111" width="9.5703125" style="313" customWidth="1"/>
    <col min="15112" max="15112" width="11" style="313" customWidth="1"/>
    <col min="15113" max="15113" width="7" style="313" customWidth="1"/>
    <col min="15114" max="15114" width="3.7109375" style="313" customWidth="1"/>
    <col min="15115" max="15115" width="5.28515625" style="313" customWidth="1"/>
    <col min="15116" max="15360" width="7.28515625" style="313"/>
    <col min="15361" max="15361" width="3.85546875" style="313" customWidth="1"/>
    <col min="15362" max="15362" width="11" style="313" customWidth="1"/>
    <col min="15363" max="15363" width="11.5703125" style="313" customWidth="1"/>
    <col min="15364" max="15364" width="14.28515625" style="313" customWidth="1"/>
    <col min="15365" max="15365" width="8" style="313" customWidth="1"/>
    <col min="15366" max="15366" width="13.5703125" style="313" customWidth="1"/>
    <col min="15367" max="15367" width="9.5703125" style="313" customWidth="1"/>
    <col min="15368" max="15368" width="11" style="313" customWidth="1"/>
    <col min="15369" max="15369" width="7" style="313" customWidth="1"/>
    <col min="15370" max="15370" width="3.7109375" style="313" customWidth="1"/>
    <col min="15371" max="15371" width="5.28515625" style="313" customWidth="1"/>
    <col min="15372" max="15616" width="7.28515625" style="313"/>
    <col min="15617" max="15617" width="3.85546875" style="313" customWidth="1"/>
    <col min="15618" max="15618" width="11" style="313" customWidth="1"/>
    <col min="15619" max="15619" width="11.5703125" style="313" customWidth="1"/>
    <col min="15620" max="15620" width="14.28515625" style="313" customWidth="1"/>
    <col min="15621" max="15621" width="8" style="313" customWidth="1"/>
    <col min="15622" max="15622" width="13.5703125" style="313" customWidth="1"/>
    <col min="15623" max="15623" width="9.5703125" style="313" customWidth="1"/>
    <col min="15624" max="15624" width="11" style="313" customWidth="1"/>
    <col min="15625" max="15625" width="7" style="313" customWidth="1"/>
    <col min="15626" max="15626" width="3.7109375" style="313" customWidth="1"/>
    <col min="15627" max="15627" width="5.28515625" style="313" customWidth="1"/>
    <col min="15628" max="15872" width="7.28515625" style="313"/>
    <col min="15873" max="15873" width="3.85546875" style="313" customWidth="1"/>
    <col min="15874" max="15874" width="11" style="313" customWidth="1"/>
    <col min="15875" max="15875" width="11.5703125" style="313" customWidth="1"/>
    <col min="15876" max="15876" width="14.28515625" style="313" customWidth="1"/>
    <col min="15877" max="15877" width="8" style="313" customWidth="1"/>
    <col min="15878" max="15878" width="13.5703125" style="313" customWidth="1"/>
    <col min="15879" max="15879" width="9.5703125" style="313" customWidth="1"/>
    <col min="15880" max="15880" width="11" style="313" customWidth="1"/>
    <col min="15881" max="15881" width="7" style="313" customWidth="1"/>
    <col min="15882" max="15882" width="3.7109375" style="313" customWidth="1"/>
    <col min="15883" max="15883" width="5.28515625" style="313" customWidth="1"/>
    <col min="15884" max="16128" width="7.28515625" style="313"/>
    <col min="16129" max="16129" width="3.85546875" style="313" customWidth="1"/>
    <col min="16130" max="16130" width="11" style="313" customWidth="1"/>
    <col min="16131" max="16131" width="11.5703125" style="313" customWidth="1"/>
    <col min="16132" max="16132" width="14.28515625" style="313" customWidth="1"/>
    <col min="16133" max="16133" width="8" style="313" customWidth="1"/>
    <col min="16134" max="16134" width="13.5703125" style="313" customWidth="1"/>
    <col min="16135" max="16135" width="9.5703125" style="313" customWidth="1"/>
    <col min="16136" max="16136" width="11" style="313" customWidth="1"/>
    <col min="16137" max="16137" width="7" style="313" customWidth="1"/>
    <col min="16138" max="16138" width="3.7109375" style="313" customWidth="1"/>
    <col min="16139" max="16139" width="5.28515625" style="313" customWidth="1"/>
    <col min="16140" max="16384" width="7.28515625" style="313"/>
  </cols>
  <sheetData>
    <row r="1" spans="2:43" ht="15.75" thickBot="1">
      <c r="D1" s="314"/>
      <c r="E1" s="314"/>
      <c r="F1" s="314"/>
      <c r="G1" s="314"/>
      <c r="K1" s="315"/>
    </row>
    <row r="2" spans="2:43" s="319" customFormat="1" ht="18" customHeight="1">
      <c r="B2" s="945"/>
      <c r="C2" s="946"/>
      <c r="D2" s="954" t="s">
        <v>34</v>
      </c>
      <c r="E2" s="955"/>
      <c r="F2" s="955"/>
      <c r="G2" s="955"/>
      <c r="H2" s="955"/>
      <c r="I2" s="955"/>
      <c r="J2" s="956"/>
      <c r="K2" s="316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8"/>
      <c r="AB2" s="318"/>
      <c r="AC2" s="318"/>
      <c r="AD2" s="318"/>
    </row>
    <row r="3" spans="2:43" s="319" customFormat="1" ht="18" customHeight="1">
      <c r="B3" s="947"/>
      <c r="C3" s="948"/>
      <c r="D3" s="957"/>
      <c r="E3" s="958"/>
      <c r="F3" s="958"/>
      <c r="G3" s="958"/>
      <c r="H3" s="958"/>
      <c r="I3" s="958"/>
      <c r="J3" s="959"/>
      <c r="K3" s="316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20"/>
      <c r="AB3" s="320"/>
      <c r="AC3" s="320"/>
      <c r="AD3" s="320"/>
    </row>
    <row r="4" spans="2:43" s="319" customFormat="1" ht="18" customHeight="1">
      <c r="B4" s="947"/>
      <c r="C4" s="948"/>
      <c r="D4" s="960" t="s">
        <v>88</v>
      </c>
      <c r="E4" s="961"/>
      <c r="F4" s="961"/>
      <c r="G4" s="961"/>
      <c r="H4" s="961"/>
      <c r="I4" s="961"/>
      <c r="J4" s="962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</row>
    <row r="5" spans="2:43" s="319" customFormat="1" ht="5.0999999999999996" customHeight="1">
      <c r="B5" s="947"/>
      <c r="C5" s="948"/>
      <c r="D5" s="960"/>
      <c r="E5" s="961"/>
      <c r="F5" s="961"/>
      <c r="G5" s="961"/>
      <c r="H5" s="961"/>
      <c r="I5" s="961"/>
      <c r="J5" s="962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21"/>
    </row>
    <row r="6" spans="2:43" s="319" customFormat="1" ht="14.25" customHeight="1">
      <c r="B6" s="949"/>
      <c r="C6" s="950"/>
      <c r="D6" s="963"/>
      <c r="E6" s="964"/>
      <c r="F6" s="964"/>
      <c r="G6" s="964"/>
      <c r="H6" s="964"/>
      <c r="I6" s="964"/>
      <c r="J6" s="965"/>
      <c r="K6" s="322"/>
      <c r="L6" s="323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  <c r="AI6" s="324"/>
      <c r="AJ6" s="324"/>
      <c r="AK6" s="324"/>
      <c r="AL6" s="324"/>
      <c r="AM6" s="324"/>
      <c r="AN6" s="324"/>
      <c r="AO6" s="324"/>
      <c r="AP6" s="324"/>
      <c r="AQ6" s="325"/>
    </row>
    <row r="7" spans="2:43" s="319" customFormat="1" ht="9" customHeight="1">
      <c r="B7" s="951"/>
      <c r="C7" s="952"/>
      <c r="D7" s="952"/>
      <c r="E7" s="952"/>
      <c r="F7" s="952"/>
      <c r="G7" s="952"/>
      <c r="H7" s="952"/>
      <c r="I7" s="952"/>
      <c r="J7" s="953"/>
      <c r="K7" s="322"/>
      <c r="L7" s="323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5"/>
    </row>
    <row r="8" spans="2:43" s="319" customFormat="1" ht="44.25" customHeight="1">
      <c r="B8" s="926" t="s">
        <v>0</v>
      </c>
      <c r="C8" s="939">
        <f>'GRANULOMETRÍA GRAVA'!G7</f>
        <v>0</v>
      </c>
      <c r="D8" s="940"/>
      <c r="E8" s="940"/>
      <c r="F8" s="940"/>
      <c r="G8" s="940"/>
      <c r="H8" s="940"/>
      <c r="I8" s="940"/>
      <c r="J8" s="941"/>
      <c r="K8" s="326"/>
      <c r="L8" s="326"/>
      <c r="M8" s="326"/>
      <c r="N8" s="326"/>
      <c r="O8" s="326"/>
      <c r="P8" s="326"/>
      <c r="Q8" s="326"/>
      <c r="R8" s="326"/>
      <c r="S8" s="326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</row>
    <row r="9" spans="2:43" s="319" customFormat="1" ht="39" customHeight="1">
      <c r="B9" s="926"/>
      <c r="C9" s="942"/>
      <c r="D9" s="943"/>
      <c r="E9" s="943"/>
      <c r="F9" s="943"/>
      <c r="G9" s="943"/>
      <c r="H9" s="943"/>
      <c r="I9" s="943"/>
      <c r="J9" s="944"/>
      <c r="K9" s="326"/>
      <c r="L9" s="326"/>
      <c r="M9" s="328"/>
      <c r="N9" s="328"/>
      <c r="O9" s="328"/>
      <c r="P9" s="326"/>
      <c r="Q9" s="326"/>
      <c r="R9" s="326"/>
      <c r="S9" s="326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</row>
    <row r="10" spans="2:43" s="319" customFormat="1" ht="14.25" customHeight="1">
      <c r="B10" s="926" t="s">
        <v>35</v>
      </c>
      <c r="C10" s="927">
        <f>'GRANULOMETRÍA GRAVA'!G9</f>
        <v>0</v>
      </c>
      <c r="D10" s="927"/>
      <c r="E10" s="927"/>
      <c r="F10" s="927"/>
      <c r="G10" s="927"/>
      <c r="H10" s="927"/>
      <c r="I10" s="927"/>
      <c r="J10" s="928"/>
      <c r="K10" s="326"/>
      <c r="L10" s="326"/>
      <c r="M10" s="328"/>
      <c r="N10" s="328"/>
      <c r="O10" s="328"/>
      <c r="P10" s="326"/>
      <c r="Q10" s="326"/>
      <c r="R10" s="326"/>
      <c r="S10" s="326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</row>
    <row r="11" spans="2:43" s="319" customFormat="1" ht="15" customHeight="1">
      <c r="B11" s="926"/>
      <c r="C11" s="927"/>
      <c r="D11" s="927"/>
      <c r="E11" s="927"/>
      <c r="F11" s="927"/>
      <c r="G11" s="927"/>
      <c r="H11" s="927"/>
      <c r="I11" s="927"/>
      <c r="J11" s="928"/>
      <c r="M11" s="328"/>
      <c r="N11" s="328"/>
      <c r="O11" s="328"/>
    </row>
    <row r="12" spans="2:43" s="319" customFormat="1" ht="14.25" customHeight="1">
      <c r="B12" s="929" t="s">
        <v>69</v>
      </c>
      <c r="C12" s="930">
        <f>'GRANULOMETRÍA GRAVA'!G11</f>
        <v>0</v>
      </c>
      <c r="D12" s="931"/>
      <c r="E12" s="931"/>
      <c r="F12" s="931"/>
      <c r="G12" s="931"/>
      <c r="H12" s="931"/>
      <c r="I12" s="931"/>
      <c r="J12" s="932"/>
      <c r="K12" s="329"/>
      <c r="L12" s="329"/>
      <c r="M12" s="330"/>
      <c r="N12" s="330"/>
      <c r="O12" s="330"/>
      <c r="P12" s="331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32"/>
      <c r="AH12" s="333"/>
      <c r="AI12" s="333"/>
      <c r="AJ12" s="333"/>
      <c r="AK12" s="333"/>
      <c r="AL12" s="333"/>
      <c r="AM12" s="333"/>
      <c r="AN12" s="333"/>
    </row>
    <row r="13" spans="2:43" s="319" customFormat="1" ht="14.25" customHeight="1">
      <c r="B13" s="929"/>
      <c r="C13" s="933"/>
      <c r="D13" s="934"/>
      <c r="E13" s="934"/>
      <c r="F13" s="934"/>
      <c r="G13" s="934"/>
      <c r="H13" s="934"/>
      <c r="I13" s="934"/>
      <c r="J13" s="935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32"/>
      <c r="AH13" s="334"/>
      <c r="AI13" s="334"/>
      <c r="AJ13" s="334"/>
      <c r="AK13" s="334"/>
      <c r="AL13" s="334"/>
      <c r="AM13" s="334"/>
      <c r="AN13" s="334"/>
    </row>
    <row r="14" spans="2:43" s="319" customFormat="1" ht="26.25" customHeight="1">
      <c r="B14" s="335" t="s">
        <v>37</v>
      </c>
      <c r="C14" s="336"/>
      <c r="D14" s="337" t="s">
        <v>246</v>
      </c>
      <c r="E14" s="936"/>
      <c r="F14" s="936"/>
      <c r="G14" s="337" t="s">
        <v>39</v>
      </c>
      <c r="H14" s="937" t="str">
        <f>'GRANULOMETRÍA GRAVA'!AC13</f>
        <v>ING MICHELLE ZELAYA</v>
      </c>
      <c r="I14" s="937"/>
      <c r="J14" s="938"/>
      <c r="K14" s="338"/>
      <c r="L14" s="338"/>
      <c r="M14" s="338"/>
      <c r="N14" s="338"/>
      <c r="O14" s="338"/>
      <c r="P14" s="339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D14" s="341"/>
      <c r="AE14" s="341"/>
      <c r="AH14" s="342"/>
      <c r="AI14" s="342"/>
      <c r="AJ14" s="342"/>
      <c r="AK14" s="342"/>
      <c r="AL14" s="342"/>
      <c r="AM14" s="342"/>
      <c r="AN14" s="342"/>
    </row>
    <row r="15" spans="2:43">
      <c r="B15" s="343"/>
      <c r="J15" s="344"/>
      <c r="L15" s="345"/>
      <c r="M15" s="346"/>
      <c r="N15" s="346"/>
      <c r="O15" s="347"/>
      <c r="P15" s="347"/>
    </row>
    <row r="16" spans="2:43" ht="17.100000000000001" customHeight="1">
      <c r="B16" s="343"/>
      <c r="C16" s="888" t="s">
        <v>41</v>
      </c>
      <c r="D16" s="889"/>
      <c r="E16" s="889"/>
      <c r="F16" s="890"/>
      <c r="G16" s="348" t="s">
        <v>42</v>
      </c>
      <c r="H16" s="348" t="s">
        <v>43</v>
      </c>
      <c r="I16" s="349"/>
      <c r="J16" s="344"/>
      <c r="N16" s="313" t="s">
        <v>45</v>
      </c>
      <c r="O16" s="313">
        <v>2504.1</v>
      </c>
    </row>
    <row r="17" spans="2:15" ht="17.100000000000001" customHeight="1">
      <c r="B17" s="343"/>
      <c r="C17" s="891" t="s">
        <v>70</v>
      </c>
      <c r="D17" s="892"/>
      <c r="E17" s="892"/>
      <c r="F17" s="350" t="s">
        <v>45</v>
      </c>
      <c r="G17" s="351"/>
      <c r="H17" s="352"/>
      <c r="I17" s="353"/>
      <c r="J17" s="344"/>
      <c r="N17" s="313" t="s">
        <v>89</v>
      </c>
      <c r="O17" s="313">
        <v>7213.3</v>
      </c>
    </row>
    <row r="18" spans="2:15" ht="17.100000000000001" customHeight="1">
      <c r="B18" s="343"/>
      <c r="C18" s="895" t="s">
        <v>71</v>
      </c>
      <c r="D18" s="896"/>
      <c r="E18" s="896"/>
      <c r="F18" s="354" t="s">
        <v>47</v>
      </c>
      <c r="G18" s="355"/>
      <c r="H18" s="356"/>
      <c r="I18" s="353"/>
      <c r="J18" s="344"/>
      <c r="N18" s="313" t="s">
        <v>90</v>
      </c>
      <c r="O18" s="313">
        <v>8669.2999999999993</v>
      </c>
    </row>
    <row r="19" spans="2:15" ht="17.100000000000001" customHeight="1">
      <c r="B19" s="343"/>
      <c r="C19" s="895" t="s">
        <v>72</v>
      </c>
      <c r="D19" s="896"/>
      <c r="E19" s="896"/>
      <c r="F19" s="354" t="s">
        <v>48</v>
      </c>
      <c r="G19" s="355"/>
      <c r="H19" s="356"/>
      <c r="I19" s="353"/>
      <c r="J19" s="344"/>
    </row>
    <row r="20" spans="2:15" ht="17.100000000000001" customHeight="1">
      <c r="B20" s="343"/>
      <c r="C20" s="895" t="s">
        <v>73</v>
      </c>
      <c r="D20" s="896"/>
      <c r="E20" s="896"/>
      <c r="F20" s="354" t="s">
        <v>74</v>
      </c>
      <c r="G20" s="357">
        <f>G17-G19</f>
        <v>0</v>
      </c>
      <c r="H20" s="358">
        <f>H17-H19</f>
        <v>0</v>
      </c>
      <c r="I20" s="359"/>
      <c r="J20" s="344"/>
      <c r="O20" s="313">
        <f>O16+(O17-O18)/O16</f>
        <v>2503.5185535721416</v>
      </c>
    </row>
    <row r="21" spans="2:15" ht="17.100000000000001" customHeight="1">
      <c r="B21" s="343"/>
      <c r="C21" s="895" t="s">
        <v>75</v>
      </c>
      <c r="D21" s="896"/>
      <c r="E21" s="896"/>
      <c r="F21" s="354" t="s">
        <v>76</v>
      </c>
      <c r="G21" s="357">
        <f>G18-G19</f>
        <v>0</v>
      </c>
      <c r="H21" s="358">
        <f>H18-H19</f>
        <v>0</v>
      </c>
      <c r="I21" s="359"/>
      <c r="J21" s="344"/>
    </row>
    <row r="22" spans="2:15" ht="17.100000000000001" customHeight="1">
      <c r="B22" s="343"/>
      <c r="C22" s="895" t="s">
        <v>77</v>
      </c>
      <c r="D22" s="896"/>
      <c r="E22" s="896"/>
      <c r="F22" s="354" t="s">
        <v>78</v>
      </c>
      <c r="G22" s="360">
        <f>G18-G17</f>
        <v>0</v>
      </c>
      <c r="H22" s="361">
        <f>H18-H17</f>
        <v>0</v>
      </c>
      <c r="I22" s="362" t="s">
        <v>56</v>
      </c>
      <c r="J22" s="363"/>
    </row>
    <row r="23" spans="2:15" ht="17.100000000000001" customHeight="1">
      <c r="B23" s="343"/>
      <c r="C23" s="897" t="s">
        <v>79</v>
      </c>
      <c r="D23" s="898"/>
      <c r="E23" s="898"/>
      <c r="F23" s="354" t="s">
        <v>80</v>
      </c>
      <c r="G23" s="364" t="e">
        <f>G17/G21</f>
        <v>#DIV/0!</v>
      </c>
      <c r="H23" s="365" t="e">
        <f>H17/H21</f>
        <v>#DIV/0!</v>
      </c>
      <c r="I23" s="899" t="e">
        <f>AVERAGE(G23:H23)</f>
        <v>#DIV/0!</v>
      </c>
      <c r="J23" s="900"/>
    </row>
    <row r="24" spans="2:15" ht="17.100000000000001" customHeight="1">
      <c r="B24" s="343"/>
      <c r="C24" s="897" t="s">
        <v>81</v>
      </c>
      <c r="D24" s="898"/>
      <c r="E24" s="898"/>
      <c r="F24" s="354" t="s">
        <v>82</v>
      </c>
      <c r="G24" s="366" t="e">
        <f>G18/G21</f>
        <v>#DIV/0!</v>
      </c>
      <c r="H24" s="367" t="e">
        <f>H18/H21</f>
        <v>#DIV/0!</v>
      </c>
      <c r="I24" s="901" t="e">
        <f>AVERAGE(G24:H24)</f>
        <v>#DIV/0!</v>
      </c>
      <c r="J24" s="902"/>
      <c r="L24" s="368" t="e">
        <f>+H24-G24</f>
        <v>#DIV/0!</v>
      </c>
    </row>
    <row r="25" spans="2:15" ht="17.100000000000001" customHeight="1">
      <c r="B25" s="343"/>
      <c r="C25" s="903" t="s">
        <v>83</v>
      </c>
      <c r="D25" s="904"/>
      <c r="E25" s="904"/>
      <c r="F25" s="354" t="s">
        <v>84</v>
      </c>
      <c r="G25" s="364" t="e">
        <f>G17/G20</f>
        <v>#DIV/0!</v>
      </c>
      <c r="H25" s="365" t="e">
        <f>H17/H20</f>
        <v>#DIV/0!</v>
      </c>
      <c r="I25" s="905" t="e">
        <f>AVERAGE(G25:H25)</f>
        <v>#DIV/0!</v>
      </c>
      <c r="J25" s="906"/>
      <c r="L25" s="368" t="e">
        <f t="shared" ref="L25:L26" si="0">+H25-G25</f>
        <v>#DIV/0!</v>
      </c>
    </row>
    <row r="26" spans="2:15" ht="17.100000000000001" customHeight="1">
      <c r="B26" s="343"/>
      <c r="C26" s="909" t="s">
        <v>61</v>
      </c>
      <c r="D26" s="910"/>
      <c r="E26" s="910"/>
      <c r="F26" s="369" t="s">
        <v>85</v>
      </c>
      <c r="G26" s="370" t="e">
        <f>(G22*100)/G17</f>
        <v>#DIV/0!</v>
      </c>
      <c r="H26" s="371" t="e">
        <f>(H22*100)/H17</f>
        <v>#DIV/0!</v>
      </c>
      <c r="I26" s="911" t="e">
        <f>AVERAGE(G26:H26)</f>
        <v>#DIV/0!</v>
      </c>
      <c r="J26" s="912"/>
      <c r="L26" s="368" t="e">
        <f t="shared" si="0"/>
        <v>#DIV/0!</v>
      </c>
    </row>
    <row r="27" spans="2:15">
      <c r="B27" s="343"/>
      <c r="J27" s="344"/>
    </row>
    <row r="28" spans="2:15">
      <c r="B28" s="343"/>
      <c r="J28" s="344"/>
    </row>
    <row r="29" spans="2:15" ht="13.5" thickBot="1">
      <c r="B29" s="343"/>
      <c r="J29" s="344"/>
    </row>
    <row r="30" spans="2:15" ht="17.100000000000001" customHeight="1">
      <c r="B30" s="893" t="s">
        <v>63</v>
      </c>
      <c r="C30" s="894"/>
      <c r="D30" s="894"/>
      <c r="E30" s="894"/>
      <c r="F30" s="894"/>
      <c r="G30" s="372" t="e">
        <f>I23</f>
        <v>#DIV/0!</v>
      </c>
      <c r="H30" s="920" t="s">
        <v>86</v>
      </c>
      <c r="I30" s="921"/>
      <c r="J30" s="373"/>
    </row>
    <row r="31" spans="2:15" ht="17.100000000000001" customHeight="1">
      <c r="B31" s="913" t="s">
        <v>65</v>
      </c>
      <c r="C31" s="914"/>
      <c r="D31" s="914"/>
      <c r="E31" s="914"/>
      <c r="F31" s="914"/>
      <c r="G31" s="374" t="e">
        <f>I24</f>
        <v>#DIV/0!</v>
      </c>
      <c r="H31" s="922" t="s">
        <v>86</v>
      </c>
      <c r="I31" s="923"/>
      <c r="J31" s="373"/>
    </row>
    <row r="32" spans="2:15" ht="17.100000000000001" customHeight="1">
      <c r="B32" s="893" t="s">
        <v>87</v>
      </c>
      <c r="C32" s="894"/>
      <c r="D32" s="894"/>
      <c r="E32" s="894"/>
      <c r="F32" s="894"/>
      <c r="G32" s="375" t="e">
        <f>I25</f>
        <v>#DIV/0!</v>
      </c>
      <c r="H32" s="924" t="s">
        <v>86</v>
      </c>
      <c r="I32" s="925"/>
      <c r="J32" s="373"/>
    </row>
    <row r="33" spans="2:23" ht="17.100000000000001" customHeight="1" thickBot="1">
      <c r="B33" s="915" t="s">
        <v>66</v>
      </c>
      <c r="C33" s="916"/>
      <c r="D33" s="916"/>
      <c r="E33" s="916"/>
      <c r="F33" s="916"/>
      <c r="G33" s="376" t="e">
        <f>I26</f>
        <v>#DIV/0!</v>
      </c>
      <c r="H33" s="377" t="s">
        <v>67</v>
      </c>
      <c r="I33" s="378"/>
      <c r="J33" s="373"/>
    </row>
    <row r="34" spans="2:23">
      <c r="B34" s="343"/>
      <c r="F34" s="379"/>
      <c r="G34" s="379"/>
      <c r="J34" s="344"/>
    </row>
    <row r="35" spans="2:23">
      <c r="B35" s="380"/>
      <c r="C35" s="381"/>
      <c r="D35" s="381"/>
      <c r="E35" s="381"/>
      <c r="F35" s="379"/>
      <c r="G35" s="379"/>
      <c r="J35" s="344"/>
    </row>
    <row r="36" spans="2:23">
      <c r="B36" s="343"/>
      <c r="D36" s="379"/>
      <c r="E36" s="379"/>
      <c r="J36" s="344"/>
    </row>
    <row r="37" spans="2:23" ht="40.5" customHeight="1">
      <c r="B37" s="917" t="s">
        <v>363</v>
      </c>
      <c r="C37" s="918"/>
      <c r="D37" s="918"/>
      <c r="E37" s="918"/>
      <c r="F37" s="918"/>
      <c r="G37" s="918"/>
      <c r="H37" s="918"/>
      <c r="I37" s="918"/>
      <c r="J37" s="919"/>
    </row>
    <row r="38" spans="2:23" ht="15" customHeight="1">
      <c r="B38" s="382"/>
      <c r="C38" s="383"/>
      <c r="D38" s="383"/>
      <c r="E38" s="383"/>
      <c r="F38" s="383"/>
      <c r="G38" s="383"/>
      <c r="H38" s="383"/>
      <c r="I38" s="383"/>
      <c r="J38" s="384"/>
    </row>
    <row r="39" spans="2:23" ht="17.25" customHeight="1">
      <c r="B39" s="382"/>
      <c r="C39" s="383"/>
      <c r="D39" s="383"/>
      <c r="E39" s="383"/>
      <c r="F39" s="383"/>
      <c r="G39" s="383"/>
      <c r="H39" s="383"/>
      <c r="I39" s="383"/>
      <c r="J39" s="384"/>
    </row>
    <row r="40" spans="2:23" ht="12.75" customHeight="1">
      <c r="B40" s="907">
        <f>'GRAV ESP ARENA  '!B40:E40</f>
        <v>0</v>
      </c>
      <c r="C40" s="728"/>
      <c r="D40" s="728"/>
      <c r="E40" s="728"/>
      <c r="F40" s="728" t="str">
        <f>'GRAV ESP ARENA  '!F40:J40</f>
        <v>ING FRANCISCO GRANADOS</v>
      </c>
      <c r="G40" s="728"/>
      <c r="H40" s="728"/>
      <c r="I40" s="728"/>
      <c r="J40" s="908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6"/>
    </row>
    <row r="41" spans="2:23" ht="12.75" customHeight="1">
      <c r="B41" s="907" t="str">
        <f>'GRAV ESP ARENA  '!B41:E41</f>
        <v xml:space="preserve">Tecnico de Laboratorio de suelos y Materiales. </v>
      </c>
      <c r="C41" s="728"/>
      <c r="D41" s="728"/>
      <c r="E41" s="728"/>
      <c r="F41" s="728" t="str">
        <f>'GRAV ESP ARENA  '!F41:J41</f>
        <v xml:space="preserve">Jefe Técnico de Laboratorio de suelos y Materiales. </v>
      </c>
      <c r="G41" s="728"/>
      <c r="H41" s="728"/>
      <c r="I41" s="728"/>
      <c r="J41" s="908"/>
      <c r="K41" s="385"/>
      <c r="L41" s="385"/>
      <c r="M41" s="385"/>
      <c r="N41" s="385"/>
      <c r="O41" s="385"/>
      <c r="P41" s="385"/>
      <c r="Q41" s="385"/>
      <c r="R41" s="385"/>
      <c r="S41" s="385"/>
      <c r="T41" s="385"/>
      <c r="U41" s="385"/>
      <c r="V41" s="385"/>
      <c r="W41" s="386"/>
    </row>
    <row r="42" spans="2:23" ht="12.75" customHeight="1" thickBot="1">
      <c r="B42" s="387"/>
      <c r="C42" s="388"/>
      <c r="D42" s="388"/>
      <c r="E42" s="388"/>
      <c r="F42" s="388"/>
      <c r="G42" s="388"/>
      <c r="H42" s="388"/>
      <c r="I42" s="388"/>
      <c r="J42" s="389"/>
      <c r="K42" s="390"/>
      <c r="L42" s="390"/>
      <c r="M42" s="390"/>
      <c r="N42" s="390"/>
    </row>
    <row r="43" spans="2:23">
      <c r="B43" s="391"/>
      <c r="C43" s="391"/>
      <c r="D43" s="391"/>
      <c r="E43" s="391"/>
      <c r="F43" s="391"/>
      <c r="G43" s="391"/>
      <c r="H43" s="391"/>
      <c r="I43" s="391"/>
      <c r="J43" s="392"/>
      <c r="K43" s="315"/>
      <c r="L43" s="315"/>
      <c r="M43" s="315"/>
      <c r="N43" s="315"/>
    </row>
    <row r="44" spans="2:23">
      <c r="B44" s="391"/>
      <c r="C44" s="391"/>
      <c r="D44" s="391"/>
      <c r="E44" s="391"/>
      <c r="F44" s="391"/>
      <c r="G44" s="391"/>
      <c r="H44" s="391"/>
      <c r="I44" s="391"/>
      <c r="J44" s="392"/>
      <c r="K44" s="315"/>
      <c r="L44" s="315"/>
      <c r="M44" s="315"/>
      <c r="N44" s="315"/>
    </row>
  </sheetData>
  <mergeCells count="39">
    <mergeCell ref="B8:B9"/>
    <mergeCell ref="C8:J9"/>
    <mergeCell ref="B2:C6"/>
    <mergeCell ref="B7:J7"/>
    <mergeCell ref="D2:J3"/>
    <mergeCell ref="D4:J6"/>
    <mergeCell ref="B10:B11"/>
    <mergeCell ref="C10:J11"/>
    <mergeCell ref="B12:B13"/>
    <mergeCell ref="C12:J13"/>
    <mergeCell ref="E14:F14"/>
    <mergeCell ref="H14:J14"/>
    <mergeCell ref="B40:E40"/>
    <mergeCell ref="F40:J40"/>
    <mergeCell ref="B41:E41"/>
    <mergeCell ref="F41:J41"/>
    <mergeCell ref="C26:E26"/>
    <mergeCell ref="I26:J26"/>
    <mergeCell ref="B31:F31"/>
    <mergeCell ref="B32:F32"/>
    <mergeCell ref="B33:F33"/>
    <mergeCell ref="B37:J37"/>
    <mergeCell ref="H30:I30"/>
    <mergeCell ref="H31:I31"/>
    <mergeCell ref="H32:I32"/>
    <mergeCell ref="I23:J23"/>
    <mergeCell ref="C24:E24"/>
    <mergeCell ref="I24:J24"/>
    <mergeCell ref="C25:E25"/>
    <mergeCell ref="I25:J25"/>
    <mergeCell ref="C16:F16"/>
    <mergeCell ref="C17:E17"/>
    <mergeCell ref="B30:F30"/>
    <mergeCell ref="C18:E18"/>
    <mergeCell ref="C19:E19"/>
    <mergeCell ref="C20:E20"/>
    <mergeCell ref="C21:E21"/>
    <mergeCell ref="C22:E22"/>
    <mergeCell ref="C23:E23"/>
  </mergeCells>
  <printOptions horizontalCentered="1" verticalCentered="1" gridLinesSet="0"/>
  <pageMargins left="0.51181102362204722" right="0.51181102362204722" top="0.74803149606299213" bottom="0.74803149606299213" header="0.31496062992125984" footer="0.31496062992125984"/>
  <pageSetup orientation="portrait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50"/>
  </sheetPr>
  <dimension ref="B1:BS41"/>
  <sheetViews>
    <sheetView view="pageBreakPreview" zoomScaleNormal="100" workbookViewId="0"/>
  </sheetViews>
  <sheetFormatPr baseColWidth="10" defaultColWidth="2.7109375" defaultRowHeight="14.25" customHeight="1"/>
  <cols>
    <col min="1" max="1" width="2.85546875" style="393" customWidth="1"/>
    <col min="2" max="2" width="2.7109375" style="393" customWidth="1"/>
    <col min="3" max="3" width="4" style="393" customWidth="1"/>
    <col min="4" max="14" width="2.7109375" style="393" customWidth="1"/>
    <col min="15" max="15" width="3.5703125" style="393" customWidth="1"/>
    <col min="16" max="38" width="2.7109375" style="393" customWidth="1"/>
    <col min="39" max="39" width="12" style="393" bestFit="1" customWidth="1"/>
    <col min="40" max="256" width="2.7109375" style="393"/>
    <col min="257" max="257" width="2.85546875" style="393" customWidth="1"/>
    <col min="258" max="294" width="2.7109375" style="393" customWidth="1"/>
    <col min="295" max="295" width="12" style="393" bestFit="1" customWidth="1"/>
    <col min="296" max="512" width="2.7109375" style="393"/>
    <col min="513" max="513" width="2.85546875" style="393" customWidth="1"/>
    <col min="514" max="550" width="2.7109375" style="393" customWidth="1"/>
    <col min="551" max="551" width="12" style="393" bestFit="1" customWidth="1"/>
    <col min="552" max="768" width="2.7109375" style="393"/>
    <col min="769" max="769" width="2.85546875" style="393" customWidth="1"/>
    <col min="770" max="806" width="2.7109375" style="393" customWidth="1"/>
    <col min="807" max="807" width="12" style="393" bestFit="1" customWidth="1"/>
    <col min="808" max="1024" width="2.7109375" style="393"/>
    <col min="1025" max="1025" width="2.85546875" style="393" customWidth="1"/>
    <col min="1026" max="1062" width="2.7109375" style="393" customWidth="1"/>
    <col min="1063" max="1063" width="12" style="393" bestFit="1" customWidth="1"/>
    <col min="1064" max="1280" width="2.7109375" style="393"/>
    <col min="1281" max="1281" width="2.85546875" style="393" customWidth="1"/>
    <col min="1282" max="1318" width="2.7109375" style="393" customWidth="1"/>
    <col min="1319" max="1319" width="12" style="393" bestFit="1" customWidth="1"/>
    <col min="1320" max="1536" width="2.7109375" style="393"/>
    <col min="1537" max="1537" width="2.85546875" style="393" customWidth="1"/>
    <col min="1538" max="1574" width="2.7109375" style="393" customWidth="1"/>
    <col min="1575" max="1575" width="12" style="393" bestFit="1" customWidth="1"/>
    <col min="1576" max="1792" width="2.7109375" style="393"/>
    <col min="1793" max="1793" width="2.85546875" style="393" customWidth="1"/>
    <col min="1794" max="1830" width="2.7109375" style="393" customWidth="1"/>
    <col min="1831" max="1831" width="12" style="393" bestFit="1" customWidth="1"/>
    <col min="1832" max="2048" width="2.7109375" style="393"/>
    <col min="2049" max="2049" width="2.85546875" style="393" customWidth="1"/>
    <col min="2050" max="2086" width="2.7109375" style="393" customWidth="1"/>
    <col min="2087" max="2087" width="12" style="393" bestFit="1" customWidth="1"/>
    <col min="2088" max="2304" width="2.7109375" style="393"/>
    <col min="2305" max="2305" width="2.85546875" style="393" customWidth="1"/>
    <col min="2306" max="2342" width="2.7109375" style="393" customWidth="1"/>
    <col min="2343" max="2343" width="12" style="393" bestFit="1" customWidth="1"/>
    <col min="2344" max="2560" width="2.7109375" style="393"/>
    <col min="2561" max="2561" width="2.85546875" style="393" customWidth="1"/>
    <col min="2562" max="2598" width="2.7109375" style="393" customWidth="1"/>
    <col min="2599" max="2599" width="12" style="393" bestFit="1" customWidth="1"/>
    <col min="2600" max="2816" width="2.7109375" style="393"/>
    <col min="2817" max="2817" width="2.85546875" style="393" customWidth="1"/>
    <col min="2818" max="2854" width="2.7109375" style="393" customWidth="1"/>
    <col min="2855" max="2855" width="12" style="393" bestFit="1" customWidth="1"/>
    <col min="2856" max="3072" width="2.7109375" style="393"/>
    <col min="3073" max="3073" width="2.85546875" style="393" customWidth="1"/>
    <col min="3074" max="3110" width="2.7109375" style="393" customWidth="1"/>
    <col min="3111" max="3111" width="12" style="393" bestFit="1" customWidth="1"/>
    <col min="3112" max="3328" width="2.7109375" style="393"/>
    <col min="3329" max="3329" width="2.85546875" style="393" customWidth="1"/>
    <col min="3330" max="3366" width="2.7109375" style="393" customWidth="1"/>
    <col min="3367" max="3367" width="12" style="393" bestFit="1" customWidth="1"/>
    <col min="3368" max="3584" width="2.7109375" style="393"/>
    <col min="3585" max="3585" width="2.85546875" style="393" customWidth="1"/>
    <col min="3586" max="3622" width="2.7109375" style="393" customWidth="1"/>
    <col min="3623" max="3623" width="12" style="393" bestFit="1" customWidth="1"/>
    <col min="3624" max="3840" width="2.7109375" style="393"/>
    <col min="3841" max="3841" width="2.85546875" style="393" customWidth="1"/>
    <col min="3842" max="3878" width="2.7109375" style="393" customWidth="1"/>
    <col min="3879" max="3879" width="12" style="393" bestFit="1" customWidth="1"/>
    <col min="3880" max="4096" width="2.7109375" style="393"/>
    <col min="4097" max="4097" width="2.85546875" style="393" customWidth="1"/>
    <col min="4098" max="4134" width="2.7109375" style="393" customWidth="1"/>
    <col min="4135" max="4135" width="12" style="393" bestFit="1" customWidth="1"/>
    <col min="4136" max="4352" width="2.7109375" style="393"/>
    <col min="4353" max="4353" width="2.85546875" style="393" customWidth="1"/>
    <col min="4354" max="4390" width="2.7109375" style="393" customWidth="1"/>
    <col min="4391" max="4391" width="12" style="393" bestFit="1" customWidth="1"/>
    <col min="4392" max="4608" width="2.7109375" style="393"/>
    <col min="4609" max="4609" width="2.85546875" style="393" customWidth="1"/>
    <col min="4610" max="4646" width="2.7109375" style="393" customWidth="1"/>
    <col min="4647" max="4647" width="12" style="393" bestFit="1" customWidth="1"/>
    <col min="4648" max="4864" width="2.7109375" style="393"/>
    <col min="4865" max="4865" width="2.85546875" style="393" customWidth="1"/>
    <col min="4866" max="4902" width="2.7109375" style="393" customWidth="1"/>
    <col min="4903" max="4903" width="12" style="393" bestFit="1" customWidth="1"/>
    <col min="4904" max="5120" width="2.7109375" style="393"/>
    <col min="5121" max="5121" width="2.85546875" style="393" customWidth="1"/>
    <col min="5122" max="5158" width="2.7109375" style="393" customWidth="1"/>
    <col min="5159" max="5159" width="12" style="393" bestFit="1" customWidth="1"/>
    <col min="5160" max="5376" width="2.7109375" style="393"/>
    <col min="5377" max="5377" width="2.85546875" style="393" customWidth="1"/>
    <col min="5378" max="5414" width="2.7109375" style="393" customWidth="1"/>
    <col min="5415" max="5415" width="12" style="393" bestFit="1" customWidth="1"/>
    <col min="5416" max="5632" width="2.7109375" style="393"/>
    <col min="5633" max="5633" width="2.85546875" style="393" customWidth="1"/>
    <col min="5634" max="5670" width="2.7109375" style="393" customWidth="1"/>
    <col min="5671" max="5671" width="12" style="393" bestFit="1" customWidth="1"/>
    <col min="5672" max="5888" width="2.7109375" style="393"/>
    <col min="5889" max="5889" width="2.85546875" style="393" customWidth="1"/>
    <col min="5890" max="5926" width="2.7109375" style="393" customWidth="1"/>
    <col min="5927" max="5927" width="12" style="393" bestFit="1" customWidth="1"/>
    <col min="5928" max="6144" width="2.7109375" style="393"/>
    <col min="6145" max="6145" width="2.85546875" style="393" customWidth="1"/>
    <col min="6146" max="6182" width="2.7109375" style="393" customWidth="1"/>
    <col min="6183" max="6183" width="12" style="393" bestFit="1" customWidth="1"/>
    <col min="6184" max="6400" width="2.7109375" style="393"/>
    <col min="6401" max="6401" width="2.85546875" style="393" customWidth="1"/>
    <col min="6402" max="6438" width="2.7109375" style="393" customWidth="1"/>
    <col min="6439" max="6439" width="12" style="393" bestFit="1" customWidth="1"/>
    <col min="6440" max="6656" width="2.7109375" style="393"/>
    <col min="6657" max="6657" width="2.85546875" style="393" customWidth="1"/>
    <col min="6658" max="6694" width="2.7109375" style="393" customWidth="1"/>
    <col min="6695" max="6695" width="12" style="393" bestFit="1" customWidth="1"/>
    <col min="6696" max="6912" width="2.7109375" style="393"/>
    <col min="6913" max="6913" width="2.85546875" style="393" customWidth="1"/>
    <col min="6914" max="6950" width="2.7109375" style="393" customWidth="1"/>
    <col min="6951" max="6951" width="12" style="393" bestFit="1" customWidth="1"/>
    <col min="6952" max="7168" width="2.7109375" style="393"/>
    <col min="7169" max="7169" width="2.85546875" style="393" customWidth="1"/>
    <col min="7170" max="7206" width="2.7109375" style="393" customWidth="1"/>
    <col min="7207" max="7207" width="12" style="393" bestFit="1" customWidth="1"/>
    <col min="7208" max="7424" width="2.7109375" style="393"/>
    <col min="7425" max="7425" width="2.85546875" style="393" customWidth="1"/>
    <col min="7426" max="7462" width="2.7109375" style="393" customWidth="1"/>
    <col min="7463" max="7463" width="12" style="393" bestFit="1" customWidth="1"/>
    <col min="7464" max="7680" width="2.7109375" style="393"/>
    <col min="7681" max="7681" width="2.85546875" style="393" customWidth="1"/>
    <col min="7682" max="7718" width="2.7109375" style="393" customWidth="1"/>
    <col min="7719" max="7719" width="12" style="393" bestFit="1" customWidth="1"/>
    <col min="7720" max="7936" width="2.7109375" style="393"/>
    <col min="7937" max="7937" width="2.85546875" style="393" customWidth="1"/>
    <col min="7938" max="7974" width="2.7109375" style="393" customWidth="1"/>
    <col min="7975" max="7975" width="12" style="393" bestFit="1" customWidth="1"/>
    <col min="7976" max="8192" width="2.7109375" style="393"/>
    <col min="8193" max="8193" width="2.85546875" style="393" customWidth="1"/>
    <col min="8194" max="8230" width="2.7109375" style="393" customWidth="1"/>
    <col min="8231" max="8231" width="12" style="393" bestFit="1" customWidth="1"/>
    <col min="8232" max="8448" width="2.7109375" style="393"/>
    <col min="8449" max="8449" width="2.85546875" style="393" customWidth="1"/>
    <col min="8450" max="8486" width="2.7109375" style="393" customWidth="1"/>
    <col min="8487" max="8487" width="12" style="393" bestFit="1" customWidth="1"/>
    <col min="8488" max="8704" width="2.7109375" style="393"/>
    <col min="8705" max="8705" width="2.85546875" style="393" customWidth="1"/>
    <col min="8706" max="8742" width="2.7109375" style="393" customWidth="1"/>
    <col min="8743" max="8743" width="12" style="393" bestFit="1" customWidth="1"/>
    <col min="8744" max="8960" width="2.7109375" style="393"/>
    <col min="8961" max="8961" width="2.85546875" style="393" customWidth="1"/>
    <col min="8962" max="8998" width="2.7109375" style="393" customWidth="1"/>
    <col min="8999" max="8999" width="12" style="393" bestFit="1" customWidth="1"/>
    <col min="9000" max="9216" width="2.7109375" style="393"/>
    <col min="9217" max="9217" width="2.85546875" style="393" customWidth="1"/>
    <col min="9218" max="9254" width="2.7109375" style="393" customWidth="1"/>
    <col min="9255" max="9255" width="12" style="393" bestFit="1" customWidth="1"/>
    <col min="9256" max="9472" width="2.7109375" style="393"/>
    <col min="9473" max="9473" width="2.85546875" style="393" customWidth="1"/>
    <col min="9474" max="9510" width="2.7109375" style="393" customWidth="1"/>
    <col min="9511" max="9511" width="12" style="393" bestFit="1" customWidth="1"/>
    <col min="9512" max="9728" width="2.7109375" style="393"/>
    <col min="9729" max="9729" width="2.85546875" style="393" customWidth="1"/>
    <col min="9730" max="9766" width="2.7109375" style="393" customWidth="1"/>
    <col min="9767" max="9767" width="12" style="393" bestFit="1" customWidth="1"/>
    <col min="9768" max="9984" width="2.7109375" style="393"/>
    <col min="9985" max="9985" width="2.85546875" style="393" customWidth="1"/>
    <col min="9986" max="10022" width="2.7109375" style="393" customWidth="1"/>
    <col min="10023" max="10023" width="12" style="393" bestFit="1" customWidth="1"/>
    <col min="10024" max="10240" width="2.7109375" style="393"/>
    <col min="10241" max="10241" width="2.85546875" style="393" customWidth="1"/>
    <col min="10242" max="10278" width="2.7109375" style="393" customWidth="1"/>
    <col min="10279" max="10279" width="12" style="393" bestFit="1" customWidth="1"/>
    <col min="10280" max="10496" width="2.7109375" style="393"/>
    <col min="10497" max="10497" width="2.85546875" style="393" customWidth="1"/>
    <col min="10498" max="10534" width="2.7109375" style="393" customWidth="1"/>
    <col min="10535" max="10535" width="12" style="393" bestFit="1" customWidth="1"/>
    <col min="10536" max="10752" width="2.7109375" style="393"/>
    <col min="10753" max="10753" width="2.85546875" style="393" customWidth="1"/>
    <col min="10754" max="10790" width="2.7109375" style="393" customWidth="1"/>
    <col min="10791" max="10791" width="12" style="393" bestFit="1" customWidth="1"/>
    <col min="10792" max="11008" width="2.7109375" style="393"/>
    <col min="11009" max="11009" width="2.85546875" style="393" customWidth="1"/>
    <col min="11010" max="11046" width="2.7109375" style="393" customWidth="1"/>
    <col min="11047" max="11047" width="12" style="393" bestFit="1" customWidth="1"/>
    <col min="11048" max="11264" width="2.7109375" style="393"/>
    <col min="11265" max="11265" width="2.85546875" style="393" customWidth="1"/>
    <col min="11266" max="11302" width="2.7109375" style="393" customWidth="1"/>
    <col min="11303" max="11303" width="12" style="393" bestFit="1" customWidth="1"/>
    <col min="11304" max="11520" width="2.7109375" style="393"/>
    <col min="11521" max="11521" width="2.85546875" style="393" customWidth="1"/>
    <col min="11522" max="11558" width="2.7109375" style="393" customWidth="1"/>
    <col min="11559" max="11559" width="12" style="393" bestFit="1" customWidth="1"/>
    <col min="11560" max="11776" width="2.7109375" style="393"/>
    <col min="11777" max="11777" width="2.85546875" style="393" customWidth="1"/>
    <col min="11778" max="11814" width="2.7109375" style="393" customWidth="1"/>
    <col min="11815" max="11815" width="12" style="393" bestFit="1" customWidth="1"/>
    <col min="11816" max="12032" width="2.7109375" style="393"/>
    <col min="12033" max="12033" width="2.85546875" style="393" customWidth="1"/>
    <col min="12034" max="12070" width="2.7109375" style="393" customWidth="1"/>
    <col min="12071" max="12071" width="12" style="393" bestFit="1" customWidth="1"/>
    <col min="12072" max="12288" width="2.7109375" style="393"/>
    <col min="12289" max="12289" width="2.85546875" style="393" customWidth="1"/>
    <col min="12290" max="12326" width="2.7109375" style="393" customWidth="1"/>
    <col min="12327" max="12327" width="12" style="393" bestFit="1" customWidth="1"/>
    <col min="12328" max="12544" width="2.7109375" style="393"/>
    <col min="12545" max="12545" width="2.85546875" style="393" customWidth="1"/>
    <col min="12546" max="12582" width="2.7109375" style="393" customWidth="1"/>
    <col min="12583" max="12583" width="12" style="393" bestFit="1" customWidth="1"/>
    <col min="12584" max="12800" width="2.7109375" style="393"/>
    <col min="12801" max="12801" width="2.85546875" style="393" customWidth="1"/>
    <col min="12802" max="12838" width="2.7109375" style="393" customWidth="1"/>
    <col min="12839" max="12839" width="12" style="393" bestFit="1" customWidth="1"/>
    <col min="12840" max="13056" width="2.7109375" style="393"/>
    <col min="13057" max="13057" width="2.85546875" style="393" customWidth="1"/>
    <col min="13058" max="13094" width="2.7109375" style="393" customWidth="1"/>
    <col min="13095" max="13095" width="12" style="393" bestFit="1" customWidth="1"/>
    <col min="13096" max="13312" width="2.7109375" style="393"/>
    <col min="13313" max="13313" width="2.85546875" style="393" customWidth="1"/>
    <col min="13314" max="13350" width="2.7109375" style="393" customWidth="1"/>
    <col min="13351" max="13351" width="12" style="393" bestFit="1" customWidth="1"/>
    <col min="13352" max="13568" width="2.7109375" style="393"/>
    <col min="13569" max="13569" width="2.85546875" style="393" customWidth="1"/>
    <col min="13570" max="13606" width="2.7109375" style="393" customWidth="1"/>
    <col min="13607" max="13607" width="12" style="393" bestFit="1" customWidth="1"/>
    <col min="13608" max="13824" width="2.7109375" style="393"/>
    <col min="13825" max="13825" width="2.85546875" style="393" customWidth="1"/>
    <col min="13826" max="13862" width="2.7109375" style="393" customWidth="1"/>
    <col min="13863" max="13863" width="12" style="393" bestFit="1" customWidth="1"/>
    <col min="13864" max="14080" width="2.7109375" style="393"/>
    <col min="14081" max="14081" width="2.85546875" style="393" customWidth="1"/>
    <col min="14082" max="14118" width="2.7109375" style="393" customWidth="1"/>
    <col min="14119" max="14119" width="12" style="393" bestFit="1" customWidth="1"/>
    <col min="14120" max="14336" width="2.7109375" style="393"/>
    <col min="14337" max="14337" width="2.85546875" style="393" customWidth="1"/>
    <col min="14338" max="14374" width="2.7109375" style="393" customWidth="1"/>
    <col min="14375" max="14375" width="12" style="393" bestFit="1" customWidth="1"/>
    <col min="14376" max="14592" width="2.7109375" style="393"/>
    <col min="14593" max="14593" width="2.85546875" style="393" customWidth="1"/>
    <col min="14594" max="14630" width="2.7109375" style="393" customWidth="1"/>
    <col min="14631" max="14631" width="12" style="393" bestFit="1" customWidth="1"/>
    <col min="14632" max="14848" width="2.7109375" style="393"/>
    <col min="14849" max="14849" width="2.85546875" style="393" customWidth="1"/>
    <col min="14850" max="14886" width="2.7109375" style="393" customWidth="1"/>
    <col min="14887" max="14887" width="12" style="393" bestFit="1" customWidth="1"/>
    <col min="14888" max="15104" width="2.7109375" style="393"/>
    <col min="15105" max="15105" width="2.85546875" style="393" customWidth="1"/>
    <col min="15106" max="15142" width="2.7109375" style="393" customWidth="1"/>
    <col min="15143" max="15143" width="12" style="393" bestFit="1" customWidth="1"/>
    <col min="15144" max="15360" width="2.7109375" style="393"/>
    <col min="15361" max="15361" width="2.85546875" style="393" customWidth="1"/>
    <col min="15362" max="15398" width="2.7109375" style="393" customWidth="1"/>
    <col min="15399" max="15399" width="12" style="393" bestFit="1" customWidth="1"/>
    <col min="15400" max="15616" width="2.7109375" style="393"/>
    <col min="15617" max="15617" width="2.85546875" style="393" customWidth="1"/>
    <col min="15618" max="15654" width="2.7109375" style="393" customWidth="1"/>
    <col min="15655" max="15655" width="12" style="393" bestFit="1" customWidth="1"/>
    <col min="15656" max="15872" width="2.7109375" style="393"/>
    <col min="15873" max="15873" width="2.85546875" style="393" customWidth="1"/>
    <col min="15874" max="15910" width="2.7109375" style="393" customWidth="1"/>
    <col min="15911" max="15911" width="12" style="393" bestFit="1" customWidth="1"/>
    <col min="15912" max="16128" width="2.7109375" style="393"/>
    <col min="16129" max="16129" width="2.85546875" style="393" customWidth="1"/>
    <col min="16130" max="16166" width="2.7109375" style="393" customWidth="1"/>
    <col min="16167" max="16167" width="12" style="393" bestFit="1" customWidth="1"/>
    <col min="16168" max="16384" width="2.7109375" style="393"/>
  </cols>
  <sheetData>
    <row r="1" spans="2:71" ht="14.25" customHeight="1" thickBot="1"/>
    <row r="2" spans="2:71" ht="14.25" customHeight="1" thickTop="1">
      <c r="B2" s="1063"/>
      <c r="C2" s="1064"/>
      <c r="D2" s="1064"/>
      <c r="E2" s="1064"/>
      <c r="F2" s="1064"/>
      <c r="G2" s="1064"/>
      <c r="H2" s="1064"/>
      <c r="I2" s="1064"/>
      <c r="J2" s="1064"/>
      <c r="K2" s="1057" t="s">
        <v>34</v>
      </c>
      <c r="L2" s="1057"/>
      <c r="M2" s="1057"/>
      <c r="N2" s="1057"/>
      <c r="O2" s="1057"/>
      <c r="P2" s="1057"/>
      <c r="Q2" s="1057"/>
      <c r="R2" s="1057"/>
      <c r="S2" s="1057"/>
      <c r="T2" s="1057"/>
      <c r="U2" s="1057"/>
      <c r="V2" s="1057"/>
      <c r="W2" s="1057"/>
      <c r="X2" s="1057"/>
      <c r="Y2" s="1057"/>
      <c r="Z2" s="1057"/>
      <c r="AA2" s="1057"/>
      <c r="AB2" s="1057"/>
      <c r="AC2" s="1057"/>
      <c r="AD2" s="1057"/>
      <c r="AE2" s="1057"/>
      <c r="AF2" s="1057"/>
      <c r="AG2" s="1057"/>
      <c r="AH2" s="1057"/>
      <c r="AI2" s="1057"/>
      <c r="AJ2" s="1057"/>
      <c r="AK2" s="1058"/>
    </row>
    <row r="3" spans="2:71" ht="14.25" customHeight="1">
      <c r="B3" s="1065"/>
      <c r="C3" s="1066"/>
      <c r="D3" s="1066"/>
      <c r="E3" s="1066"/>
      <c r="F3" s="1066"/>
      <c r="G3" s="1066"/>
      <c r="H3" s="1066"/>
      <c r="I3" s="1066"/>
      <c r="J3" s="1066"/>
      <c r="K3" s="1059"/>
      <c r="L3" s="1059"/>
      <c r="M3" s="1059"/>
      <c r="N3" s="1059"/>
      <c r="O3" s="1059"/>
      <c r="P3" s="1059"/>
      <c r="Q3" s="1059"/>
      <c r="R3" s="1059"/>
      <c r="S3" s="1059"/>
      <c r="T3" s="1059"/>
      <c r="U3" s="1059"/>
      <c r="V3" s="1059"/>
      <c r="W3" s="1059"/>
      <c r="X3" s="1059"/>
      <c r="Y3" s="1059"/>
      <c r="Z3" s="1059"/>
      <c r="AA3" s="1059"/>
      <c r="AB3" s="1059"/>
      <c r="AC3" s="1059"/>
      <c r="AD3" s="1059"/>
      <c r="AE3" s="1059"/>
      <c r="AF3" s="1059"/>
      <c r="AG3" s="1059"/>
      <c r="AH3" s="1059"/>
      <c r="AI3" s="1059"/>
      <c r="AJ3" s="1059"/>
      <c r="AK3" s="1060"/>
    </row>
    <row r="4" spans="2:71" ht="30.75" customHeight="1" thickBot="1">
      <c r="B4" s="984"/>
      <c r="C4" s="985"/>
      <c r="D4" s="985"/>
      <c r="E4" s="985"/>
      <c r="F4" s="985"/>
      <c r="G4" s="985"/>
      <c r="H4" s="985"/>
      <c r="I4" s="985"/>
      <c r="J4" s="985"/>
      <c r="K4" s="1061" t="s">
        <v>100</v>
      </c>
      <c r="L4" s="1061"/>
      <c r="M4" s="1061"/>
      <c r="N4" s="1061"/>
      <c r="O4" s="1061"/>
      <c r="P4" s="1061"/>
      <c r="Q4" s="1061"/>
      <c r="R4" s="1061"/>
      <c r="S4" s="1061"/>
      <c r="T4" s="1061"/>
      <c r="U4" s="1061"/>
      <c r="V4" s="1061"/>
      <c r="W4" s="1061"/>
      <c r="X4" s="1061"/>
      <c r="Y4" s="1061"/>
      <c r="Z4" s="1061"/>
      <c r="AA4" s="1061"/>
      <c r="AB4" s="1061"/>
      <c r="AC4" s="1061"/>
      <c r="AD4" s="1061"/>
      <c r="AE4" s="1061"/>
      <c r="AF4" s="1061"/>
      <c r="AG4" s="1061"/>
      <c r="AH4" s="1061"/>
      <c r="AI4" s="1061"/>
      <c r="AJ4" s="1061"/>
      <c r="AK4" s="1062"/>
    </row>
    <row r="5" spans="2:71" s="319" customFormat="1" ht="36.75" customHeight="1" thickBot="1">
      <c r="B5" s="1037" t="s">
        <v>0</v>
      </c>
      <c r="C5" s="1038"/>
      <c r="D5" s="1038"/>
      <c r="E5" s="1038"/>
      <c r="F5" s="1038"/>
      <c r="G5" s="1038"/>
      <c r="H5" s="1039"/>
      <c r="I5" s="1043">
        <f>'GRANULOMETRÍA GRAVA'!G7</f>
        <v>0</v>
      </c>
      <c r="J5" s="1044"/>
      <c r="K5" s="1044"/>
      <c r="L5" s="1044"/>
      <c r="M5" s="1044"/>
      <c r="N5" s="1044"/>
      <c r="O5" s="1044"/>
      <c r="P5" s="1044"/>
      <c r="Q5" s="1044"/>
      <c r="R5" s="1044"/>
      <c r="S5" s="1044"/>
      <c r="T5" s="1044"/>
      <c r="U5" s="1044"/>
      <c r="V5" s="1044"/>
      <c r="W5" s="1044"/>
      <c r="X5" s="1044"/>
      <c r="Y5" s="1044"/>
      <c r="Z5" s="1044"/>
      <c r="AA5" s="1044"/>
      <c r="AB5" s="1044"/>
      <c r="AC5" s="1044"/>
      <c r="AD5" s="1044"/>
      <c r="AE5" s="1044"/>
      <c r="AF5" s="1044"/>
      <c r="AG5" s="1044"/>
      <c r="AH5" s="1044"/>
      <c r="AI5" s="1044"/>
      <c r="AJ5" s="1044"/>
      <c r="AK5" s="1045"/>
      <c r="AL5" s="327"/>
      <c r="AM5" s="327"/>
      <c r="AN5" s="327"/>
      <c r="AR5" s="394"/>
      <c r="AS5" s="395"/>
      <c r="AT5" s="396"/>
      <c r="AU5" s="396"/>
      <c r="AV5" s="396"/>
      <c r="AW5" s="396"/>
      <c r="AX5" s="396"/>
      <c r="AY5" s="396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7"/>
      <c r="BM5" s="398"/>
      <c r="BN5" s="398"/>
      <c r="BO5" s="398"/>
      <c r="BP5" s="398"/>
      <c r="BQ5" s="398"/>
      <c r="BR5" s="398"/>
      <c r="BS5" s="399"/>
    </row>
    <row r="6" spans="2:71" s="319" customFormat="1" ht="52.5" customHeight="1">
      <c r="B6" s="1040"/>
      <c r="C6" s="1041"/>
      <c r="D6" s="1041"/>
      <c r="E6" s="1041"/>
      <c r="F6" s="1041"/>
      <c r="G6" s="1041"/>
      <c r="H6" s="1042"/>
      <c r="I6" s="1046"/>
      <c r="J6" s="1047"/>
      <c r="K6" s="1047"/>
      <c r="L6" s="1047"/>
      <c r="M6" s="1047"/>
      <c r="N6" s="1047"/>
      <c r="O6" s="1047"/>
      <c r="P6" s="1047"/>
      <c r="Q6" s="1047"/>
      <c r="R6" s="1047"/>
      <c r="S6" s="1047"/>
      <c r="T6" s="1047"/>
      <c r="U6" s="1047"/>
      <c r="V6" s="1047"/>
      <c r="W6" s="1047"/>
      <c r="X6" s="1047"/>
      <c r="Y6" s="1047"/>
      <c r="Z6" s="1047"/>
      <c r="AA6" s="1047"/>
      <c r="AB6" s="1047"/>
      <c r="AC6" s="1047"/>
      <c r="AD6" s="1047"/>
      <c r="AE6" s="1047"/>
      <c r="AF6" s="1047"/>
      <c r="AG6" s="1047"/>
      <c r="AH6" s="1047"/>
      <c r="AI6" s="1047"/>
      <c r="AJ6" s="1047"/>
      <c r="AK6" s="1048"/>
      <c r="AL6" s="327"/>
      <c r="AM6" s="327"/>
      <c r="AN6" s="327"/>
      <c r="AS6" s="1049"/>
      <c r="AT6" s="1049"/>
      <c r="AU6" s="1049"/>
      <c r="AV6" s="1050"/>
      <c r="AW6" s="394"/>
      <c r="AX6" s="394"/>
      <c r="AY6" s="394"/>
      <c r="AZ6" s="394"/>
      <c r="BA6" s="394"/>
      <c r="BB6" s="394"/>
      <c r="BC6" s="394"/>
      <c r="BD6" s="394"/>
      <c r="BE6" s="394"/>
    </row>
    <row r="7" spans="2:71" s="319" customFormat="1" ht="14.25" customHeight="1">
      <c r="B7" s="1037" t="s">
        <v>35</v>
      </c>
      <c r="C7" s="1038"/>
      <c r="D7" s="1038"/>
      <c r="E7" s="1038"/>
      <c r="F7" s="1038"/>
      <c r="G7" s="1038"/>
      <c r="H7" s="1039"/>
      <c r="I7" s="1051">
        <f>'GRANULOMETRÍA GRAVA'!G9</f>
        <v>0</v>
      </c>
      <c r="J7" s="1052"/>
      <c r="K7" s="1052"/>
      <c r="L7" s="1052"/>
      <c r="M7" s="1052"/>
      <c r="N7" s="1052"/>
      <c r="O7" s="1052"/>
      <c r="P7" s="1052"/>
      <c r="Q7" s="1052"/>
      <c r="R7" s="1052"/>
      <c r="S7" s="1052"/>
      <c r="T7" s="1052"/>
      <c r="U7" s="1052"/>
      <c r="V7" s="1052"/>
      <c r="W7" s="1052"/>
      <c r="X7" s="1052"/>
      <c r="Y7" s="1052"/>
      <c r="Z7" s="1052"/>
      <c r="AA7" s="1052"/>
      <c r="AB7" s="1052"/>
      <c r="AC7" s="1052"/>
      <c r="AD7" s="1052"/>
      <c r="AE7" s="1052"/>
      <c r="AF7" s="1052"/>
      <c r="AG7" s="1052"/>
      <c r="AH7" s="1052"/>
      <c r="AI7" s="1052"/>
      <c r="AJ7" s="1052"/>
      <c r="AK7" s="1053"/>
      <c r="AL7" s="327"/>
      <c r="AM7" s="327"/>
      <c r="AN7" s="327"/>
    </row>
    <row r="8" spans="2:71" s="319" customFormat="1" ht="15" customHeight="1">
      <c r="B8" s="1040"/>
      <c r="C8" s="1041"/>
      <c r="D8" s="1041"/>
      <c r="E8" s="1041"/>
      <c r="F8" s="1041"/>
      <c r="G8" s="1041"/>
      <c r="H8" s="1042"/>
      <c r="I8" s="1054"/>
      <c r="J8" s="1055"/>
      <c r="K8" s="1055"/>
      <c r="L8" s="1055"/>
      <c r="M8" s="1055"/>
      <c r="N8" s="1055"/>
      <c r="O8" s="1055"/>
      <c r="P8" s="1055"/>
      <c r="Q8" s="1055"/>
      <c r="R8" s="1055"/>
      <c r="S8" s="1055"/>
      <c r="T8" s="1055"/>
      <c r="U8" s="1055"/>
      <c r="V8" s="1055"/>
      <c r="W8" s="1055"/>
      <c r="X8" s="1055"/>
      <c r="Y8" s="1055"/>
      <c r="Z8" s="1055"/>
      <c r="AA8" s="1055"/>
      <c r="AB8" s="1055"/>
      <c r="AC8" s="1055"/>
      <c r="AD8" s="1055"/>
      <c r="AE8" s="1055"/>
      <c r="AF8" s="1055"/>
      <c r="AG8" s="1055"/>
      <c r="AH8" s="1055"/>
      <c r="AI8" s="1055"/>
      <c r="AJ8" s="1055"/>
      <c r="AK8" s="1056"/>
    </row>
    <row r="9" spans="2:71" s="319" customFormat="1" ht="14.25" customHeight="1">
      <c r="B9" s="1067" t="s">
        <v>69</v>
      </c>
      <c r="C9" s="1068"/>
      <c r="D9" s="1068"/>
      <c r="E9" s="1068"/>
      <c r="F9" s="1068"/>
      <c r="G9" s="1068"/>
      <c r="H9" s="1069"/>
      <c r="I9" s="930">
        <f>'GRANULOMETRÍA GRAVA'!G11</f>
        <v>0</v>
      </c>
      <c r="J9" s="1073"/>
      <c r="K9" s="1073"/>
      <c r="L9" s="1073"/>
      <c r="M9" s="1073"/>
      <c r="N9" s="1073"/>
      <c r="O9" s="1073"/>
      <c r="P9" s="1073"/>
      <c r="Q9" s="1073"/>
      <c r="R9" s="1073"/>
      <c r="S9" s="1073"/>
      <c r="T9" s="1073"/>
      <c r="U9" s="1073"/>
      <c r="V9" s="1073"/>
      <c r="W9" s="1073"/>
      <c r="X9" s="1073"/>
      <c r="Y9" s="1073"/>
      <c r="Z9" s="1073"/>
      <c r="AA9" s="1073"/>
      <c r="AB9" s="1073"/>
      <c r="AC9" s="1073"/>
      <c r="AD9" s="1073"/>
      <c r="AE9" s="1073"/>
      <c r="AF9" s="1073"/>
      <c r="AG9" s="1073"/>
      <c r="AH9" s="1073"/>
      <c r="AI9" s="1073"/>
      <c r="AJ9" s="1073"/>
      <c r="AK9" s="1074"/>
      <c r="AL9" s="333"/>
      <c r="AM9" s="333"/>
      <c r="AN9" s="333"/>
      <c r="AR9" s="400"/>
      <c r="AS9" s="400"/>
      <c r="AT9" s="400"/>
      <c r="AU9" s="400"/>
      <c r="AV9" s="400"/>
      <c r="AW9" s="400"/>
      <c r="AX9" s="400"/>
      <c r="AY9" s="401"/>
    </row>
    <row r="10" spans="2:71" s="319" customFormat="1" ht="14.25" customHeight="1">
      <c r="B10" s="1070"/>
      <c r="C10" s="1071"/>
      <c r="D10" s="1071"/>
      <c r="E10" s="1071"/>
      <c r="F10" s="1071"/>
      <c r="G10" s="1071"/>
      <c r="H10" s="1072"/>
      <c r="I10" s="1075"/>
      <c r="J10" s="1076"/>
      <c r="K10" s="1076"/>
      <c r="L10" s="1076"/>
      <c r="M10" s="1076"/>
      <c r="N10" s="1076"/>
      <c r="O10" s="1076"/>
      <c r="P10" s="1076"/>
      <c r="Q10" s="1076"/>
      <c r="R10" s="1076"/>
      <c r="S10" s="1076"/>
      <c r="T10" s="1076"/>
      <c r="U10" s="1076"/>
      <c r="V10" s="1076"/>
      <c r="W10" s="1076"/>
      <c r="X10" s="1076"/>
      <c r="Y10" s="1076"/>
      <c r="Z10" s="1076"/>
      <c r="AA10" s="1076"/>
      <c r="AB10" s="1076"/>
      <c r="AC10" s="1076"/>
      <c r="AD10" s="1076"/>
      <c r="AE10" s="1076"/>
      <c r="AF10" s="1076"/>
      <c r="AG10" s="1076"/>
      <c r="AH10" s="1076"/>
      <c r="AI10" s="1076"/>
      <c r="AJ10" s="1076"/>
      <c r="AK10" s="1077"/>
      <c r="AL10" s="334"/>
      <c r="AM10" s="334"/>
      <c r="AN10" s="334"/>
    </row>
    <row r="11" spans="2:71" s="319" customFormat="1" ht="26.25" customHeight="1">
      <c r="B11" s="1020" t="s">
        <v>37</v>
      </c>
      <c r="C11" s="943"/>
      <c r="D11" s="1021"/>
      <c r="E11" s="1022"/>
      <c r="F11" s="1023"/>
      <c r="G11" s="1023"/>
      <c r="H11" s="1023"/>
      <c r="I11" s="1023"/>
      <c r="J11" s="1023"/>
      <c r="K11" s="1024"/>
      <c r="L11" s="1025" t="s">
        <v>38</v>
      </c>
      <c r="M11" s="1026"/>
      <c r="N11" s="1026"/>
      <c r="O11" s="1026"/>
      <c r="P11" s="1027"/>
      <c r="Q11" s="1028"/>
      <c r="R11" s="1029"/>
      <c r="S11" s="1029"/>
      <c r="T11" s="1029"/>
      <c r="U11" s="1029"/>
      <c r="V11" s="1029"/>
      <c r="W11" s="1029"/>
      <c r="X11" s="1030"/>
      <c r="Y11" s="1025" t="s">
        <v>39</v>
      </c>
      <c r="Z11" s="1026"/>
      <c r="AA11" s="1026"/>
      <c r="AB11" s="1027"/>
      <c r="AC11" s="1031" t="str">
        <f>'GRAV ESP Y ABS GRAVA '!H14</f>
        <v>ING MICHELLE ZELAYA</v>
      </c>
      <c r="AD11" s="1032"/>
      <c r="AE11" s="1032"/>
      <c r="AF11" s="1032"/>
      <c r="AG11" s="1032"/>
      <c r="AH11" s="1032"/>
      <c r="AI11" s="1032"/>
      <c r="AJ11" s="1032"/>
      <c r="AK11" s="1033"/>
      <c r="AL11" s="342"/>
      <c r="AM11" s="342"/>
      <c r="AN11" s="342"/>
    </row>
    <row r="12" spans="2:71" ht="11.1" customHeight="1">
      <c r="B12" s="402"/>
      <c r="AK12" s="403"/>
    </row>
    <row r="13" spans="2:71" ht="14.25" customHeight="1">
      <c r="B13" s="1034" t="s">
        <v>91</v>
      </c>
      <c r="C13" s="1035"/>
      <c r="D13" s="1035"/>
      <c r="E13" s="1035"/>
      <c r="F13" s="1035"/>
      <c r="G13" s="1035"/>
      <c r="H13" s="1035"/>
      <c r="I13" s="1035"/>
      <c r="J13" s="1035"/>
      <c r="K13" s="1035"/>
      <c r="L13" s="1035"/>
      <c r="M13" s="1035"/>
      <c r="N13" s="1035"/>
      <c r="O13" s="1035"/>
      <c r="P13" s="1035"/>
      <c r="Q13" s="1035"/>
      <c r="R13" s="1035"/>
      <c r="S13" s="1035"/>
      <c r="T13" s="1035"/>
      <c r="U13" s="1035"/>
      <c r="V13" s="1035"/>
      <c r="W13" s="1035"/>
      <c r="X13" s="1035"/>
      <c r="Y13" s="1035"/>
      <c r="Z13" s="1035"/>
      <c r="AA13" s="1035"/>
      <c r="AB13" s="1035"/>
      <c r="AC13" s="1035"/>
      <c r="AD13" s="1035"/>
      <c r="AE13" s="1035"/>
      <c r="AF13" s="1035"/>
      <c r="AG13" s="1035"/>
      <c r="AH13" s="1035"/>
      <c r="AI13" s="1035"/>
      <c r="AJ13" s="1035"/>
      <c r="AK13" s="1036"/>
    </row>
    <row r="14" spans="2:71" ht="11.1" customHeight="1">
      <c r="B14" s="402"/>
      <c r="AK14" s="403"/>
    </row>
    <row r="15" spans="2:71" ht="14.25" customHeight="1">
      <c r="B15" s="1012" t="s">
        <v>92</v>
      </c>
      <c r="C15" s="1013"/>
      <c r="D15" s="1013"/>
      <c r="E15" s="1013"/>
      <c r="F15" s="1013"/>
      <c r="G15" s="1013"/>
      <c r="H15" s="1013"/>
      <c r="I15" s="1013"/>
      <c r="J15" s="1013"/>
      <c r="K15" s="1013"/>
      <c r="L15" s="1013"/>
      <c r="M15" s="1014"/>
      <c r="N15" s="1015">
        <v>1</v>
      </c>
      <c r="O15" s="1016"/>
      <c r="P15" s="1016"/>
      <c r="Q15" s="1017"/>
      <c r="R15" s="1015">
        <v>2</v>
      </c>
      <c r="S15" s="1016"/>
      <c r="T15" s="1016"/>
      <c r="U15" s="1017"/>
      <c r="V15" s="1015">
        <v>3</v>
      </c>
      <c r="W15" s="1016"/>
      <c r="X15" s="1016"/>
      <c r="Y15" s="1017"/>
      <c r="Z15" s="1015">
        <v>4</v>
      </c>
      <c r="AA15" s="1016"/>
      <c r="AB15" s="1016"/>
      <c r="AC15" s="1017"/>
      <c r="AD15" s="1015">
        <v>5</v>
      </c>
      <c r="AE15" s="1016"/>
      <c r="AF15" s="1016"/>
      <c r="AG15" s="1017"/>
      <c r="AH15" s="1015">
        <v>6</v>
      </c>
      <c r="AI15" s="1016"/>
      <c r="AJ15" s="1016"/>
      <c r="AK15" s="1019"/>
    </row>
    <row r="16" spans="2:71" ht="14.25" customHeight="1">
      <c r="B16" s="1002" t="s">
        <v>93</v>
      </c>
      <c r="C16" s="1003"/>
      <c r="D16" s="1003"/>
      <c r="E16" s="1003"/>
      <c r="F16" s="1003"/>
      <c r="G16" s="1003"/>
      <c r="H16" s="1003"/>
      <c r="I16" s="1003"/>
      <c r="J16" s="1003"/>
      <c r="K16" s="1003"/>
      <c r="L16" s="1003"/>
      <c r="M16" s="1003"/>
      <c r="N16" s="1004"/>
      <c r="O16" s="1004"/>
      <c r="P16" s="1004"/>
      <c r="Q16" s="1004"/>
      <c r="R16" s="1004"/>
      <c r="S16" s="1004"/>
      <c r="T16" s="1004"/>
      <c r="U16" s="1004"/>
      <c r="V16" s="1004"/>
      <c r="W16" s="1004"/>
      <c r="X16" s="1004"/>
      <c r="Y16" s="1004"/>
      <c r="Z16" s="1005"/>
      <c r="AA16" s="1005"/>
      <c r="AB16" s="1005"/>
      <c r="AC16" s="1005"/>
      <c r="AD16" s="1005"/>
      <c r="AE16" s="1005"/>
      <c r="AF16" s="1005"/>
      <c r="AG16" s="1005"/>
      <c r="AH16" s="1005"/>
      <c r="AI16" s="1005"/>
      <c r="AJ16" s="1005"/>
      <c r="AK16" s="1006"/>
    </row>
    <row r="17" spans="2:37" ht="14.25" customHeight="1">
      <c r="B17" s="999" t="s">
        <v>94</v>
      </c>
      <c r="C17" s="1000"/>
      <c r="D17" s="1000"/>
      <c r="E17" s="1000"/>
      <c r="F17" s="1000"/>
      <c r="G17" s="1000"/>
      <c r="H17" s="1000"/>
      <c r="I17" s="1000"/>
      <c r="J17" s="1000"/>
      <c r="K17" s="1000"/>
      <c r="L17" s="1000"/>
      <c r="M17" s="1000"/>
      <c r="N17" s="1008"/>
      <c r="O17" s="1008"/>
      <c r="P17" s="1008"/>
      <c r="Q17" s="1008"/>
      <c r="R17" s="1008">
        <f>N17</f>
        <v>0</v>
      </c>
      <c r="S17" s="1008"/>
      <c r="T17" s="1008"/>
      <c r="U17" s="1008"/>
      <c r="V17" s="1008">
        <f>N17</f>
        <v>0</v>
      </c>
      <c r="W17" s="1008"/>
      <c r="X17" s="1008"/>
      <c r="Y17" s="1008"/>
      <c r="Z17" s="992"/>
      <c r="AA17" s="992"/>
      <c r="AB17" s="992"/>
      <c r="AC17" s="992"/>
      <c r="AD17" s="992"/>
      <c r="AE17" s="992"/>
      <c r="AF17" s="992"/>
      <c r="AG17" s="992"/>
      <c r="AH17" s="992"/>
      <c r="AI17" s="992"/>
      <c r="AJ17" s="992"/>
      <c r="AK17" s="993"/>
    </row>
    <row r="18" spans="2:37" ht="14.25" customHeight="1">
      <c r="B18" s="999" t="s">
        <v>95</v>
      </c>
      <c r="C18" s="1000"/>
      <c r="D18" s="1000"/>
      <c r="E18" s="1000"/>
      <c r="F18" s="1000"/>
      <c r="G18" s="1000"/>
      <c r="H18" s="1000"/>
      <c r="I18" s="1000"/>
      <c r="J18" s="1000"/>
      <c r="K18" s="1000"/>
      <c r="L18" s="1000"/>
      <c r="M18" s="1000"/>
      <c r="N18" s="1007">
        <f>N16-N17</f>
        <v>0</v>
      </c>
      <c r="O18" s="1007"/>
      <c r="P18" s="1007"/>
      <c r="Q18" s="1007"/>
      <c r="R18" s="1007">
        <f>R16-R17</f>
        <v>0</v>
      </c>
      <c r="S18" s="1007"/>
      <c r="T18" s="1007"/>
      <c r="U18" s="1007"/>
      <c r="V18" s="1007">
        <f>V16-V17</f>
        <v>0</v>
      </c>
      <c r="W18" s="1007"/>
      <c r="X18" s="1007"/>
      <c r="Y18" s="1007"/>
      <c r="Z18" s="992"/>
      <c r="AA18" s="992"/>
      <c r="AB18" s="992"/>
      <c r="AC18" s="992"/>
      <c r="AD18" s="992"/>
      <c r="AE18" s="992"/>
      <c r="AF18" s="992"/>
      <c r="AG18" s="992"/>
      <c r="AH18" s="992"/>
      <c r="AI18" s="992"/>
      <c r="AJ18" s="992"/>
      <c r="AK18" s="993"/>
    </row>
    <row r="19" spans="2:37" ht="14.25" customHeight="1">
      <c r="B19" s="999" t="s">
        <v>343</v>
      </c>
      <c r="C19" s="1000"/>
      <c r="D19" s="1000"/>
      <c r="E19" s="1000"/>
      <c r="F19" s="1000"/>
      <c r="G19" s="1000"/>
      <c r="H19" s="1000"/>
      <c r="I19" s="1000"/>
      <c r="J19" s="1000"/>
      <c r="K19" s="1000"/>
      <c r="L19" s="1000"/>
      <c r="M19" s="1000"/>
      <c r="N19" s="1001"/>
      <c r="O19" s="1001"/>
      <c r="P19" s="1001"/>
      <c r="Q19" s="1001"/>
      <c r="R19" s="1001">
        <f>N19</f>
        <v>0</v>
      </c>
      <c r="S19" s="1001"/>
      <c r="T19" s="1001"/>
      <c r="U19" s="1001"/>
      <c r="V19" s="1001">
        <f>N19</f>
        <v>0</v>
      </c>
      <c r="W19" s="1001"/>
      <c r="X19" s="1001"/>
      <c r="Y19" s="1001"/>
      <c r="Z19" s="992"/>
      <c r="AA19" s="992"/>
      <c r="AB19" s="992"/>
      <c r="AC19" s="992"/>
      <c r="AD19" s="992"/>
      <c r="AE19" s="992"/>
      <c r="AF19" s="992"/>
      <c r="AG19" s="992"/>
      <c r="AH19" s="992"/>
      <c r="AI19" s="992"/>
      <c r="AJ19" s="992"/>
      <c r="AK19" s="993"/>
    </row>
    <row r="20" spans="2:37" ht="29.25" customHeight="1">
      <c r="B20" s="994" t="s">
        <v>344</v>
      </c>
      <c r="C20" s="1018"/>
      <c r="D20" s="1018"/>
      <c r="E20" s="1018"/>
      <c r="F20" s="1018"/>
      <c r="G20" s="1018"/>
      <c r="H20" s="1018"/>
      <c r="I20" s="1018"/>
      <c r="J20" s="1018"/>
      <c r="K20" s="1018"/>
      <c r="L20" s="1018"/>
      <c r="M20" s="1018"/>
      <c r="N20" s="996" t="e">
        <f>(N18/N19)*1000</f>
        <v>#DIV/0!</v>
      </c>
      <c r="O20" s="996"/>
      <c r="P20" s="996"/>
      <c r="Q20" s="996"/>
      <c r="R20" s="996" t="e">
        <f>(R18/R19)*1000</f>
        <v>#DIV/0!</v>
      </c>
      <c r="S20" s="996"/>
      <c r="T20" s="996"/>
      <c r="U20" s="996"/>
      <c r="V20" s="996" t="e">
        <f>(V18/V19)*1000</f>
        <v>#DIV/0!</v>
      </c>
      <c r="W20" s="996"/>
      <c r="X20" s="996"/>
      <c r="Y20" s="996"/>
      <c r="Z20" s="997"/>
      <c r="AA20" s="997"/>
      <c r="AB20" s="997"/>
      <c r="AC20" s="997"/>
      <c r="AD20" s="997"/>
      <c r="AE20" s="997"/>
      <c r="AF20" s="997"/>
      <c r="AG20" s="997"/>
      <c r="AH20" s="997"/>
      <c r="AI20" s="997"/>
      <c r="AJ20" s="997"/>
      <c r="AK20" s="998"/>
    </row>
    <row r="21" spans="2:37" ht="29.25" customHeight="1">
      <c r="B21" s="972" t="s">
        <v>96</v>
      </c>
      <c r="C21" s="973"/>
      <c r="D21" s="973"/>
      <c r="E21" s="973"/>
      <c r="F21" s="973"/>
      <c r="G21" s="973"/>
      <c r="H21" s="973"/>
      <c r="I21" s="973"/>
      <c r="J21" s="973"/>
      <c r="K21" s="973"/>
      <c r="L21" s="973"/>
      <c r="M21" s="974"/>
      <c r="N21" s="975" t="e">
        <f>AVERAGE(N20:Y20)</f>
        <v>#DIV/0!</v>
      </c>
      <c r="O21" s="976"/>
      <c r="P21" s="976"/>
      <c r="Q21" s="976"/>
      <c r="R21" s="976"/>
      <c r="S21" s="976"/>
      <c r="T21" s="976"/>
      <c r="U21" s="976"/>
      <c r="V21" s="976"/>
      <c r="W21" s="976"/>
      <c r="X21" s="976"/>
      <c r="Y21" s="977"/>
      <c r="Z21" s="978"/>
      <c r="AA21" s="979"/>
      <c r="AB21" s="979"/>
      <c r="AC21" s="979"/>
      <c r="AD21" s="979"/>
      <c r="AE21" s="979"/>
      <c r="AF21" s="979"/>
      <c r="AG21" s="979"/>
      <c r="AH21" s="979"/>
      <c r="AI21" s="979"/>
      <c r="AJ21" s="979"/>
      <c r="AK21" s="980"/>
    </row>
    <row r="22" spans="2:37" ht="11.1" customHeight="1">
      <c r="B22" s="404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  <c r="AH22" s="405"/>
      <c r="AI22" s="405"/>
      <c r="AJ22" s="405"/>
      <c r="AK22" s="406"/>
    </row>
    <row r="23" spans="2:37" ht="14.25" customHeight="1">
      <c r="B23" s="1009" t="s">
        <v>97</v>
      </c>
      <c r="C23" s="1010"/>
      <c r="D23" s="1010"/>
      <c r="E23" s="1010"/>
      <c r="F23" s="1010"/>
      <c r="G23" s="1010"/>
      <c r="H23" s="1010"/>
      <c r="I23" s="1010"/>
      <c r="J23" s="1010"/>
      <c r="K23" s="1010"/>
      <c r="L23" s="1010"/>
      <c r="M23" s="1010"/>
      <c r="N23" s="1010"/>
      <c r="O23" s="1010"/>
      <c r="P23" s="1010"/>
      <c r="Q23" s="1010"/>
      <c r="R23" s="1010"/>
      <c r="S23" s="1010"/>
      <c r="T23" s="1010"/>
      <c r="U23" s="1010"/>
      <c r="V23" s="1010"/>
      <c r="W23" s="1010"/>
      <c r="X23" s="1010"/>
      <c r="Y23" s="1010"/>
      <c r="Z23" s="1010"/>
      <c r="AA23" s="1010"/>
      <c r="AB23" s="1010"/>
      <c r="AC23" s="1010"/>
      <c r="AD23" s="1010"/>
      <c r="AE23" s="1010"/>
      <c r="AF23" s="1010"/>
      <c r="AG23" s="1010"/>
      <c r="AH23" s="1010"/>
      <c r="AI23" s="1010"/>
      <c r="AJ23" s="1010"/>
      <c r="AK23" s="1011"/>
    </row>
    <row r="24" spans="2:37" ht="11.1" customHeight="1">
      <c r="B24" s="404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6"/>
    </row>
    <row r="25" spans="2:37" ht="14.25" customHeight="1">
      <c r="B25" s="1012" t="s">
        <v>92</v>
      </c>
      <c r="C25" s="1013"/>
      <c r="D25" s="1013"/>
      <c r="E25" s="1013"/>
      <c r="F25" s="1013"/>
      <c r="G25" s="1013"/>
      <c r="H25" s="1013"/>
      <c r="I25" s="1013"/>
      <c r="J25" s="1013"/>
      <c r="K25" s="1013"/>
      <c r="L25" s="1013"/>
      <c r="M25" s="1014"/>
      <c r="N25" s="1015">
        <v>1</v>
      </c>
      <c r="O25" s="1016"/>
      <c r="P25" s="1016"/>
      <c r="Q25" s="1017"/>
      <c r="R25" s="1015">
        <v>2</v>
      </c>
      <c r="S25" s="1016"/>
      <c r="T25" s="1016"/>
      <c r="U25" s="1017"/>
      <c r="V25" s="1015">
        <v>3</v>
      </c>
      <c r="W25" s="1016"/>
      <c r="X25" s="1016"/>
      <c r="Y25" s="1017"/>
      <c r="Z25" s="1015">
        <v>4</v>
      </c>
      <c r="AA25" s="1016"/>
      <c r="AB25" s="1016"/>
      <c r="AC25" s="1017"/>
      <c r="AD25" s="1015">
        <v>5</v>
      </c>
      <c r="AE25" s="1016"/>
      <c r="AF25" s="1016"/>
      <c r="AG25" s="1017"/>
      <c r="AH25" s="1015">
        <v>6</v>
      </c>
      <c r="AI25" s="1016"/>
      <c r="AJ25" s="1016"/>
      <c r="AK25" s="1019"/>
    </row>
    <row r="26" spans="2:37" ht="14.25" customHeight="1">
      <c r="B26" s="1002" t="s">
        <v>93</v>
      </c>
      <c r="C26" s="1003"/>
      <c r="D26" s="1003"/>
      <c r="E26" s="1003"/>
      <c r="F26" s="1003"/>
      <c r="G26" s="1003"/>
      <c r="H26" s="1003"/>
      <c r="I26" s="1003"/>
      <c r="J26" s="1003"/>
      <c r="K26" s="1003"/>
      <c r="L26" s="1003"/>
      <c r="M26" s="1003"/>
      <c r="N26" s="1004"/>
      <c r="O26" s="1004"/>
      <c r="P26" s="1004"/>
      <c r="Q26" s="1004"/>
      <c r="R26" s="1004"/>
      <c r="S26" s="1004"/>
      <c r="T26" s="1004"/>
      <c r="U26" s="1004"/>
      <c r="V26" s="1004"/>
      <c r="W26" s="1004"/>
      <c r="X26" s="1004"/>
      <c r="Y26" s="1004"/>
      <c r="Z26" s="1005"/>
      <c r="AA26" s="1005"/>
      <c r="AB26" s="1005"/>
      <c r="AC26" s="1005"/>
      <c r="AD26" s="1005"/>
      <c r="AE26" s="1005"/>
      <c r="AF26" s="1005"/>
      <c r="AG26" s="1005"/>
      <c r="AH26" s="1005"/>
      <c r="AI26" s="1005"/>
      <c r="AJ26" s="1005"/>
      <c r="AK26" s="1006"/>
    </row>
    <row r="27" spans="2:37" ht="14.25" customHeight="1">
      <c r="B27" s="999" t="s">
        <v>94</v>
      </c>
      <c r="C27" s="1000"/>
      <c r="D27" s="1000"/>
      <c r="E27" s="1000"/>
      <c r="F27" s="1000"/>
      <c r="G27" s="1000"/>
      <c r="H27" s="1000"/>
      <c r="I27" s="1000"/>
      <c r="J27" s="1000"/>
      <c r="K27" s="1000"/>
      <c r="L27" s="1000"/>
      <c r="M27" s="1000"/>
      <c r="N27" s="1008"/>
      <c r="O27" s="1008"/>
      <c r="P27" s="1008"/>
      <c r="Q27" s="1008"/>
      <c r="R27" s="1008">
        <f>N27</f>
        <v>0</v>
      </c>
      <c r="S27" s="1008"/>
      <c r="T27" s="1008"/>
      <c r="U27" s="1008"/>
      <c r="V27" s="1008">
        <f>N27</f>
        <v>0</v>
      </c>
      <c r="W27" s="1008"/>
      <c r="X27" s="1008"/>
      <c r="Y27" s="1008"/>
      <c r="Z27" s="992"/>
      <c r="AA27" s="992"/>
      <c r="AB27" s="992"/>
      <c r="AC27" s="992"/>
      <c r="AD27" s="992"/>
      <c r="AE27" s="992"/>
      <c r="AF27" s="992"/>
      <c r="AG27" s="992"/>
      <c r="AH27" s="992"/>
      <c r="AI27" s="992"/>
      <c r="AJ27" s="992"/>
      <c r="AK27" s="993"/>
    </row>
    <row r="28" spans="2:37" ht="14.25" customHeight="1">
      <c r="B28" s="999" t="s">
        <v>95</v>
      </c>
      <c r="C28" s="1000"/>
      <c r="D28" s="1000"/>
      <c r="E28" s="1000"/>
      <c r="F28" s="1000"/>
      <c r="G28" s="1000"/>
      <c r="H28" s="1000"/>
      <c r="I28" s="1000"/>
      <c r="J28" s="1000"/>
      <c r="K28" s="1000"/>
      <c r="L28" s="1000"/>
      <c r="M28" s="1000"/>
      <c r="N28" s="1007">
        <f>N26-N27</f>
        <v>0</v>
      </c>
      <c r="O28" s="1007"/>
      <c r="P28" s="1007"/>
      <c r="Q28" s="1007"/>
      <c r="R28" s="1007">
        <f>R26-R27</f>
        <v>0</v>
      </c>
      <c r="S28" s="1007"/>
      <c r="T28" s="1007"/>
      <c r="U28" s="1007"/>
      <c r="V28" s="1007">
        <f>V26-V27</f>
        <v>0</v>
      </c>
      <c r="W28" s="1007"/>
      <c r="X28" s="1007"/>
      <c r="Y28" s="1007"/>
      <c r="Z28" s="992"/>
      <c r="AA28" s="992"/>
      <c r="AB28" s="992"/>
      <c r="AC28" s="992"/>
      <c r="AD28" s="992"/>
      <c r="AE28" s="992"/>
      <c r="AF28" s="992"/>
      <c r="AG28" s="992"/>
      <c r="AH28" s="992"/>
      <c r="AI28" s="992"/>
      <c r="AJ28" s="992"/>
      <c r="AK28" s="993"/>
    </row>
    <row r="29" spans="2:37" ht="14.25" customHeight="1">
      <c r="B29" s="999" t="s">
        <v>343</v>
      </c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1"/>
      <c r="O29" s="1001"/>
      <c r="P29" s="1001"/>
      <c r="Q29" s="1001"/>
      <c r="R29" s="1001">
        <f>N29</f>
        <v>0</v>
      </c>
      <c r="S29" s="1001"/>
      <c r="T29" s="1001"/>
      <c r="U29" s="1001"/>
      <c r="V29" s="1001">
        <f>N29</f>
        <v>0</v>
      </c>
      <c r="W29" s="1001"/>
      <c r="X29" s="1001"/>
      <c r="Y29" s="1001"/>
      <c r="Z29" s="992"/>
      <c r="AA29" s="992"/>
      <c r="AB29" s="992"/>
      <c r="AC29" s="992"/>
      <c r="AD29" s="992"/>
      <c r="AE29" s="992"/>
      <c r="AF29" s="992"/>
      <c r="AG29" s="992"/>
      <c r="AH29" s="992"/>
      <c r="AI29" s="992"/>
      <c r="AJ29" s="992"/>
      <c r="AK29" s="993"/>
    </row>
    <row r="30" spans="2:37" ht="30.75" customHeight="1">
      <c r="B30" s="994" t="s">
        <v>345</v>
      </c>
      <c r="C30" s="995"/>
      <c r="D30" s="995"/>
      <c r="E30" s="995"/>
      <c r="F30" s="995"/>
      <c r="G30" s="995"/>
      <c r="H30" s="995"/>
      <c r="I30" s="995"/>
      <c r="J30" s="995"/>
      <c r="K30" s="995"/>
      <c r="L30" s="995"/>
      <c r="M30" s="995"/>
      <c r="N30" s="996" t="e">
        <f>(N28/N29)*1000</f>
        <v>#DIV/0!</v>
      </c>
      <c r="O30" s="996"/>
      <c r="P30" s="996"/>
      <c r="Q30" s="996"/>
      <c r="R30" s="996" t="e">
        <f>(R28/R29)*1000</f>
        <v>#DIV/0!</v>
      </c>
      <c r="S30" s="996"/>
      <c r="T30" s="996"/>
      <c r="U30" s="996"/>
      <c r="V30" s="996" t="e">
        <f>(V28/V29)*1000</f>
        <v>#DIV/0!</v>
      </c>
      <c r="W30" s="996"/>
      <c r="X30" s="996"/>
      <c r="Y30" s="996"/>
      <c r="Z30" s="997"/>
      <c r="AA30" s="997"/>
      <c r="AB30" s="997"/>
      <c r="AC30" s="997"/>
      <c r="AD30" s="997"/>
      <c r="AE30" s="997"/>
      <c r="AF30" s="997"/>
      <c r="AG30" s="997"/>
      <c r="AH30" s="997"/>
      <c r="AI30" s="997"/>
      <c r="AJ30" s="997"/>
      <c r="AK30" s="998"/>
    </row>
    <row r="31" spans="2:37" ht="29.25" customHeight="1">
      <c r="B31" s="972" t="s">
        <v>98</v>
      </c>
      <c r="C31" s="973"/>
      <c r="D31" s="973"/>
      <c r="E31" s="973"/>
      <c r="F31" s="973"/>
      <c r="G31" s="973"/>
      <c r="H31" s="973"/>
      <c r="I31" s="973"/>
      <c r="J31" s="973"/>
      <c r="K31" s="973"/>
      <c r="L31" s="973"/>
      <c r="M31" s="974"/>
      <c r="N31" s="975" t="e">
        <f>AVERAGE(N30:Y30)</f>
        <v>#DIV/0!</v>
      </c>
      <c r="O31" s="976"/>
      <c r="P31" s="976"/>
      <c r="Q31" s="976"/>
      <c r="R31" s="976"/>
      <c r="S31" s="976"/>
      <c r="T31" s="976"/>
      <c r="U31" s="976"/>
      <c r="V31" s="976"/>
      <c r="W31" s="976"/>
      <c r="X31" s="976"/>
      <c r="Y31" s="977"/>
      <c r="Z31" s="978"/>
      <c r="AA31" s="979"/>
      <c r="AB31" s="979"/>
      <c r="AC31" s="979"/>
      <c r="AD31" s="979"/>
      <c r="AE31" s="979"/>
      <c r="AF31" s="979"/>
      <c r="AG31" s="979"/>
      <c r="AH31" s="979"/>
      <c r="AI31" s="979"/>
      <c r="AJ31" s="979"/>
      <c r="AK31" s="980"/>
    </row>
    <row r="32" spans="2:37" ht="15" customHeight="1">
      <c r="B32" s="402"/>
      <c r="AK32" s="403"/>
    </row>
    <row r="33" spans="2:37" ht="14.45" customHeight="1">
      <c r="B33" s="407" t="s">
        <v>99</v>
      </c>
      <c r="C33" s="408"/>
      <c r="D33" s="408"/>
      <c r="E33" s="408"/>
      <c r="F33" s="408"/>
      <c r="G33" s="408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10"/>
    </row>
    <row r="34" spans="2:37" ht="14.45" customHeight="1">
      <c r="B34" s="402"/>
      <c r="AK34" s="403"/>
    </row>
    <row r="35" spans="2:37" ht="14.45" customHeight="1">
      <c r="B35" s="402"/>
      <c r="AK35" s="403"/>
    </row>
    <row r="36" spans="2:37" ht="14.45" customHeight="1">
      <c r="B36" s="411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412"/>
      <c r="Z36" s="412"/>
      <c r="AA36" s="412"/>
      <c r="AB36" s="412"/>
      <c r="AC36" s="412"/>
      <c r="AD36" s="412"/>
      <c r="AE36" s="412"/>
      <c r="AF36" s="412"/>
      <c r="AG36" s="412"/>
      <c r="AH36" s="412"/>
      <c r="AI36" s="412"/>
      <c r="AJ36" s="412"/>
      <c r="AK36" s="413"/>
    </row>
    <row r="37" spans="2:37" ht="15" customHeight="1">
      <c r="B37" s="981"/>
      <c r="C37" s="982"/>
      <c r="D37" s="982"/>
      <c r="E37" s="982"/>
      <c r="F37" s="982"/>
      <c r="G37" s="982"/>
      <c r="H37" s="982"/>
      <c r="I37" s="982"/>
      <c r="J37" s="982"/>
      <c r="K37" s="982"/>
      <c r="L37" s="982"/>
      <c r="M37" s="982"/>
      <c r="N37" s="982"/>
      <c r="O37" s="982"/>
      <c r="P37" s="982"/>
      <c r="Q37" s="982"/>
      <c r="R37" s="982"/>
      <c r="S37" s="982"/>
      <c r="T37" s="982"/>
      <c r="U37" s="982"/>
      <c r="V37" s="982"/>
      <c r="W37" s="982"/>
      <c r="X37" s="982"/>
      <c r="Y37" s="982"/>
      <c r="Z37" s="982"/>
      <c r="AA37" s="982"/>
      <c r="AB37" s="982"/>
      <c r="AC37" s="982"/>
      <c r="AD37" s="982"/>
      <c r="AE37" s="982"/>
      <c r="AF37" s="982"/>
      <c r="AG37" s="982"/>
      <c r="AH37" s="982"/>
      <c r="AI37" s="982"/>
      <c r="AJ37" s="982"/>
      <c r="AK37" s="983"/>
    </row>
    <row r="38" spans="2:37" ht="9.9499999999999993" customHeight="1">
      <c r="B38" s="984"/>
      <c r="C38" s="985"/>
      <c r="D38" s="985"/>
      <c r="E38" s="985"/>
      <c r="F38" s="985"/>
      <c r="G38" s="985"/>
      <c r="H38" s="985"/>
      <c r="I38" s="985"/>
      <c r="J38" s="985"/>
      <c r="K38" s="985"/>
      <c r="L38" s="985"/>
      <c r="M38" s="985"/>
      <c r="N38" s="985"/>
      <c r="O38" s="985"/>
      <c r="P38" s="985"/>
      <c r="Q38" s="985"/>
      <c r="R38" s="985"/>
      <c r="S38" s="985"/>
      <c r="T38" s="985"/>
      <c r="U38" s="985"/>
      <c r="V38" s="985"/>
      <c r="W38" s="985"/>
      <c r="X38" s="985"/>
      <c r="Y38" s="985"/>
      <c r="Z38" s="985"/>
      <c r="AA38" s="985"/>
      <c r="AB38" s="985"/>
      <c r="AC38" s="985"/>
      <c r="AD38" s="985"/>
      <c r="AE38" s="985"/>
      <c r="AF38" s="985"/>
      <c r="AG38" s="985"/>
      <c r="AH38" s="985"/>
      <c r="AI38" s="985"/>
      <c r="AJ38" s="985"/>
      <c r="AK38" s="986"/>
    </row>
    <row r="39" spans="2:37" ht="14.25" customHeight="1">
      <c r="B39" s="987" t="str">
        <f>'GRANULOMETRÍA GRAVA'!B64:S64</f>
        <v xml:space="preserve">Tecnico de Laboratorio de suelos y Materiales. </v>
      </c>
      <c r="C39" s="988"/>
      <c r="D39" s="988"/>
      <c r="E39" s="988"/>
      <c r="F39" s="988"/>
      <c r="G39" s="988"/>
      <c r="H39" s="988"/>
      <c r="I39" s="988"/>
      <c r="J39" s="988"/>
      <c r="K39" s="988"/>
      <c r="L39" s="988"/>
      <c r="M39" s="988"/>
      <c r="N39" s="988"/>
      <c r="O39" s="988"/>
      <c r="P39" s="988"/>
      <c r="Q39" s="988"/>
      <c r="R39" s="988"/>
      <c r="S39" s="988"/>
      <c r="T39" s="989" t="s">
        <v>101</v>
      </c>
      <c r="U39" s="990"/>
      <c r="V39" s="990"/>
      <c r="W39" s="990"/>
      <c r="X39" s="990"/>
      <c r="Y39" s="990"/>
      <c r="Z39" s="990"/>
      <c r="AA39" s="990"/>
      <c r="AB39" s="990"/>
      <c r="AC39" s="990"/>
      <c r="AD39" s="990"/>
      <c r="AE39" s="990"/>
      <c r="AF39" s="990"/>
      <c r="AG39" s="990"/>
      <c r="AH39" s="990"/>
      <c r="AI39" s="990"/>
      <c r="AJ39" s="990"/>
      <c r="AK39" s="991"/>
    </row>
    <row r="40" spans="2:37" ht="42.75" customHeight="1" thickBot="1">
      <c r="B40" s="966">
        <f>'PESO VLM ARENA '!B40:S40</f>
        <v>0</v>
      </c>
      <c r="C40" s="967"/>
      <c r="D40" s="967"/>
      <c r="E40" s="967"/>
      <c r="F40" s="967"/>
      <c r="G40" s="967"/>
      <c r="H40" s="967"/>
      <c r="I40" s="967"/>
      <c r="J40" s="967"/>
      <c r="K40" s="967"/>
      <c r="L40" s="967"/>
      <c r="M40" s="967"/>
      <c r="N40" s="967"/>
      <c r="O40" s="967"/>
      <c r="P40" s="967"/>
      <c r="Q40" s="967"/>
      <c r="R40" s="967"/>
      <c r="S40" s="968"/>
      <c r="T40" s="969" t="str">
        <f>'PESO VLM ARENA '!T40:AK40</f>
        <v>ING FRANCISCO GRANADOS</v>
      </c>
      <c r="U40" s="970"/>
      <c r="V40" s="970"/>
      <c r="W40" s="970"/>
      <c r="X40" s="970"/>
      <c r="Y40" s="970"/>
      <c r="Z40" s="970"/>
      <c r="AA40" s="970"/>
      <c r="AB40" s="970"/>
      <c r="AC40" s="970"/>
      <c r="AD40" s="970"/>
      <c r="AE40" s="970"/>
      <c r="AF40" s="970"/>
      <c r="AG40" s="970"/>
      <c r="AH40" s="970"/>
      <c r="AI40" s="970"/>
      <c r="AJ40" s="970"/>
      <c r="AK40" s="971"/>
    </row>
    <row r="41" spans="2:37" ht="8.25" customHeight="1" thickTop="1"/>
  </sheetData>
  <mergeCells count="113">
    <mergeCell ref="B5:H6"/>
    <mergeCell ref="I5:AK6"/>
    <mergeCell ref="AS6:AV6"/>
    <mergeCell ref="B7:H8"/>
    <mergeCell ref="I7:AK8"/>
    <mergeCell ref="K2:AK3"/>
    <mergeCell ref="K4:AK4"/>
    <mergeCell ref="B2:J4"/>
    <mergeCell ref="B9:H10"/>
    <mergeCell ref="I9:AK10"/>
    <mergeCell ref="B11:D11"/>
    <mergeCell ref="E11:K11"/>
    <mergeCell ref="L11:P11"/>
    <mergeCell ref="Q11:X11"/>
    <mergeCell ref="Y11:AB11"/>
    <mergeCell ref="AC11:AK11"/>
    <mergeCell ref="B13:AK13"/>
    <mergeCell ref="B15:M15"/>
    <mergeCell ref="N15:Q15"/>
    <mergeCell ref="R15:U15"/>
    <mergeCell ref="V15:Y15"/>
    <mergeCell ref="Z15:AC15"/>
    <mergeCell ref="AD15:AG15"/>
    <mergeCell ref="AH15:AK15"/>
    <mergeCell ref="AH16:AK16"/>
    <mergeCell ref="B17:M17"/>
    <mergeCell ref="N17:Q17"/>
    <mergeCell ref="R17:U17"/>
    <mergeCell ref="V17:Y17"/>
    <mergeCell ref="Z17:AC17"/>
    <mergeCell ref="AD17:AG17"/>
    <mergeCell ref="AH17:AK17"/>
    <mergeCell ref="B16:M16"/>
    <mergeCell ref="N16:Q16"/>
    <mergeCell ref="R16:U16"/>
    <mergeCell ref="V16:Y16"/>
    <mergeCell ref="Z16:AC16"/>
    <mergeCell ref="AD16:AG16"/>
    <mergeCell ref="AH18:AK18"/>
    <mergeCell ref="B19:M19"/>
    <mergeCell ref="N19:Q19"/>
    <mergeCell ref="R19:U19"/>
    <mergeCell ref="V19:Y19"/>
    <mergeCell ref="Z19:AC19"/>
    <mergeCell ref="AD19:AG19"/>
    <mergeCell ref="AH19:AK19"/>
    <mergeCell ref="B18:M18"/>
    <mergeCell ref="N18:Q18"/>
    <mergeCell ref="R18:U18"/>
    <mergeCell ref="V18:Y18"/>
    <mergeCell ref="Z18:AC18"/>
    <mergeCell ref="AD18:AG18"/>
    <mergeCell ref="AH20:AK20"/>
    <mergeCell ref="B21:M21"/>
    <mergeCell ref="N21:Y21"/>
    <mergeCell ref="Z21:AK21"/>
    <mergeCell ref="B23:AK23"/>
    <mergeCell ref="B25:M25"/>
    <mergeCell ref="N25:Q25"/>
    <mergeCell ref="R25:U25"/>
    <mergeCell ref="V25:Y25"/>
    <mergeCell ref="Z25:AC25"/>
    <mergeCell ref="B20:M20"/>
    <mergeCell ref="N20:Q20"/>
    <mergeCell ref="R20:U20"/>
    <mergeCell ref="V20:Y20"/>
    <mergeCell ref="Z20:AC20"/>
    <mergeCell ref="AD20:AG20"/>
    <mergeCell ref="AD25:AG25"/>
    <mergeCell ref="AH25:AK25"/>
    <mergeCell ref="B26:M26"/>
    <mergeCell ref="N26:Q26"/>
    <mergeCell ref="R26:U26"/>
    <mergeCell ref="V26:Y26"/>
    <mergeCell ref="Z26:AC26"/>
    <mergeCell ref="AD26:AG26"/>
    <mergeCell ref="AH26:AK26"/>
    <mergeCell ref="AH27:AK27"/>
    <mergeCell ref="B28:M28"/>
    <mergeCell ref="N28:Q28"/>
    <mergeCell ref="R28:U28"/>
    <mergeCell ref="V28:Y28"/>
    <mergeCell ref="Z28:AC28"/>
    <mergeCell ref="AD28:AG28"/>
    <mergeCell ref="AH28:AK28"/>
    <mergeCell ref="B27:M27"/>
    <mergeCell ref="N27:Q27"/>
    <mergeCell ref="R27:U27"/>
    <mergeCell ref="V27:Y27"/>
    <mergeCell ref="Z27:AC27"/>
    <mergeCell ref="AD27:AG27"/>
    <mergeCell ref="B40:S40"/>
    <mergeCell ref="T40:AK40"/>
    <mergeCell ref="B31:M31"/>
    <mergeCell ref="N31:Y31"/>
    <mergeCell ref="Z31:AK31"/>
    <mergeCell ref="B37:AK38"/>
    <mergeCell ref="B39:S39"/>
    <mergeCell ref="T39:AK39"/>
    <mergeCell ref="AH29:AK29"/>
    <mergeCell ref="B30:M30"/>
    <mergeCell ref="N30:Q30"/>
    <mergeCell ref="R30:U30"/>
    <mergeCell ref="V30:Y30"/>
    <mergeCell ref="Z30:AC30"/>
    <mergeCell ref="AD30:AG30"/>
    <mergeCell ref="AH30:AK30"/>
    <mergeCell ref="B29:M29"/>
    <mergeCell ref="N29:Q29"/>
    <mergeCell ref="R29:U29"/>
    <mergeCell ref="V29:Y29"/>
    <mergeCell ref="Z29:AC29"/>
    <mergeCell ref="AD29:AG29"/>
  </mergeCells>
  <printOptions horizontalCentered="1" verticalCentered="1"/>
  <pageMargins left="0.31496062992125984" right="0.35433070866141736" top="0.74803149606299213" bottom="0.78740157480314965" header="0.19685039370078741" footer="0.19685039370078741"/>
  <pageSetup scale="95" orientation="portrait" horizontalDpi="4294967294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0000"/>
  </sheetPr>
  <dimension ref="B2:BG67"/>
  <sheetViews>
    <sheetView view="pageBreakPreview" zoomScaleNormal="100" zoomScaleSheetLayoutView="100" workbookViewId="0"/>
  </sheetViews>
  <sheetFormatPr baseColWidth="10" defaultColWidth="2.7109375" defaultRowHeight="14.25" customHeight="1"/>
  <cols>
    <col min="1" max="1" width="2.7109375" style="282" customWidth="1"/>
    <col min="2" max="2" width="3.140625" style="282" customWidth="1"/>
    <col min="3" max="3" width="3.7109375" style="282" customWidth="1"/>
    <col min="4" max="10" width="2.7109375" style="282" customWidth="1"/>
    <col min="11" max="11" width="3.85546875" style="282" customWidth="1"/>
    <col min="12" max="12" width="2.7109375" style="282" customWidth="1"/>
    <col min="13" max="13" width="3.42578125" style="282" bestFit="1" customWidth="1"/>
    <col min="14" max="16" width="2.7109375" style="282" customWidth="1"/>
    <col min="17" max="17" width="3.7109375" style="282" customWidth="1"/>
    <col min="18" max="20" width="2.7109375" style="282" customWidth="1"/>
    <col min="21" max="21" width="2.5703125" style="282" customWidth="1"/>
    <col min="22" max="22" width="4.5703125" style="282" customWidth="1"/>
    <col min="23" max="24" width="2.7109375" style="282" customWidth="1"/>
    <col min="25" max="25" width="3.42578125" style="282" customWidth="1"/>
    <col min="26" max="29" width="2.7109375" style="282" customWidth="1"/>
    <col min="30" max="30" width="1.28515625" style="282" customWidth="1"/>
    <col min="31" max="31" width="3.28515625" style="282" customWidth="1"/>
    <col min="32" max="32" width="1.28515625" style="282" customWidth="1"/>
    <col min="33" max="33" width="3.42578125" style="282" customWidth="1"/>
    <col min="34" max="36" width="3.7109375" style="282" customWidth="1"/>
    <col min="37" max="37" width="3.42578125" style="282" bestFit="1" customWidth="1"/>
    <col min="38" max="38" width="2.7109375" style="282" customWidth="1"/>
    <col min="39" max="39" width="6.85546875" style="282" customWidth="1"/>
    <col min="40" max="42" width="2.7109375" style="282" customWidth="1"/>
    <col min="43" max="43" width="5.140625" style="282" customWidth="1"/>
    <col min="44" max="44" width="5.42578125" style="282" customWidth="1"/>
    <col min="45" max="46" width="8.28515625" style="282" customWidth="1"/>
    <col min="47" max="16384" width="2.7109375" style="282"/>
  </cols>
  <sheetData>
    <row r="2" spans="2:59" ht="14.25" customHeight="1">
      <c r="B2" s="1176"/>
      <c r="C2" s="1177"/>
      <c r="D2" s="1177"/>
      <c r="E2" s="1177"/>
      <c r="F2" s="1177"/>
      <c r="G2" s="1177"/>
      <c r="H2" s="1177"/>
      <c r="I2" s="1177"/>
      <c r="J2" s="1178"/>
      <c r="K2" s="1170" t="s">
        <v>34</v>
      </c>
      <c r="L2" s="1171"/>
      <c r="M2" s="1171"/>
      <c r="N2" s="1171"/>
      <c r="O2" s="1171"/>
      <c r="P2" s="1171"/>
      <c r="Q2" s="1171"/>
      <c r="R2" s="1171"/>
      <c r="S2" s="1171"/>
      <c r="T2" s="1171"/>
      <c r="U2" s="1171"/>
      <c r="V2" s="1171"/>
      <c r="W2" s="1171"/>
      <c r="X2" s="1171"/>
      <c r="Y2" s="1171"/>
      <c r="Z2" s="1171"/>
      <c r="AA2" s="1171"/>
      <c r="AB2" s="1171"/>
      <c r="AC2" s="1171"/>
      <c r="AD2" s="1171"/>
      <c r="AE2" s="1171"/>
      <c r="AF2" s="1171"/>
      <c r="AG2" s="1171"/>
      <c r="AH2" s="1171"/>
      <c r="AI2" s="1171"/>
      <c r="AJ2" s="1171"/>
      <c r="AK2" s="1172"/>
    </row>
    <row r="3" spans="2:59" ht="24" customHeight="1">
      <c r="B3" s="1179"/>
      <c r="C3" s="883"/>
      <c r="D3" s="883"/>
      <c r="E3" s="883"/>
      <c r="F3" s="883"/>
      <c r="G3" s="883"/>
      <c r="H3" s="883"/>
      <c r="I3" s="883"/>
      <c r="J3" s="884"/>
      <c r="K3" s="870"/>
      <c r="L3" s="871"/>
      <c r="M3" s="871"/>
      <c r="N3" s="871"/>
      <c r="O3" s="871"/>
      <c r="P3" s="871"/>
      <c r="Q3" s="871"/>
      <c r="R3" s="871"/>
      <c r="S3" s="871"/>
      <c r="T3" s="871"/>
      <c r="U3" s="871"/>
      <c r="V3" s="871"/>
      <c r="W3" s="871"/>
      <c r="X3" s="871"/>
      <c r="Y3" s="871"/>
      <c r="Z3" s="871"/>
      <c r="AA3" s="871"/>
      <c r="AB3" s="871"/>
      <c r="AC3" s="871"/>
      <c r="AD3" s="871"/>
      <c r="AE3" s="871"/>
      <c r="AF3" s="871"/>
      <c r="AG3" s="871"/>
      <c r="AH3" s="871"/>
      <c r="AI3" s="871"/>
      <c r="AJ3" s="871"/>
      <c r="AK3" s="1173"/>
      <c r="AP3" s="414"/>
      <c r="AQ3" s="414"/>
      <c r="AR3" s="414"/>
      <c r="AS3" s="414"/>
      <c r="AT3" s="414"/>
      <c r="AU3" s="414"/>
      <c r="AV3" s="414"/>
      <c r="AW3" s="415"/>
    </row>
    <row r="4" spans="2:59" ht="9" customHeight="1">
      <c r="B4" s="1179"/>
      <c r="C4" s="883"/>
      <c r="D4" s="883"/>
      <c r="E4" s="883"/>
      <c r="F4" s="883"/>
      <c r="G4" s="883"/>
      <c r="H4" s="883"/>
      <c r="I4" s="883"/>
      <c r="J4" s="884"/>
      <c r="K4" s="873" t="s">
        <v>116</v>
      </c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1174"/>
      <c r="AP4" s="414"/>
      <c r="AQ4" s="414"/>
      <c r="AR4" s="414"/>
      <c r="AS4" s="414"/>
      <c r="AT4" s="414"/>
      <c r="AU4" s="414"/>
      <c r="AV4" s="414"/>
      <c r="AW4" s="415"/>
    </row>
    <row r="5" spans="2:59" ht="25.5" customHeight="1">
      <c r="B5" s="1180"/>
      <c r="C5" s="886"/>
      <c r="D5" s="886"/>
      <c r="E5" s="886"/>
      <c r="F5" s="886"/>
      <c r="G5" s="886"/>
      <c r="H5" s="886"/>
      <c r="I5" s="886"/>
      <c r="J5" s="887"/>
      <c r="K5" s="876"/>
      <c r="L5" s="877"/>
      <c r="M5" s="877"/>
      <c r="N5" s="877"/>
      <c r="O5" s="877"/>
      <c r="P5" s="877"/>
      <c r="Q5" s="877"/>
      <c r="R5" s="877"/>
      <c r="S5" s="877"/>
      <c r="T5" s="877"/>
      <c r="U5" s="877"/>
      <c r="V5" s="877"/>
      <c r="W5" s="877"/>
      <c r="X5" s="877"/>
      <c r="Y5" s="877"/>
      <c r="Z5" s="877"/>
      <c r="AA5" s="877"/>
      <c r="AB5" s="877"/>
      <c r="AC5" s="877"/>
      <c r="AD5" s="877"/>
      <c r="AE5" s="877"/>
      <c r="AF5" s="877"/>
      <c r="AG5" s="877"/>
      <c r="AH5" s="877"/>
      <c r="AI5" s="877"/>
      <c r="AJ5" s="877"/>
      <c r="AK5" s="1175"/>
    </row>
    <row r="6" spans="2:59" ht="3" customHeight="1" thickBot="1">
      <c r="B6" s="416" t="s">
        <v>33</v>
      </c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417"/>
    </row>
    <row r="7" spans="2:59" ht="33.75" customHeight="1" thickBot="1">
      <c r="B7" s="1150" t="s">
        <v>0</v>
      </c>
      <c r="C7" s="1151"/>
      <c r="D7" s="1151"/>
      <c r="E7" s="1151"/>
      <c r="F7" s="1151"/>
      <c r="G7" s="1158">
        <f>'GRANULOMETRÍA GRAVA'!G7:AK8</f>
        <v>0</v>
      </c>
      <c r="H7" s="1158"/>
      <c r="I7" s="1158"/>
      <c r="J7" s="1158"/>
      <c r="K7" s="1158"/>
      <c r="L7" s="1158"/>
      <c r="M7" s="1158"/>
      <c r="N7" s="1158"/>
      <c r="O7" s="1158"/>
      <c r="P7" s="1158"/>
      <c r="Q7" s="1158"/>
      <c r="R7" s="1158"/>
      <c r="S7" s="1158"/>
      <c r="T7" s="1158"/>
      <c r="U7" s="1158"/>
      <c r="V7" s="1158"/>
      <c r="W7" s="1158"/>
      <c r="X7" s="1158"/>
      <c r="Y7" s="1158"/>
      <c r="Z7" s="1158"/>
      <c r="AA7" s="1158"/>
      <c r="AB7" s="1158"/>
      <c r="AC7" s="1158"/>
      <c r="AD7" s="1158"/>
      <c r="AE7" s="1158"/>
      <c r="AF7" s="1158"/>
      <c r="AG7" s="1158"/>
      <c r="AH7" s="1158"/>
      <c r="AI7" s="1158"/>
      <c r="AJ7" s="1158"/>
      <c r="AK7" s="1159"/>
      <c r="AQ7" s="418"/>
      <c r="AR7" s="418"/>
      <c r="AS7" s="418"/>
      <c r="AT7" s="418"/>
      <c r="AU7" s="418"/>
      <c r="AV7" s="418"/>
      <c r="AW7" s="418"/>
      <c r="AX7" s="418"/>
      <c r="AY7" s="418"/>
      <c r="AZ7" s="418"/>
      <c r="BA7" s="418"/>
      <c r="BB7" s="418"/>
      <c r="BC7" s="418"/>
      <c r="BD7" s="418"/>
      <c r="BE7" s="418"/>
      <c r="BF7" s="418"/>
      <c r="BG7" s="418"/>
    </row>
    <row r="8" spans="2:59" ht="42" customHeight="1">
      <c r="B8" s="1152"/>
      <c r="C8" s="760"/>
      <c r="D8" s="760"/>
      <c r="E8" s="760"/>
      <c r="F8" s="760"/>
      <c r="G8" s="1160"/>
      <c r="H8" s="1160"/>
      <c r="I8" s="1160"/>
      <c r="J8" s="1160"/>
      <c r="K8" s="1160"/>
      <c r="L8" s="1160"/>
      <c r="M8" s="1160"/>
      <c r="N8" s="1160"/>
      <c r="O8" s="1160"/>
      <c r="P8" s="1160"/>
      <c r="Q8" s="1160"/>
      <c r="R8" s="1160"/>
      <c r="S8" s="1160"/>
      <c r="T8" s="1160"/>
      <c r="U8" s="1160"/>
      <c r="V8" s="1160"/>
      <c r="W8" s="1160"/>
      <c r="X8" s="1160"/>
      <c r="Y8" s="1160"/>
      <c r="Z8" s="1160"/>
      <c r="AA8" s="1160"/>
      <c r="AB8" s="1160"/>
      <c r="AC8" s="1160"/>
      <c r="AD8" s="1160"/>
      <c r="AE8" s="1160"/>
      <c r="AF8" s="1160"/>
      <c r="AG8" s="1160"/>
      <c r="AH8" s="1160"/>
      <c r="AI8" s="1160"/>
      <c r="AJ8" s="1160"/>
      <c r="AK8" s="1161"/>
      <c r="AQ8" s="1166"/>
      <c r="AR8" s="1166"/>
      <c r="AS8" s="1166"/>
      <c r="AT8" s="1166"/>
      <c r="AU8" s="1166"/>
      <c r="AV8" s="1166"/>
      <c r="AW8" s="1166"/>
      <c r="AX8" s="1166"/>
      <c r="AY8" s="1166"/>
    </row>
    <row r="9" spans="2:59" ht="14.1" customHeight="1">
      <c r="B9" s="1152" t="s">
        <v>35</v>
      </c>
      <c r="C9" s="760"/>
      <c r="D9" s="760"/>
      <c r="E9" s="760"/>
      <c r="F9" s="760"/>
      <c r="G9" s="761">
        <f>'GRANULOMETRÍA GRAVA'!G9:AK10</f>
        <v>0</v>
      </c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761"/>
      <c r="AK9" s="1162"/>
      <c r="AQ9" s="1166"/>
      <c r="AR9" s="1166"/>
      <c r="AS9" s="1166"/>
      <c r="AT9" s="1166"/>
      <c r="AU9" s="1166"/>
      <c r="AV9" s="1166"/>
      <c r="AW9" s="1166"/>
      <c r="AX9" s="1166"/>
      <c r="AY9" s="1166"/>
    </row>
    <row r="10" spans="2:59" ht="14.1" customHeight="1">
      <c r="B10" s="1152"/>
      <c r="C10" s="760"/>
      <c r="D10" s="760"/>
      <c r="E10" s="760"/>
      <c r="F10" s="760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761"/>
      <c r="AK10" s="1162"/>
      <c r="AQ10" s="1166"/>
      <c r="AR10" s="1166"/>
      <c r="AS10" s="1166"/>
      <c r="AT10" s="1166"/>
      <c r="AU10" s="1166"/>
      <c r="AV10" s="1166"/>
      <c r="AW10" s="1166"/>
      <c r="AX10" s="1166"/>
      <c r="AY10" s="1166"/>
    </row>
    <row r="11" spans="2:59" ht="14.1" customHeight="1">
      <c r="B11" s="1167" t="s">
        <v>36</v>
      </c>
      <c r="C11" s="764"/>
      <c r="D11" s="764"/>
      <c r="E11" s="764"/>
      <c r="F11" s="764"/>
      <c r="G11" s="765"/>
      <c r="H11" s="765"/>
      <c r="I11" s="765"/>
      <c r="J11" s="765"/>
      <c r="K11" s="765"/>
      <c r="L11" s="765"/>
      <c r="M11" s="765"/>
      <c r="N11" s="765"/>
      <c r="O11" s="765"/>
      <c r="P11" s="765"/>
      <c r="Q11" s="765"/>
      <c r="R11" s="765"/>
      <c r="S11" s="765"/>
      <c r="T11" s="765"/>
      <c r="U11" s="765"/>
      <c r="V11" s="765"/>
      <c r="W11" s="765"/>
      <c r="X11" s="765"/>
      <c r="Y11" s="765"/>
      <c r="Z11" s="765"/>
      <c r="AA11" s="765"/>
      <c r="AB11" s="765"/>
      <c r="AC11" s="765"/>
      <c r="AD11" s="765"/>
      <c r="AE11" s="765"/>
      <c r="AF11" s="765"/>
      <c r="AG11" s="765"/>
      <c r="AH11" s="765"/>
      <c r="AI11" s="765"/>
      <c r="AJ11" s="765"/>
      <c r="AK11" s="1163"/>
      <c r="AQ11" s="419"/>
    </row>
    <row r="12" spans="2:59" ht="14.1" customHeight="1">
      <c r="B12" s="1168"/>
      <c r="C12" s="1169"/>
      <c r="D12" s="1169"/>
      <c r="E12" s="1169"/>
      <c r="F12" s="1169"/>
      <c r="G12" s="1164"/>
      <c r="H12" s="1164"/>
      <c r="I12" s="1164"/>
      <c r="J12" s="1164"/>
      <c r="K12" s="1164"/>
      <c r="L12" s="1164"/>
      <c r="M12" s="1164"/>
      <c r="N12" s="1164"/>
      <c r="O12" s="1164"/>
      <c r="P12" s="1164"/>
      <c r="Q12" s="1164"/>
      <c r="R12" s="1164"/>
      <c r="S12" s="1164"/>
      <c r="T12" s="1164"/>
      <c r="U12" s="1164"/>
      <c r="V12" s="1164"/>
      <c r="W12" s="1164"/>
      <c r="X12" s="1164"/>
      <c r="Y12" s="1164"/>
      <c r="Z12" s="1164"/>
      <c r="AA12" s="1164"/>
      <c r="AB12" s="1164"/>
      <c r="AC12" s="1164"/>
      <c r="AD12" s="1164"/>
      <c r="AE12" s="1164"/>
      <c r="AF12" s="1164"/>
      <c r="AG12" s="1164"/>
      <c r="AH12" s="1164"/>
      <c r="AI12" s="1164"/>
      <c r="AJ12" s="1164"/>
      <c r="AK12" s="1165"/>
    </row>
    <row r="13" spans="2:59" ht="14.25" customHeight="1">
      <c r="B13" s="1181" t="s">
        <v>37</v>
      </c>
      <c r="C13" s="1182"/>
      <c r="D13" s="1182"/>
      <c r="E13" s="1182"/>
      <c r="F13" s="1182"/>
      <c r="G13" s="1182"/>
      <c r="H13" s="1185"/>
      <c r="I13" s="1186"/>
      <c r="J13" s="1186"/>
      <c r="K13" s="1186"/>
      <c r="L13" s="1186"/>
      <c r="M13" s="1187"/>
      <c r="N13" s="1190" t="s">
        <v>38</v>
      </c>
      <c r="O13" s="1191"/>
      <c r="P13" s="1191"/>
      <c r="Q13" s="1191"/>
      <c r="R13" s="1191"/>
      <c r="S13" s="1198"/>
      <c r="T13" s="1198"/>
      <c r="U13" s="1198"/>
      <c r="V13" s="1198"/>
      <c r="W13" s="1198"/>
      <c r="X13" s="1198"/>
      <c r="Y13" s="1199"/>
      <c r="Z13" s="1190" t="s">
        <v>39</v>
      </c>
      <c r="AA13" s="1191"/>
      <c r="AB13" s="1191"/>
      <c r="AC13" s="1194" t="str">
        <f>'GRANULOMETRÍA GRAVA'!AC13:AK14</f>
        <v>ING MICHELLE ZELAYA</v>
      </c>
      <c r="AD13" s="1194"/>
      <c r="AE13" s="1194"/>
      <c r="AF13" s="1194"/>
      <c r="AG13" s="1194"/>
      <c r="AH13" s="1194"/>
      <c r="AI13" s="1194"/>
      <c r="AJ13" s="1194"/>
      <c r="AK13" s="1195"/>
    </row>
    <row r="14" spans="2:59" ht="9" customHeight="1">
      <c r="B14" s="1183"/>
      <c r="C14" s="1184"/>
      <c r="D14" s="1184"/>
      <c r="E14" s="1184"/>
      <c r="F14" s="1184"/>
      <c r="G14" s="1184"/>
      <c r="H14" s="1188"/>
      <c r="I14" s="1188"/>
      <c r="J14" s="1188"/>
      <c r="K14" s="1188"/>
      <c r="L14" s="1188"/>
      <c r="M14" s="1189"/>
      <c r="N14" s="1192"/>
      <c r="O14" s="1193"/>
      <c r="P14" s="1193"/>
      <c r="Q14" s="1193"/>
      <c r="R14" s="1193"/>
      <c r="S14" s="1200"/>
      <c r="T14" s="1200"/>
      <c r="U14" s="1200"/>
      <c r="V14" s="1200"/>
      <c r="W14" s="1200"/>
      <c r="X14" s="1200"/>
      <c r="Y14" s="1201"/>
      <c r="Z14" s="1192"/>
      <c r="AA14" s="1193"/>
      <c r="AB14" s="1193"/>
      <c r="AC14" s="1196"/>
      <c r="AD14" s="1196"/>
      <c r="AE14" s="1196"/>
      <c r="AF14" s="1196"/>
      <c r="AG14" s="1196"/>
      <c r="AH14" s="1196"/>
      <c r="AI14" s="1196"/>
      <c r="AJ14" s="1196"/>
      <c r="AK14" s="1197"/>
      <c r="AR14" s="420"/>
      <c r="AS14" s="421"/>
      <c r="AT14" s="421"/>
      <c r="AU14" s="421"/>
      <c r="AV14" s="421"/>
      <c r="AW14" s="421"/>
    </row>
    <row r="15" spans="2:59" ht="5.25" customHeight="1">
      <c r="B15" s="416"/>
      <c r="AK15" s="422"/>
      <c r="AR15" s="423"/>
      <c r="AS15" s="424"/>
      <c r="AT15" s="424"/>
      <c r="AU15" s="424"/>
      <c r="AV15" s="424"/>
      <c r="AW15" s="424"/>
    </row>
    <row r="16" spans="2:59" ht="14.25" customHeight="1">
      <c r="B16" s="1155" t="s">
        <v>1</v>
      </c>
      <c r="C16" s="1156"/>
      <c r="D16" s="1156"/>
      <c r="E16" s="1156"/>
      <c r="F16" s="816"/>
      <c r="G16" s="816"/>
      <c r="H16" s="816"/>
      <c r="I16" s="816"/>
      <c r="J16" s="816"/>
      <c r="K16" s="816"/>
      <c r="L16" s="816"/>
      <c r="M16" s="425" t="s">
        <v>2</v>
      </c>
      <c r="N16" s="1156" t="s">
        <v>3</v>
      </c>
      <c r="O16" s="1156"/>
      <c r="P16" s="1156"/>
      <c r="Q16" s="1156"/>
      <c r="R16" s="730"/>
      <c r="S16" s="730"/>
      <c r="T16" s="730"/>
      <c r="U16" s="730"/>
      <c r="V16" s="730"/>
      <c r="W16" s="730"/>
      <c r="X16" s="730"/>
      <c r="Y16" s="425" t="s">
        <v>2</v>
      </c>
      <c r="Z16" s="1156" t="s">
        <v>4</v>
      </c>
      <c r="AA16" s="1156"/>
      <c r="AB16" s="1156"/>
      <c r="AC16" s="1156"/>
      <c r="AD16" s="816">
        <f>F16-R16</f>
        <v>0</v>
      </c>
      <c r="AE16" s="1157"/>
      <c r="AF16" s="1157"/>
      <c r="AG16" s="1157"/>
      <c r="AH16" s="1157"/>
      <c r="AI16" s="1157"/>
      <c r="AJ16" s="1157"/>
      <c r="AK16" s="426" t="s">
        <v>2</v>
      </c>
    </row>
    <row r="17" spans="2:46" ht="3.75" customHeight="1">
      <c r="B17" s="427"/>
      <c r="C17" s="428"/>
      <c r="D17" s="428"/>
      <c r="E17" s="428"/>
      <c r="F17" s="428"/>
      <c r="G17" s="428"/>
      <c r="H17" s="429"/>
      <c r="I17" s="429"/>
      <c r="J17" s="429"/>
      <c r="K17" s="429"/>
      <c r="L17" s="429"/>
      <c r="M17" s="429"/>
      <c r="N17" s="428"/>
      <c r="O17" s="428"/>
      <c r="P17" s="428"/>
      <c r="Q17" s="428"/>
      <c r="R17" s="428"/>
      <c r="S17" s="428"/>
      <c r="T17" s="429"/>
      <c r="U17" s="429"/>
      <c r="V17" s="429"/>
      <c r="W17" s="429"/>
      <c r="X17" s="429"/>
      <c r="Y17" s="429"/>
      <c r="Z17" s="428"/>
      <c r="AA17" s="428"/>
      <c r="AB17" s="428"/>
      <c r="AC17" s="428"/>
      <c r="AD17" s="428"/>
      <c r="AE17" s="428"/>
      <c r="AF17" s="430"/>
      <c r="AG17" s="430"/>
      <c r="AH17" s="430"/>
      <c r="AI17" s="430"/>
      <c r="AJ17" s="430"/>
      <c r="AK17" s="431"/>
    </row>
    <row r="18" spans="2:46" ht="14.25" customHeight="1">
      <c r="B18" s="1145" t="s">
        <v>5</v>
      </c>
      <c r="C18" s="1146"/>
      <c r="D18" s="1146"/>
      <c r="E18" s="1146"/>
      <c r="F18" s="1146"/>
      <c r="G18" s="1146"/>
      <c r="H18" s="1146"/>
      <c r="I18" s="1146"/>
      <c r="J18" s="1146"/>
      <c r="K18" s="1146"/>
      <c r="L18" s="1146"/>
      <c r="M18" s="1146"/>
      <c r="N18" s="1146"/>
      <c r="O18" s="1146"/>
      <c r="P18" s="1146"/>
      <c r="Q18" s="1146"/>
      <c r="R18" s="1146"/>
      <c r="S18" s="1146"/>
      <c r="T18" s="1146"/>
      <c r="U18" s="1146"/>
      <c r="V18" s="1146"/>
      <c r="W18" s="1146"/>
      <c r="X18" s="1146"/>
      <c r="Y18" s="1146"/>
      <c r="Z18" s="1146"/>
      <c r="AA18" s="1146"/>
      <c r="AB18" s="1146"/>
      <c r="AC18" s="1146"/>
      <c r="AD18" s="1146"/>
      <c r="AE18" s="1146"/>
      <c r="AF18" s="1146"/>
      <c r="AG18" s="1146"/>
      <c r="AH18" s="1146"/>
      <c r="AI18" s="1146"/>
      <c r="AJ18" s="1146"/>
      <c r="AK18" s="1147"/>
    </row>
    <row r="19" spans="2:46" ht="3.75" customHeight="1">
      <c r="B19" s="432"/>
      <c r="AK19" s="433"/>
    </row>
    <row r="20" spans="2:46" ht="10.5" customHeight="1">
      <c r="B20" s="1148" t="s">
        <v>6</v>
      </c>
      <c r="C20" s="1148"/>
      <c r="D20" s="1148"/>
      <c r="E20" s="1148"/>
      <c r="F20" s="1148"/>
      <c r="G20" s="1148"/>
      <c r="H20" s="1148"/>
      <c r="I20" s="1148" t="s">
        <v>7</v>
      </c>
      <c r="J20" s="1148"/>
      <c r="K20" s="1148"/>
      <c r="L20" s="1148"/>
      <c r="M20" s="1148"/>
      <c r="N20" s="1148"/>
      <c r="O20" s="1148"/>
      <c r="P20" s="1148"/>
      <c r="Q20" s="1148" t="s">
        <v>8</v>
      </c>
      <c r="R20" s="1148"/>
      <c r="S20" s="1148"/>
      <c r="T20" s="1148"/>
      <c r="U20" s="1148"/>
      <c r="V20" s="1148"/>
      <c r="W20" s="1148" t="s">
        <v>9</v>
      </c>
      <c r="X20" s="1148"/>
      <c r="Y20" s="1148"/>
      <c r="Z20" s="1148"/>
      <c r="AA20" s="1148"/>
      <c r="AB20" s="1153" t="s">
        <v>10</v>
      </c>
      <c r="AC20" s="1153"/>
      <c r="AD20" s="1153"/>
      <c r="AE20" s="1153"/>
      <c r="AF20" s="1153"/>
      <c r="AG20" s="1148" t="s">
        <v>11</v>
      </c>
      <c r="AH20" s="1148"/>
      <c r="AI20" s="1148"/>
      <c r="AJ20" s="1148"/>
      <c r="AK20" s="1148"/>
    </row>
    <row r="21" spans="2:46" ht="18" customHeight="1">
      <c r="B21" s="1149"/>
      <c r="C21" s="1149"/>
      <c r="D21" s="1149"/>
      <c r="E21" s="1149"/>
      <c r="F21" s="1149"/>
      <c r="G21" s="1149"/>
      <c r="H21" s="1149"/>
      <c r="I21" s="1149"/>
      <c r="J21" s="1149"/>
      <c r="K21" s="1149"/>
      <c r="L21" s="1149"/>
      <c r="M21" s="1149"/>
      <c r="N21" s="1149"/>
      <c r="O21" s="1149"/>
      <c r="P21" s="1149"/>
      <c r="Q21" s="1149"/>
      <c r="R21" s="1149"/>
      <c r="S21" s="1149"/>
      <c r="T21" s="1149"/>
      <c r="U21" s="1149"/>
      <c r="V21" s="1149"/>
      <c r="W21" s="1149"/>
      <c r="X21" s="1149"/>
      <c r="Y21" s="1149"/>
      <c r="Z21" s="1149"/>
      <c r="AA21" s="1149"/>
      <c r="AB21" s="1154"/>
      <c r="AC21" s="1154"/>
      <c r="AD21" s="1154"/>
      <c r="AE21" s="1154"/>
      <c r="AF21" s="1154"/>
      <c r="AG21" s="1149"/>
      <c r="AH21" s="1149"/>
      <c r="AI21" s="1149"/>
      <c r="AJ21" s="1149"/>
      <c r="AK21" s="1149"/>
    </row>
    <row r="22" spans="2:46" s="435" customFormat="1" ht="14.25" customHeight="1">
      <c r="B22" s="1130" t="s">
        <v>12</v>
      </c>
      <c r="C22" s="1131"/>
      <c r="D22" s="1132"/>
      <c r="E22" s="1133">
        <v>9.5</v>
      </c>
      <c r="F22" s="1134"/>
      <c r="G22" s="1134"/>
      <c r="H22" s="1135"/>
      <c r="I22" s="1136"/>
      <c r="J22" s="1137"/>
      <c r="K22" s="1137"/>
      <c r="L22" s="1137"/>
      <c r="M22" s="1137"/>
      <c r="N22" s="1137"/>
      <c r="O22" s="1137"/>
      <c r="P22" s="1138"/>
      <c r="Q22" s="1139" t="e">
        <f t="shared" ref="Q22:Q30" si="0">I22/$I$31</f>
        <v>#DIV/0!</v>
      </c>
      <c r="R22" s="1140"/>
      <c r="S22" s="1140"/>
      <c r="T22" s="1140"/>
      <c r="U22" s="1140"/>
      <c r="V22" s="1141"/>
      <c r="W22" s="1139" t="e">
        <f>Q22</f>
        <v>#DIV/0!</v>
      </c>
      <c r="X22" s="1140"/>
      <c r="Y22" s="1140"/>
      <c r="Z22" s="1140"/>
      <c r="AA22" s="1141"/>
      <c r="AB22" s="1142" t="e">
        <f t="shared" ref="AB22:AB30" si="1">1-W22</f>
        <v>#DIV/0!</v>
      </c>
      <c r="AC22" s="1143"/>
      <c r="AD22" s="1143"/>
      <c r="AE22" s="1143"/>
      <c r="AF22" s="1144"/>
      <c r="AG22" s="1126">
        <v>1</v>
      </c>
      <c r="AH22" s="1127"/>
      <c r="AI22" s="434"/>
      <c r="AJ22" s="1128">
        <v>1</v>
      </c>
      <c r="AK22" s="1129"/>
      <c r="AQ22" s="436">
        <f t="shared" ref="AQ22:AQ29" si="2">E22</f>
        <v>9.5</v>
      </c>
      <c r="AR22" s="437" t="e">
        <f t="shared" ref="AR22:AR29" si="3">AB22</f>
        <v>#DIV/0!</v>
      </c>
      <c r="AS22" s="438">
        <f t="shared" ref="AS22:AS29" si="4">AG22</f>
        <v>1</v>
      </c>
      <c r="AT22" s="438">
        <f t="shared" ref="AT22:AT29" si="5">AJ22</f>
        <v>1</v>
      </c>
    </row>
    <row r="23" spans="2:46" s="435" customFormat="1" ht="14.25" customHeight="1">
      <c r="B23" s="1123" t="s">
        <v>13</v>
      </c>
      <c r="C23" s="1124"/>
      <c r="D23" s="1125"/>
      <c r="E23" s="1111">
        <v>4.75</v>
      </c>
      <c r="F23" s="1112"/>
      <c r="G23" s="1112"/>
      <c r="H23" s="1113"/>
      <c r="I23" s="1114"/>
      <c r="J23" s="1115"/>
      <c r="K23" s="1115"/>
      <c r="L23" s="1115"/>
      <c r="M23" s="1115"/>
      <c r="N23" s="1115"/>
      <c r="O23" s="1115"/>
      <c r="P23" s="1116"/>
      <c r="Q23" s="1117" t="e">
        <f t="shared" si="0"/>
        <v>#DIV/0!</v>
      </c>
      <c r="R23" s="1118"/>
      <c r="S23" s="1118"/>
      <c r="T23" s="1118"/>
      <c r="U23" s="1118"/>
      <c r="V23" s="1119"/>
      <c r="W23" s="1117" t="e">
        <f t="shared" ref="W23:W30" si="6">Q23+W22</f>
        <v>#DIV/0!</v>
      </c>
      <c r="X23" s="1118"/>
      <c r="Y23" s="1118"/>
      <c r="Z23" s="1118"/>
      <c r="AA23" s="1119"/>
      <c r="AB23" s="1120" t="e">
        <f t="shared" si="1"/>
        <v>#DIV/0!</v>
      </c>
      <c r="AC23" s="1121"/>
      <c r="AD23" s="1121"/>
      <c r="AE23" s="1121"/>
      <c r="AF23" s="1122"/>
      <c r="AG23" s="1106">
        <v>0.95</v>
      </c>
      <c r="AH23" s="1107"/>
      <c r="AI23" s="439" t="s">
        <v>14</v>
      </c>
      <c r="AJ23" s="1107">
        <v>1</v>
      </c>
      <c r="AK23" s="1108"/>
      <c r="AQ23" s="436">
        <f t="shared" si="2"/>
        <v>4.75</v>
      </c>
      <c r="AR23" s="437" t="e">
        <f t="shared" si="3"/>
        <v>#DIV/0!</v>
      </c>
      <c r="AS23" s="438">
        <f t="shared" si="4"/>
        <v>0.95</v>
      </c>
      <c r="AT23" s="438">
        <f t="shared" si="5"/>
        <v>1</v>
      </c>
    </row>
    <row r="24" spans="2:46" s="435" customFormat="1" ht="14.25" customHeight="1">
      <c r="B24" s="1123" t="s">
        <v>15</v>
      </c>
      <c r="C24" s="1124"/>
      <c r="D24" s="1125"/>
      <c r="E24" s="1111">
        <v>2.36</v>
      </c>
      <c r="F24" s="1112"/>
      <c r="G24" s="1112"/>
      <c r="H24" s="1113"/>
      <c r="I24" s="1114"/>
      <c r="J24" s="1115"/>
      <c r="K24" s="1115"/>
      <c r="L24" s="1115"/>
      <c r="M24" s="1115"/>
      <c r="N24" s="1115"/>
      <c r="O24" s="1115"/>
      <c r="P24" s="1116"/>
      <c r="Q24" s="1117" t="e">
        <f t="shared" si="0"/>
        <v>#DIV/0!</v>
      </c>
      <c r="R24" s="1118"/>
      <c r="S24" s="1118"/>
      <c r="T24" s="1118"/>
      <c r="U24" s="1118"/>
      <c r="V24" s="1119"/>
      <c r="W24" s="1117" t="e">
        <f t="shared" si="6"/>
        <v>#DIV/0!</v>
      </c>
      <c r="X24" s="1118"/>
      <c r="Y24" s="1118"/>
      <c r="Z24" s="1118"/>
      <c r="AA24" s="1119"/>
      <c r="AB24" s="1120" t="e">
        <f t="shared" si="1"/>
        <v>#DIV/0!</v>
      </c>
      <c r="AC24" s="1121"/>
      <c r="AD24" s="1121"/>
      <c r="AE24" s="1121"/>
      <c r="AF24" s="1122"/>
      <c r="AG24" s="1106">
        <v>0.8</v>
      </c>
      <c r="AH24" s="1107"/>
      <c r="AI24" s="439" t="s">
        <v>14</v>
      </c>
      <c r="AJ24" s="1107">
        <v>1</v>
      </c>
      <c r="AK24" s="1108"/>
      <c r="AQ24" s="436">
        <f t="shared" si="2"/>
        <v>2.36</v>
      </c>
      <c r="AR24" s="437" t="e">
        <f t="shared" si="3"/>
        <v>#DIV/0!</v>
      </c>
      <c r="AS24" s="438">
        <f t="shared" si="4"/>
        <v>0.8</v>
      </c>
      <c r="AT24" s="438">
        <f t="shared" si="5"/>
        <v>1</v>
      </c>
    </row>
    <row r="25" spans="2:46" s="435" customFormat="1" ht="14.25" customHeight="1">
      <c r="B25" s="1109" t="s">
        <v>16</v>
      </c>
      <c r="C25" s="1110"/>
      <c r="D25" s="1110"/>
      <c r="E25" s="1111">
        <v>1.18</v>
      </c>
      <c r="F25" s="1112"/>
      <c r="G25" s="1112"/>
      <c r="H25" s="1113"/>
      <c r="I25" s="1114"/>
      <c r="J25" s="1115"/>
      <c r="K25" s="1115"/>
      <c r="L25" s="1115"/>
      <c r="M25" s="1115"/>
      <c r="N25" s="1115"/>
      <c r="O25" s="1115"/>
      <c r="P25" s="1116"/>
      <c r="Q25" s="1117" t="e">
        <f t="shared" si="0"/>
        <v>#DIV/0!</v>
      </c>
      <c r="R25" s="1118"/>
      <c r="S25" s="1118"/>
      <c r="T25" s="1118"/>
      <c r="U25" s="1118"/>
      <c r="V25" s="1119"/>
      <c r="W25" s="1117" t="e">
        <f t="shared" si="6"/>
        <v>#DIV/0!</v>
      </c>
      <c r="X25" s="1118"/>
      <c r="Y25" s="1118"/>
      <c r="Z25" s="1118"/>
      <c r="AA25" s="1119"/>
      <c r="AB25" s="1120" t="e">
        <f t="shared" si="1"/>
        <v>#DIV/0!</v>
      </c>
      <c r="AC25" s="1121"/>
      <c r="AD25" s="1121"/>
      <c r="AE25" s="1121"/>
      <c r="AF25" s="1122"/>
      <c r="AG25" s="1106">
        <v>0.5</v>
      </c>
      <c r="AH25" s="1107"/>
      <c r="AI25" s="439" t="s">
        <v>14</v>
      </c>
      <c r="AJ25" s="1107">
        <v>0.85</v>
      </c>
      <c r="AK25" s="1108"/>
      <c r="AQ25" s="436">
        <f t="shared" si="2"/>
        <v>1.18</v>
      </c>
      <c r="AR25" s="437" t="e">
        <f t="shared" si="3"/>
        <v>#DIV/0!</v>
      </c>
      <c r="AS25" s="438">
        <f t="shared" si="4"/>
        <v>0.5</v>
      </c>
      <c r="AT25" s="438">
        <f t="shared" si="5"/>
        <v>0.85</v>
      </c>
    </row>
    <row r="26" spans="2:46" s="435" customFormat="1" ht="14.25" customHeight="1">
      <c r="B26" s="1109" t="s">
        <v>17</v>
      </c>
      <c r="C26" s="1110"/>
      <c r="D26" s="1110"/>
      <c r="E26" s="1111">
        <v>0.63</v>
      </c>
      <c r="F26" s="1112"/>
      <c r="G26" s="1112"/>
      <c r="H26" s="1113"/>
      <c r="I26" s="1114"/>
      <c r="J26" s="1115"/>
      <c r="K26" s="1115"/>
      <c r="L26" s="1115"/>
      <c r="M26" s="1115"/>
      <c r="N26" s="1115"/>
      <c r="O26" s="1115"/>
      <c r="P26" s="1116"/>
      <c r="Q26" s="1117" t="e">
        <f t="shared" si="0"/>
        <v>#DIV/0!</v>
      </c>
      <c r="R26" s="1118"/>
      <c r="S26" s="1118"/>
      <c r="T26" s="1118"/>
      <c r="U26" s="1118"/>
      <c r="V26" s="1119"/>
      <c r="W26" s="1117" t="e">
        <f t="shared" si="6"/>
        <v>#DIV/0!</v>
      </c>
      <c r="X26" s="1118"/>
      <c r="Y26" s="1118"/>
      <c r="Z26" s="1118"/>
      <c r="AA26" s="1119"/>
      <c r="AB26" s="1120" t="e">
        <f t="shared" si="1"/>
        <v>#DIV/0!</v>
      </c>
      <c r="AC26" s="1121"/>
      <c r="AD26" s="1121"/>
      <c r="AE26" s="1121"/>
      <c r="AF26" s="1122"/>
      <c r="AG26" s="1106">
        <v>0.25</v>
      </c>
      <c r="AH26" s="1107"/>
      <c r="AI26" s="439" t="s">
        <v>14</v>
      </c>
      <c r="AJ26" s="1107">
        <v>0.6</v>
      </c>
      <c r="AK26" s="1108"/>
      <c r="AQ26" s="436">
        <f t="shared" si="2"/>
        <v>0.63</v>
      </c>
      <c r="AR26" s="437" t="e">
        <f t="shared" si="3"/>
        <v>#DIV/0!</v>
      </c>
      <c r="AS26" s="438">
        <f t="shared" si="4"/>
        <v>0.25</v>
      </c>
      <c r="AT26" s="438">
        <f t="shared" si="5"/>
        <v>0.6</v>
      </c>
    </row>
    <row r="27" spans="2:46" s="435" customFormat="1" ht="14.25" customHeight="1">
      <c r="B27" s="1109" t="s">
        <v>18</v>
      </c>
      <c r="C27" s="1110"/>
      <c r="D27" s="1110"/>
      <c r="E27" s="1111">
        <v>0.32</v>
      </c>
      <c r="F27" s="1112"/>
      <c r="G27" s="1112"/>
      <c r="H27" s="1113"/>
      <c r="I27" s="1114"/>
      <c r="J27" s="1115"/>
      <c r="K27" s="1115"/>
      <c r="L27" s="1115"/>
      <c r="M27" s="1115"/>
      <c r="N27" s="1115"/>
      <c r="O27" s="1115"/>
      <c r="P27" s="1116"/>
      <c r="Q27" s="1117" t="e">
        <f t="shared" si="0"/>
        <v>#DIV/0!</v>
      </c>
      <c r="R27" s="1118"/>
      <c r="S27" s="1118"/>
      <c r="T27" s="1118"/>
      <c r="U27" s="1118"/>
      <c r="V27" s="1119"/>
      <c r="W27" s="1117" t="e">
        <f t="shared" si="6"/>
        <v>#DIV/0!</v>
      </c>
      <c r="X27" s="1118"/>
      <c r="Y27" s="1118"/>
      <c r="Z27" s="1118"/>
      <c r="AA27" s="1119"/>
      <c r="AB27" s="1120" t="e">
        <f t="shared" si="1"/>
        <v>#DIV/0!</v>
      </c>
      <c r="AC27" s="1121"/>
      <c r="AD27" s="1121"/>
      <c r="AE27" s="1121"/>
      <c r="AF27" s="1122"/>
      <c r="AG27" s="1106">
        <v>0.05</v>
      </c>
      <c r="AH27" s="1107"/>
      <c r="AI27" s="439" t="s">
        <v>14</v>
      </c>
      <c r="AJ27" s="1107">
        <v>0.3</v>
      </c>
      <c r="AK27" s="1108"/>
      <c r="AQ27" s="436">
        <f t="shared" si="2"/>
        <v>0.32</v>
      </c>
      <c r="AR27" s="437" t="e">
        <f t="shared" si="3"/>
        <v>#DIV/0!</v>
      </c>
      <c r="AS27" s="438">
        <f t="shared" si="4"/>
        <v>0.05</v>
      </c>
      <c r="AT27" s="438">
        <f t="shared" si="5"/>
        <v>0.3</v>
      </c>
    </row>
    <row r="28" spans="2:46" s="435" customFormat="1" ht="14.25" customHeight="1">
      <c r="B28" s="1109" t="s">
        <v>19</v>
      </c>
      <c r="C28" s="1110"/>
      <c r="D28" s="1110"/>
      <c r="E28" s="1111">
        <v>0.16</v>
      </c>
      <c r="F28" s="1112"/>
      <c r="G28" s="1112"/>
      <c r="H28" s="1113"/>
      <c r="I28" s="1114"/>
      <c r="J28" s="1115"/>
      <c r="K28" s="1115"/>
      <c r="L28" s="1115"/>
      <c r="M28" s="1115"/>
      <c r="N28" s="1115"/>
      <c r="O28" s="1115"/>
      <c r="P28" s="1116"/>
      <c r="Q28" s="1117" t="e">
        <f t="shared" si="0"/>
        <v>#DIV/0!</v>
      </c>
      <c r="R28" s="1118"/>
      <c r="S28" s="1118"/>
      <c r="T28" s="1118"/>
      <c r="U28" s="1118"/>
      <c r="V28" s="1119"/>
      <c r="W28" s="1117" t="e">
        <f t="shared" si="6"/>
        <v>#DIV/0!</v>
      </c>
      <c r="X28" s="1118"/>
      <c r="Y28" s="1118"/>
      <c r="Z28" s="1118"/>
      <c r="AA28" s="1119"/>
      <c r="AB28" s="1120" t="e">
        <f t="shared" si="1"/>
        <v>#DIV/0!</v>
      </c>
      <c r="AC28" s="1121"/>
      <c r="AD28" s="1121"/>
      <c r="AE28" s="1121"/>
      <c r="AF28" s="1122"/>
      <c r="AG28" s="1106">
        <v>0</v>
      </c>
      <c r="AH28" s="1107"/>
      <c r="AI28" s="439" t="s">
        <v>14</v>
      </c>
      <c r="AJ28" s="1107">
        <v>0.1</v>
      </c>
      <c r="AK28" s="1108"/>
      <c r="AQ28" s="436">
        <f t="shared" si="2"/>
        <v>0.16</v>
      </c>
      <c r="AR28" s="437" t="e">
        <f t="shared" si="3"/>
        <v>#DIV/0!</v>
      </c>
      <c r="AS28" s="438">
        <f t="shared" si="4"/>
        <v>0</v>
      </c>
      <c r="AT28" s="438">
        <f t="shared" si="5"/>
        <v>0.1</v>
      </c>
    </row>
    <row r="29" spans="2:46" s="435" customFormat="1" ht="14.25" customHeight="1">
      <c r="B29" s="1109" t="s">
        <v>20</v>
      </c>
      <c r="C29" s="1110"/>
      <c r="D29" s="1110"/>
      <c r="E29" s="1111">
        <v>7.4999999999999997E-2</v>
      </c>
      <c r="F29" s="1112"/>
      <c r="G29" s="1112"/>
      <c r="H29" s="1113"/>
      <c r="I29" s="1114"/>
      <c r="J29" s="1115"/>
      <c r="K29" s="1115"/>
      <c r="L29" s="1115"/>
      <c r="M29" s="1115"/>
      <c r="N29" s="1115"/>
      <c r="O29" s="1115"/>
      <c r="P29" s="1116"/>
      <c r="Q29" s="1117" t="e">
        <f t="shared" si="0"/>
        <v>#DIV/0!</v>
      </c>
      <c r="R29" s="1118"/>
      <c r="S29" s="1118"/>
      <c r="T29" s="1118"/>
      <c r="U29" s="1118"/>
      <c r="V29" s="1119"/>
      <c r="W29" s="1117" t="e">
        <f t="shared" si="6"/>
        <v>#DIV/0!</v>
      </c>
      <c r="X29" s="1118"/>
      <c r="Y29" s="1118"/>
      <c r="Z29" s="1118"/>
      <c r="AA29" s="1119"/>
      <c r="AB29" s="1120" t="e">
        <f t="shared" si="1"/>
        <v>#DIV/0!</v>
      </c>
      <c r="AC29" s="1121"/>
      <c r="AD29" s="1121"/>
      <c r="AE29" s="1121"/>
      <c r="AF29" s="1122"/>
      <c r="AG29" s="1106">
        <v>0</v>
      </c>
      <c r="AH29" s="1107"/>
      <c r="AI29" s="439" t="s">
        <v>14</v>
      </c>
      <c r="AJ29" s="1107">
        <v>0.03</v>
      </c>
      <c r="AK29" s="1108"/>
      <c r="AQ29" s="436">
        <f t="shared" si="2"/>
        <v>7.4999999999999997E-2</v>
      </c>
      <c r="AR29" s="437" t="e">
        <f t="shared" si="3"/>
        <v>#DIV/0!</v>
      </c>
      <c r="AS29" s="438">
        <f t="shared" si="4"/>
        <v>0</v>
      </c>
      <c r="AT29" s="438">
        <f t="shared" si="5"/>
        <v>0.03</v>
      </c>
    </row>
    <row r="30" spans="2:46" s="435" customFormat="1" ht="14.25" customHeight="1">
      <c r="B30" s="1092" t="s">
        <v>21</v>
      </c>
      <c r="C30" s="1093"/>
      <c r="D30" s="1093"/>
      <c r="E30" s="1094"/>
      <c r="F30" s="1095"/>
      <c r="G30" s="1095"/>
      <c r="H30" s="1096"/>
      <c r="I30" s="1097">
        <f>AF54</f>
        <v>0</v>
      </c>
      <c r="J30" s="1098"/>
      <c r="K30" s="1098"/>
      <c r="L30" s="1098"/>
      <c r="M30" s="1098"/>
      <c r="N30" s="1098"/>
      <c r="O30" s="1098"/>
      <c r="P30" s="1099"/>
      <c r="Q30" s="1100" t="e">
        <f t="shared" si="0"/>
        <v>#DIV/0!</v>
      </c>
      <c r="R30" s="1101"/>
      <c r="S30" s="1101"/>
      <c r="T30" s="1101"/>
      <c r="U30" s="1101"/>
      <c r="V30" s="1102"/>
      <c r="W30" s="1100" t="e">
        <f t="shared" si="6"/>
        <v>#DIV/0!</v>
      </c>
      <c r="X30" s="1101"/>
      <c r="Y30" s="1101"/>
      <c r="Z30" s="1101"/>
      <c r="AA30" s="1102"/>
      <c r="AB30" s="1103" t="e">
        <f t="shared" si="1"/>
        <v>#DIV/0!</v>
      </c>
      <c r="AC30" s="1104"/>
      <c r="AD30" s="1104"/>
      <c r="AE30" s="1104"/>
      <c r="AF30" s="1105"/>
      <c r="AG30" s="1084"/>
      <c r="AH30" s="1085"/>
      <c r="AI30" s="440"/>
      <c r="AJ30" s="1085"/>
      <c r="AK30" s="1086"/>
    </row>
    <row r="31" spans="2:46" s="435" customFormat="1" ht="15" customHeight="1">
      <c r="B31" s="1087" t="s">
        <v>22</v>
      </c>
      <c r="C31" s="1087"/>
      <c r="D31" s="1087"/>
      <c r="E31" s="1087"/>
      <c r="F31" s="1087"/>
      <c r="G31" s="1087"/>
      <c r="H31" s="1087"/>
      <c r="I31" s="1088">
        <f>SUM(I22:P30)</f>
        <v>0</v>
      </c>
      <c r="J31" s="1088"/>
      <c r="K31" s="1088"/>
      <c r="L31" s="1088"/>
      <c r="M31" s="1088"/>
      <c r="N31" s="1088"/>
      <c r="O31" s="1088"/>
      <c r="P31" s="1088"/>
      <c r="Q31" s="1089"/>
      <c r="R31" s="1089"/>
      <c r="S31" s="1089"/>
      <c r="T31" s="1089"/>
      <c r="U31" s="1089"/>
      <c r="V31" s="1089"/>
      <c r="W31" s="1090"/>
      <c r="X31" s="1090"/>
      <c r="Y31" s="1090"/>
      <c r="Z31" s="1090"/>
      <c r="AA31" s="1090"/>
      <c r="AB31" s="1090"/>
      <c r="AC31" s="1090"/>
      <c r="AD31" s="1090"/>
      <c r="AE31" s="1090"/>
      <c r="AF31" s="1090"/>
      <c r="AG31" s="1091"/>
      <c r="AH31" s="1091"/>
      <c r="AI31" s="1091"/>
      <c r="AJ31" s="1091"/>
      <c r="AK31" s="1091"/>
    </row>
    <row r="32" spans="2:46" s="435" customFormat="1" ht="13.5" customHeight="1">
      <c r="B32" s="441"/>
      <c r="C32" s="294"/>
      <c r="D32" s="294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305"/>
      <c r="AH32" s="305"/>
      <c r="AI32" s="305"/>
      <c r="AJ32" s="305"/>
      <c r="AK32" s="442"/>
    </row>
    <row r="33" spans="2:44" s="435" customFormat="1" ht="18.75" customHeight="1">
      <c r="B33" s="441"/>
      <c r="C33" s="294"/>
      <c r="D33" s="294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6"/>
      <c r="X33" s="296"/>
      <c r="Y33" s="296"/>
      <c r="Z33" s="443"/>
      <c r="AA33" s="282"/>
      <c r="AB33" s="282"/>
      <c r="AC33" s="282"/>
      <c r="AD33" s="282"/>
      <c r="AE33" s="282"/>
      <c r="AF33" s="282"/>
      <c r="AG33" s="282"/>
      <c r="AH33" s="444"/>
      <c r="AI33" s="282"/>
      <c r="AJ33" s="282"/>
      <c r="AK33" s="433"/>
    </row>
    <row r="34" spans="2:44" s="435" customFormat="1" ht="14.25" customHeight="1">
      <c r="B34" s="441"/>
      <c r="C34" s="294"/>
      <c r="D34" s="294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6"/>
      <c r="X34" s="296"/>
      <c r="Y34" s="296"/>
      <c r="Z34" s="282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433"/>
    </row>
    <row r="35" spans="2:44" s="435" customFormat="1" ht="14.25" customHeight="1">
      <c r="B35" s="441"/>
      <c r="C35" s="294"/>
      <c r="D35" s="294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6"/>
      <c r="X35" s="296"/>
      <c r="Y35" s="296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433"/>
    </row>
    <row r="36" spans="2:44" s="435" customFormat="1" ht="14.25" customHeight="1">
      <c r="B36" s="441"/>
      <c r="C36" s="294"/>
      <c r="D36" s="294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6"/>
      <c r="X36" s="296"/>
      <c r="Y36" s="296"/>
      <c r="Z36" s="282"/>
      <c r="AA36" s="282"/>
      <c r="AB36" s="282"/>
      <c r="AC36" s="282"/>
      <c r="AD36" s="282"/>
      <c r="AE36" s="282"/>
      <c r="AF36" s="282"/>
      <c r="AG36" s="282"/>
      <c r="AH36" s="282"/>
      <c r="AI36" s="282"/>
      <c r="AJ36" s="282"/>
      <c r="AK36" s="433"/>
    </row>
    <row r="37" spans="2:44" s="435" customFormat="1" ht="14.25" customHeight="1">
      <c r="B37" s="441"/>
      <c r="C37" s="294"/>
      <c r="D37" s="294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6"/>
      <c r="X37" s="296"/>
      <c r="Y37" s="296"/>
      <c r="Z37" s="282"/>
      <c r="AA37" s="282"/>
      <c r="AB37" s="282"/>
      <c r="AC37" s="282"/>
      <c r="AD37" s="282"/>
      <c r="AE37" s="282"/>
      <c r="AF37" s="282"/>
      <c r="AG37" s="282"/>
      <c r="AH37" s="282"/>
      <c r="AI37" s="282"/>
      <c r="AJ37" s="282"/>
      <c r="AK37" s="433"/>
    </row>
    <row r="38" spans="2:44" s="435" customFormat="1" ht="14.25" customHeight="1">
      <c r="B38" s="441"/>
      <c r="C38" s="294"/>
      <c r="D38" s="294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6"/>
      <c r="X38" s="296"/>
      <c r="Y38" s="296"/>
      <c r="Z38" s="282"/>
      <c r="AA38" s="282"/>
      <c r="AB38" s="282"/>
      <c r="AC38" s="282"/>
      <c r="AD38" s="282"/>
      <c r="AE38" s="282"/>
      <c r="AF38" s="282"/>
      <c r="AG38" s="282"/>
      <c r="AH38" s="282"/>
      <c r="AI38" s="282"/>
      <c r="AJ38" s="282"/>
      <c r="AK38" s="433"/>
    </row>
    <row r="39" spans="2:44" s="435" customFormat="1" ht="14.25" customHeight="1">
      <c r="B39" s="441"/>
      <c r="C39" s="294"/>
      <c r="D39" s="294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6"/>
      <c r="X39" s="296"/>
      <c r="Y39" s="296"/>
      <c r="Z39" s="445"/>
      <c r="AA39" s="282"/>
      <c r="AB39" s="282"/>
      <c r="AC39" s="282"/>
      <c r="AD39" s="282"/>
      <c r="AE39" s="282"/>
      <c r="AF39" s="282"/>
      <c r="AG39" s="282"/>
      <c r="AH39" s="446"/>
      <c r="AI39" s="446"/>
      <c r="AJ39" s="446"/>
      <c r="AK39" s="447"/>
    </row>
    <row r="40" spans="2:44" s="435" customFormat="1" ht="14.25" customHeight="1">
      <c r="B40" s="441"/>
      <c r="C40" s="294"/>
      <c r="D40" s="294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6"/>
      <c r="X40" s="296"/>
      <c r="Y40" s="296"/>
      <c r="Z40" s="445"/>
      <c r="AA40" s="282"/>
      <c r="AB40" s="282"/>
      <c r="AC40" s="282"/>
      <c r="AD40" s="282"/>
      <c r="AE40" s="282"/>
      <c r="AF40" s="282"/>
      <c r="AG40" s="282"/>
      <c r="AH40" s="446"/>
      <c r="AI40" s="446"/>
      <c r="AJ40" s="446"/>
      <c r="AK40" s="447"/>
    </row>
    <row r="41" spans="2:44" s="435" customFormat="1" ht="14.25" customHeight="1">
      <c r="B41" s="441"/>
      <c r="C41" s="294"/>
      <c r="D41" s="294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6"/>
      <c r="X41" s="296"/>
      <c r="Y41" s="296"/>
      <c r="Z41" s="445"/>
      <c r="AA41" s="445"/>
      <c r="AB41" s="445"/>
      <c r="AC41" s="445"/>
      <c r="AD41" s="445"/>
      <c r="AE41" s="445"/>
      <c r="AF41" s="445"/>
      <c r="AG41" s="445"/>
      <c r="AH41" s="448"/>
      <c r="AI41" s="448"/>
      <c r="AJ41" s="448"/>
      <c r="AK41" s="447"/>
      <c r="AR41" s="449" t="s">
        <v>27</v>
      </c>
    </row>
    <row r="42" spans="2:44" s="435" customFormat="1" ht="14.25" customHeight="1">
      <c r="B42" s="441"/>
      <c r="C42" s="294"/>
      <c r="D42" s="294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6"/>
      <c r="X42" s="296"/>
      <c r="Y42" s="296"/>
      <c r="Z42" s="445"/>
      <c r="AA42" s="282"/>
      <c r="AB42" s="282"/>
      <c r="AC42" s="282"/>
      <c r="AD42" s="282"/>
      <c r="AE42" s="282"/>
      <c r="AF42" s="282"/>
      <c r="AG42" s="282"/>
      <c r="AH42" s="448"/>
      <c r="AI42" s="448"/>
      <c r="AJ42" s="448"/>
      <c r="AK42" s="447"/>
      <c r="AM42" s="450">
        <f>AH39-AH40</f>
        <v>0</v>
      </c>
      <c r="AR42" s="451" t="e">
        <f>AH42/AH39</f>
        <v>#DIV/0!</v>
      </c>
    </row>
    <row r="43" spans="2:44" s="435" customFormat="1" ht="14.25" customHeight="1">
      <c r="B43" s="441"/>
      <c r="C43" s="294"/>
      <c r="D43" s="294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6"/>
      <c r="X43" s="296"/>
      <c r="Y43" s="296"/>
      <c r="Z43" s="445"/>
      <c r="AA43" s="282"/>
      <c r="AB43" s="282"/>
      <c r="AC43" s="282"/>
      <c r="AD43" s="282"/>
      <c r="AE43" s="282"/>
      <c r="AF43" s="282"/>
      <c r="AG43" s="282"/>
      <c r="AH43" s="446"/>
      <c r="AI43" s="446"/>
      <c r="AJ43" s="446"/>
      <c r="AK43" s="447"/>
    </row>
    <row r="44" spans="2:44" s="435" customFormat="1" ht="14.25" customHeight="1">
      <c r="B44" s="441"/>
      <c r="C44" s="294"/>
      <c r="D44" s="294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6"/>
      <c r="X44" s="296"/>
      <c r="Y44" s="296"/>
      <c r="AH44" s="452"/>
      <c r="AI44" s="452"/>
      <c r="AJ44" s="452"/>
      <c r="AK44" s="453"/>
    </row>
    <row r="45" spans="2:44" s="435" customFormat="1" ht="14.25" customHeight="1">
      <c r="B45" s="441"/>
      <c r="C45" s="294"/>
      <c r="D45" s="294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6"/>
      <c r="X45" s="296"/>
      <c r="Y45" s="296"/>
      <c r="AH45" s="454"/>
      <c r="AI45" s="454"/>
      <c r="AJ45" s="454"/>
      <c r="AK45" s="455"/>
    </row>
    <row r="46" spans="2:44" s="435" customFormat="1" ht="14.25" customHeight="1">
      <c r="B46" s="441"/>
      <c r="C46" s="294"/>
      <c r="D46" s="294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6"/>
      <c r="X46" s="296"/>
      <c r="Y46" s="296"/>
      <c r="AH46" s="454"/>
      <c r="AI46" s="454"/>
      <c r="AJ46" s="454"/>
      <c r="AK46" s="455"/>
    </row>
    <row r="47" spans="2:44" s="435" customFormat="1" ht="14.25" customHeight="1">
      <c r="B47" s="441"/>
      <c r="C47" s="294"/>
      <c r="D47" s="294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6"/>
      <c r="X47" s="296"/>
      <c r="Y47" s="296"/>
      <c r="AH47" s="454"/>
      <c r="AI47" s="454"/>
      <c r="AJ47" s="454"/>
      <c r="AK47" s="455"/>
    </row>
    <row r="48" spans="2:44" s="435" customFormat="1" ht="14.25" customHeight="1">
      <c r="B48" s="441"/>
      <c r="C48" s="294"/>
      <c r="D48" s="294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6"/>
      <c r="X48" s="296"/>
      <c r="Y48" s="296"/>
      <c r="Z48" s="456"/>
      <c r="AA48" s="456"/>
      <c r="AB48" s="456"/>
      <c r="AC48" s="456"/>
      <c r="AD48" s="456"/>
      <c r="AE48" s="456"/>
      <c r="AF48" s="456"/>
      <c r="AG48" s="456"/>
      <c r="AH48" s="456"/>
      <c r="AI48" s="456"/>
      <c r="AJ48" s="456"/>
      <c r="AK48" s="457"/>
    </row>
    <row r="49" spans="2:54" s="435" customFormat="1" ht="14.25" customHeight="1">
      <c r="B49" s="441"/>
      <c r="C49" s="294"/>
      <c r="D49" s="294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6"/>
      <c r="X49" s="296"/>
      <c r="Y49" s="296"/>
      <c r="Z49" s="456"/>
      <c r="AA49" s="456"/>
      <c r="AB49" s="456"/>
      <c r="AC49" s="456"/>
      <c r="AD49" s="456"/>
      <c r="AE49" s="456"/>
      <c r="AF49" s="456"/>
      <c r="AG49" s="456"/>
      <c r="AH49" s="456"/>
      <c r="AI49" s="456"/>
      <c r="AJ49" s="456"/>
      <c r="AK49" s="457"/>
    </row>
    <row r="50" spans="2:54" s="435" customFormat="1" ht="18.75" customHeight="1">
      <c r="B50" s="441"/>
      <c r="C50" s="294"/>
      <c r="D50" s="294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6"/>
      <c r="X50" s="296"/>
      <c r="Y50" s="296"/>
      <c r="Z50" s="458"/>
      <c r="AA50" s="286"/>
      <c r="AB50" s="286"/>
      <c r="AC50" s="286"/>
      <c r="AD50" s="286"/>
      <c r="AE50" s="286"/>
      <c r="AF50" s="286"/>
      <c r="AG50" s="286"/>
      <c r="AH50" s="286"/>
      <c r="AI50" s="286"/>
      <c r="AJ50" s="286"/>
      <c r="AK50" s="459"/>
    </row>
    <row r="51" spans="2:54" s="435" customFormat="1" ht="14.25" customHeight="1">
      <c r="B51" s="441"/>
      <c r="C51" s="809" t="s">
        <v>23</v>
      </c>
      <c r="D51" s="810"/>
      <c r="E51" s="810"/>
      <c r="F51" s="810"/>
      <c r="G51" s="810"/>
      <c r="H51" s="810"/>
      <c r="I51" s="810"/>
      <c r="J51" s="810"/>
      <c r="K51" s="810"/>
      <c r="L51" s="810"/>
      <c r="M51" s="810"/>
      <c r="N51" s="810"/>
      <c r="O51" s="810"/>
      <c r="P51" s="810"/>
      <c r="Q51" s="810"/>
      <c r="R51" s="810"/>
      <c r="S51" s="810"/>
      <c r="T51" s="810"/>
      <c r="U51" s="810"/>
      <c r="V51" s="810"/>
      <c r="W51" s="810"/>
      <c r="X51" s="810"/>
      <c r="Y51" s="810"/>
      <c r="Z51" s="810"/>
      <c r="AA51" s="810"/>
      <c r="AB51" s="810"/>
      <c r="AC51" s="810"/>
      <c r="AD51" s="810"/>
      <c r="AE51" s="810"/>
      <c r="AF51" s="810"/>
      <c r="AG51" s="810"/>
      <c r="AH51" s="810"/>
      <c r="AI51" s="811"/>
      <c r="AJ51" s="286"/>
      <c r="AK51" s="459"/>
    </row>
    <row r="52" spans="2:54" s="435" customFormat="1" ht="14.25" customHeight="1">
      <c r="B52" s="441"/>
      <c r="C52" s="812"/>
      <c r="D52" s="813"/>
      <c r="E52" s="813"/>
      <c r="F52" s="813"/>
      <c r="G52" s="813"/>
      <c r="H52" s="813"/>
      <c r="I52" s="813"/>
      <c r="J52" s="813"/>
      <c r="K52" s="813"/>
      <c r="L52" s="813"/>
      <c r="M52" s="813"/>
      <c r="N52" s="813"/>
      <c r="O52" s="813"/>
      <c r="P52" s="813"/>
      <c r="Q52" s="813"/>
      <c r="R52" s="813"/>
      <c r="S52" s="813"/>
      <c r="T52" s="813"/>
      <c r="U52" s="813"/>
      <c r="V52" s="813"/>
      <c r="W52" s="813"/>
      <c r="X52" s="813"/>
      <c r="Y52" s="813"/>
      <c r="Z52" s="813"/>
      <c r="AA52" s="813"/>
      <c r="AB52" s="813"/>
      <c r="AC52" s="813"/>
      <c r="AD52" s="813"/>
      <c r="AE52" s="813"/>
      <c r="AF52" s="813"/>
      <c r="AG52" s="813"/>
      <c r="AH52" s="813"/>
      <c r="AI52" s="814"/>
      <c r="AJ52" s="286"/>
      <c r="AK52" s="459"/>
    </row>
    <row r="53" spans="2:54" s="435" customFormat="1" ht="5.25" customHeight="1">
      <c r="B53" s="441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89"/>
      <c r="AI53" s="289"/>
      <c r="AJ53" s="286"/>
      <c r="AK53" s="459"/>
    </row>
    <row r="54" spans="2:54" s="435" customFormat="1" ht="14.25" customHeight="1">
      <c r="B54" s="460"/>
      <c r="C54" s="1081" t="s">
        <v>24</v>
      </c>
      <c r="D54" s="1081"/>
      <c r="E54" s="1081"/>
      <c r="F54" s="1081"/>
      <c r="G54" s="1081"/>
      <c r="H54" s="1081"/>
      <c r="I54" s="1079">
        <f>AD16</f>
        <v>0</v>
      </c>
      <c r="J54" s="1080"/>
      <c r="K54" s="1080"/>
      <c r="L54" s="291" t="s">
        <v>2</v>
      </c>
      <c r="M54" s="716" t="s">
        <v>25</v>
      </c>
      <c r="N54" s="717"/>
      <c r="O54" s="717"/>
      <c r="P54" s="717"/>
      <c r="Q54" s="717"/>
      <c r="R54" s="717"/>
      <c r="S54" s="717"/>
      <c r="T54" s="1078">
        <f>SUM(I22:P29)</f>
        <v>0</v>
      </c>
      <c r="U54" s="1078"/>
      <c r="V54" s="1078"/>
      <c r="W54" s="292" t="s">
        <v>2</v>
      </c>
      <c r="X54" s="716" t="s">
        <v>29</v>
      </c>
      <c r="Y54" s="815"/>
      <c r="Z54" s="815"/>
      <c r="AA54" s="815"/>
      <c r="AB54" s="815"/>
      <c r="AC54" s="815"/>
      <c r="AD54" s="815"/>
      <c r="AE54" s="815"/>
      <c r="AF54" s="730">
        <f>I54-T54</f>
        <v>0</v>
      </c>
      <c r="AG54" s="730"/>
      <c r="AH54" s="730"/>
      <c r="AI54" s="292" t="s">
        <v>2</v>
      </c>
      <c r="AJ54" s="286"/>
      <c r="AK54" s="459"/>
    </row>
    <row r="55" spans="2:54" s="435" customFormat="1" ht="8.25" customHeight="1" thickBot="1">
      <c r="B55" s="441"/>
      <c r="C55" s="293"/>
      <c r="D55" s="294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6"/>
      <c r="X55" s="296"/>
      <c r="Y55" s="29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459"/>
    </row>
    <row r="56" spans="2:54" s="435" customFormat="1" ht="14.25" customHeight="1" thickBot="1">
      <c r="B56" s="460"/>
      <c r="C56" s="461" t="s">
        <v>26</v>
      </c>
      <c r="D56" s="462"/>
      <c r="E56" s="462"/>
      <c r="F56" s="462"/>
      <c r="G56" s="462"/>
      <c r="H56" s="463"/>
      <c r="I56" s="730">
        <v>9.5</v>
      </c>
      <c r="J56" s="730"/>
      <c r="K56" s="730"/>
      <c r="L56" s="292" t="s">
        <v>2</v>
      </c>
      <c r="M56" s="716" t="s">
        <v>28</v>
      </c>
      <c r="N56" s="717"/>
      <c r="O56" s="717"/>
      <c r="P56" s="717"/>
      <c r="Q56" s="717"/>
      <c r="R56" s="717"/>
      <c r="S56" s="717"/>
      <c r="T56" s="730">
        <f>AF54-I56</f>
        <v>-9.5</v>
      </c>
      <c r="U56" s="730"/>
      <c r="V56" s="730"/>
      <c r="W56" s="292" t="s">
        <v>2</v>
      </c>
      <c r="X56" s="721" t="s">
        <v>30</v>
      </c>
      <c r="Y56" s="722"/>
      <c r="Z56" s="722"/>
      <c r="AA56" s="722"/>
      <c r="AB56" s="722"/>
      <c r="AC56" s="722"/>
      <c r="AD56" s="722"/>
      <c r="AE56" s="722"/>
      <c r="AF56" s="718" t="e">
        <f>SUM(W22:AA28)</f>
        <v>#DIV/0!</v>
      </c>
      <c r="AG56" s="719"/>
      <c r="AH56" s="719"/>
      <c r="AI56" s="720"/>
      <c r="AJ56" s="286"/>
      <c r="AK56" s="459"/>
    </row>
    <row r="57" spans="2:54" s="435" customFormat="1" ht="14.25" customHeight="1" thickBot="1">
      <c r="B57" s="441"/>
      <c r="C57" s="294"/>
      <c r="D57" s="294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6"/>
      <c r="X57" s="721" t="s">
        <v>31</v>
      </c>
      <c r="Y57" s="722"/>
      <c r="Z57" s="722"/>
      <c r="AA57" s="722"/>
      <c r="AB57" s="722"/>
      <c r="AC57" s="722"/>
      <c r="AD57" s="722"/>
      <c r="AE57" s="722"/>
      <c r="AF57" s="723" t="s">
        <v>32</v>
      </c>
      <c r="AG57" s="724"/>
      <c r="AH57" s="724"/>
      <c r="AI57" s="725"/>
      <c r="AJ57" s="286"/>
      <c r="AK57" s="459"/>
    </row>
    <row r="58" spans="2:54" s="435" customFormat="1" ht="6.75" customHeight="1">
      <c r="B58" s="441"/>
      <c r="C58" s="294"/>
      <c r="D58" s="294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6"/>
      <c r="X58" s="297"/>
      <c r="Y58" s="297"/>
      <c r="Z58" s="297"/>
      <c r="AA58" s="297"/>
      <c r="AB58" s="297"/>
      <c r="AC58" s="297"/>
      <c r="AD58" s="297"/>
      <c r="AE58" s="297"/>
      <c r="AF58" s="298"/>
      <c r="AG58" s="298"/>
      <c r="AH58" s="298"/>
      <c r="AI58" s="298"/>
      <c r="AJ58" s="286"/>
      <c r="AK58" s="459"/>
    </row>
    <row r="59" spans="2:54" s="435" customFormat="1" ht="14.25" customHeight="1">
      <c r="B59" s="464"/>
      <c r="C59" s="726" t="s">
        <v>40</v>
      </c>
      <c r="D59" s="726"/>
      <c r="E59" s="726"/>
      <c r="F59" s="726"/>
      <c r="G59" s="726"/>
      <c r="H59" s="726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6"/>
      <c r="X59" s="296"/>
      <c r="Y59" s="29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459"/>
    </row>
    <row r="60" spans="2:54" s="435" customFormat="1" ht="14.25" customHeight="1">
      <c r="B60" s="465"/>
      <c r="C60" s="466"/>
      <c r="D60" s="293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4"/>
      <c r="AH60" s="304"/>
      <c r="AI60" s="304"/>
      <c r="AJ60" s="305"/>
      <c r="AK60" s="442"/>
      <c r="AP60" s="385"/>
      <c r="AQ60" s="385"/>
      <c r="AR60" s="385"/>
      <c r="AS60" s="385"/>
      <c r="AT60" s="385"/>
      <c r="AU60" s="385"/>
      <c r="AV60" s="385"/>
      <c r="AW60" s="385"/>
      <c r="AX60" s="385"/>
      <c r="AY60" s="385"/>
      <c r="AZ60" s="385"/>
      <c r="BA60" s="385"/>
      <c r="BB60" s="385"/>
    </row>
    <row r="61" spans="2:54" s="435" customFormat="1" ht="14.25" customHeight="1">
      <c r="B61" s="465"/>
      <c r="C61" s="293"/>
      <c r="D61" s="293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3"/>
      <c r="X61" s="303"/>
      <c r="Y61" s="303"/>
      <c r="Z61" s="303"/>
      <c r="AA61" s="303"/>
      <c r="AB61" s="303"/>
      <c r="AC61" s="303"/>
      <c r="AD61" s="303"/>
      <c r="AE61" s="303"/>
      <c r="AF61" s="303"/>
      <c r="AG61" s="304"/>
      <c r="AH61" s="304"/>
      <c r="AI61" s="304"/>
      <c r="AJ61" s="305"/>
      <c r="AK61" s="442"/>
      <c r="AP61" s="385"/>
      <c r="AQ61" s="385"/>
      <c r="AR61" s="385"/>
      <c r="AS61" s="385"/>
      <c r="AT61" s="385"/>
      <c r="AU61" s="385"/>
      <c r="AV61" s="385"/>
      <c r="AW61" s="385"/>
      <c r="AX61" s="385"/>
      <c r="AY61" s="385"/>
      <c r="AZ61" s="385"/>
      <c r="BA61" s="385"/>
      <c r="BB61" s="385"/>
    </row>
    <row r="62" spans="2:54" ht="14.25" customHeight="1">
      <c r="B62" s="467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468"/>
      <c r="AP62" s="385"/>
      <c r="AQ62" s="385"/>
      <c r="AR62" s="385"/>
      <c r="AS62" s="385"/>
      <c r="AT62" s="385"/>
      <c r="AU62" s="385"/>
      <c r="AV62" s="385"/>
      <c r="AW62" s="385"/>
      <c r="AX62" s="385"/>
      <c r="AY62" s="385"/>
      <c r="AZ62" s="385"/>
      <c r="BA62" s="385"/>
      <c r="BB62" s="385"/>
    </row>
    <row r="63" spans="2:54" ht="14.25" customHeight="1">
      <c r="B63" s="467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468"/>
      <c r="AP63" s="385"/>
      <c r="AQ63" s="385"/>
      <c r="AR63" s="385"/>
      <c r="AS63" s="385"/>
      <c r="AT63" s="385"/>
      <c r="AU63" s="385"/>
      <c r="AV63" s="385"/>
      <c r="AW63" s="385"/>
      <c r="AX63" s="385"/>
      <c r="AY63" s="385"/>
      <c r="AZ63" s="385"/>
      <c r="BA63" s="385"/>
      <c r="BB63" s="385"/>
    </row>
    <row r="64" spans="2:54" ht="14.25" customHeight="1">
      <c r="B64" s="469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311"/>
      <c r="AJ64" s="311"/>
      <c r="AK64" s="470"/>
    </row>
    <row r="65" spans="2:37" ht="14.25" customHeight="1">
      <c r="B65" s="1083">
        <f>'GRANULOMETRÍA GRAVA'!B63:S63</f>
        <v>0</v>
      </c>
      <c r="C65" s="728"/>
      <c r="D65" s="728"/>
      <c r="E65" s="728"/>
      <c r="F65" s="728"/>
      <c r="G65" s="728"/>
      <c r="H65" s="728"/>
      <c r="I65" s="728"/>
      <c r="J65" s="728"/>
      <c r="K65" s="728"/>
      <c r="L65" s="728"/>
      <c r="M65" s="728"/>
      <c r="N65" s="728"/>
      <c r="O65" s="728"/>
      <c r="P65" s="728"/>
      <c r="Q65" s="728"/>
      <c r="R65" s="728"/>
      <c r="S65" s="728"/>
      <c r="T65" s="728" t="str">
        <f>'GRANULOMETRÍA GRAVA'!T63:AK63</f>
        <v>ING FRANCISCO GRANADOS</v>
      </c>
      <c r="U65" s="728"/>
      <c r="V65" s="728"/>
      <c r="W65" s="728"/>
      <c r="X65" s="728"/>
      <c r="Y65" s="728"/>
      <c r="Z65" s="728"/>
      <c r="AA65" s="728"/>
      <c r="AB65" s="728"/>
      <c r="AC65" s="728"/>
      <c r="AD65" s="728"/>
      <c r="AE65" s="728"/>
      <c r="AF65" s="728"/>
      <c r="AG65" s="728"/>
      <c r="AH65" s="728"/>
      <c r="AI65" s="728"/>
      <c r="AJ65" s="728"/>
      <c r="AK65" s="1082"/>
    </row>
    <row r="66" spans="2:37" ht="14.25" customHeight="1">
      <c r="B66" s="1083" t="str">
        <f>'GRANULOMETRÍA GRAVA'!B64:S64</f>
        <v xml:space="preserve">Tecnico de Laboratorio de suelos y Materiales. </v>
      </c>
      <c r="C66" s="728"/>
      <c r="D66" s="728"/>
      <c r="E66" s="728"/>
      <c r="F66" s="728"/>
      <c r="G66" s="728"/>
      <c r="H66" s="728"/>
      <c r="I66" s="728"/>
      <c r="J66" s="728"/>
      <c r="K66" s="728"/>
      <c r="L66" s="728"/>
      <c r="M66" s="728"/>
      <c r="N66" s="728"/>
      <c r="O66" s="728"/>
      <c r="P66" s="728"/>
      <c r="Q66" s="728"/>
      <c r="R66" s="728"/>
      <c r="S66" s="728"/>
      <c r="T66" s="728" t="str">
        <f>'GRANULOMETRÍA GRAVA'!T64:AK64</f>
        <v xml:space="preserve">Jefe Técnico de Laboratorio de suelos y Materiales. </v>
      </c>
      <c r="U66" s="728"/>
      <c r="V66" s="728"/>
      <c r="W66" s="728"/>
      <c r="X66" s="728"/>
      <c r="Y66" s="728"/>
      <c r="Z66" s="728"/>
      <c r="AA66" s="728"/>
      <c r="AB66" s="728"/>
      <c r="AC66" s="728"/>
      <c r="AD66" s="728"/>
      <c r="AE66" s="728"/>
      <c r="AF66" s="728"/>
      <c r="AG66" s="728"/>
      <c r="AH66" s="728"/>
      <c r="AI66" s="728"/>
      <c r="AJ66" s="728"/>
      <c r="AK66" s="1082"/>
    </row>
    <row r="67" spans="2:37" ht="6.75" customHeight="1">
      <c r="B67" s="471"/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72"/>
      <c r="AC67" s="472"/>
      <c r="AD67" s="472"/>
      <c r="AE67" s="472"/>
      <c r="AF67" s="472"/>
      <c r="AG67" s="472"/>
      <c r="AH67" s="472"/>
      <c r="AI67" s="472"/>
      <c r="AJ67" s="472"/>
      <c r="AK67" s="473"/>
    </row>
  </sheetData>
  <mergeCells count="128">
    <mergeCell ref="AQ8:AS10"/>
    <mergeCell ref="AT8:AV10"/>
    <mergeCell ref="AW8:AY10"/>
    <mergeCell ref="B11:F12"/>
    <mergeCell ref="K2:AK3"/>
    <mergeCell ref="K4:AK5"/>
    <mergeCell ref="B2:J5"/>
    <mergeCell ref="B13:G14"/>
    <mergeCell ref="H13:M14"/>
    <mergeCell ref="Z13:AB14"/>
    <mergeCell ref="AC13:AK14"/>
    <mergeCell ref="N13:R14"/>
    <mergeCell ref="S13:Y14"/>
    <mergeCell ref="B18:AK18"/>
    <mergeCell ref="B20:H21"/>
    <mergeCell ref="B7:F8"/>
    <mergeCell ref="B9:F10"/>
    <mergeCell ref="I20:P21"/>
    <mergeCell ref="Q20:V21"/>
    <mergeCell ref="W20:AA21"/>
    <mergeCell ref="AB20:AF21"/>
    <mergeCell ref="AG20:AK21"/>
    <mergeCell ref="B16:E16"/>
    <mergeCell ref="F16:L16"/>
    <mergeCell ref="N16:Q16"/>
    <mergeCell ref="R16:X16"/>
    <mergeCell ref="Z16:AC16"/>
    <mergeCell ref="AD16:AJ16"/>
    <mergeCell ref="G7:AK8"/>
    <mergeCell ref="G9:AK10"/>
    <mergeCell ref="G11:AK12"/>
    <mergeCell ref="AG22:AH22"/>
    <mergeCell ref="AJ22:AK22"/>
    <mergeCell ref="B23:D23"/>
    <mergeCell ref="E23:H23"/>
    <mergeCell ref="I23:P23"/>
    <mergeCell ref="Q23:V23"/>
    <mergeCell ref="W23:AA23"/>
    <mergeCell ref="AB23:AF23"/>
    <mergeCell ref="AG23:AH23"/>
    <mergeCell ref="AJ23:AK23"/>
    <mergeCell ref="B22:D22"/>
    <mergeCell ref="E22:H22"/>
    <mergeCell ref="I22:P22"/>
    <mergeCell ref="Q22:V22"/>
    <mergeCell ref="W22:AA22"/>
    <mergeCell ref="AB22:AF22"/>
    <mergeCell ref="AG24:AH24"/>
    <mergeCell ref="AJ24:AK24"/>
    <mergeCell ref="B25:D25"/>
    <mergeCell ref="E25:H25"/>
    <mergeCell ref="I25:P25"/>
    <mergeCell ref="Q25:V25"/>
    <mergeCell ref="W25:AA25"/>
    <mergeCell ref="AB25:AF25"/>
    <mergeCell ref="AG25:AH25"/>
    <mergeCell ref="AJ25:AK25"/>
    <mergeCell ref="B24:D24"/>
    <mergeCell ref="E24:H24"/>
    <mergeCell ref="I24:P24"/>
    <mergeCell ref="Q24:V24"/>
    <mergeCell ref="W24:AA24"/>
    <mergeCell ref="AB24:AF24"/>
    <mergeCell ref="AG26:AH26"/>
    <mergeCell ref="AJ26:AK26"/>
    <mergeCell ref="B27:D27"/>
    <mergeCell ref="E27:H27"/>
    <mergeCell ref="I27:P27"/>
    <mergeCell ref="Q27:V27"/>
    <mergeCell ref="W27:AA27"/>
    <mergeCell ref="AB27:AF27"/>
    <mergeCell ref="AG27:AH27"/>
    <mergeCell ref="AJ27:AK27"/>
    <mergeCell ref="B26:D26"/>
    <mergeCell ref="E26:H26"/>
    <mergeCell ref="I26:P26"/>
    <mergeCell ref="Q26:V26"/>
    <mergeCell ref="W26:AA26"/>
    <mergeCell ref="AB26:AF26"/>
    <mergeCell ref="AG28:AH28"/>
    <mergeCell ref="AJ28:AK28"/>
    <mergeCell ref="B29:D29"/>
    <mergeCell ref="E29:H29"/>
    <mergeCell ref="I29:P29"/>
    <mergeCell ref="Q29:V29"/>
    <mergeCell ref="W29:AA29"/>
    <mergeCell ref="AB29:AF29"/>
    <mergeCell ref="AG29:AH29"/>
    <mergeCell ref="AJ29:AK29"/>
    <mergeCell ref="B28:D28"/>
    <mergeCell ref="E28:H28"/>
    <mergeCell ref="I28:P28"/>
    <mergeCell ref="Q28:V28"/>
    <mergeCell ref="W28:AA28"/>
    <mergeCell ref="AB28:AF28"/>
    <mergeCell ref="T66:AK66"/>
    <mergeCell ref="B65:S65"/>
    <mergeCell ref="T65:AK65"/>
    <mergeCell ref="AG30:AH30"/>
    <mergeCell ref="AJ30:AK30"/>
    <mergeCell ref="B31:H31"/>
    <mergeCell ref="I31:P31"/>
    <mergeCell ref="Q31:V31"/>
    <mergeCell ref="W31:AA31"/>
    <mergeCell ref="AB31:AF31"/>
    <mergeCell ref="AG31:AK31"/>
    <mergeCell ref="B30:D30"/>
    <mergeCell ref="E30:H30"/>
    <mergeCell ref="I30:P30"/>
    <mergeCell ref="Q30:V30"/>
    <mergeCell ref="W30:AA30"/>
    <mergeCell ref="AB30:AF30"/>
    <mergeCell ref="B66:S66"/>
    <mergeCell ref="X57:AE57"/>
    <mergeCell ref="T56:V56"/>
    <mergeCell ref="C59:H59"/>
    <mergeCell ref="AF56:AI56"/>
    <mergeCell ref="AF57:AI57"/>
    <mergeCell ref="C51:AI52"/>
    <mergeCell ref="AF54:AH54"/>
    <mergeCell ref="X54:AE54"/>
    <mergeCell ref="T54:V54"/>
    <mergeCell ref="M54:S54"/>
    <mergeCell ref="I54:K54"/>
    <mergeCell ref="C54:H54"/>
    <mergeCell ref="I56:K56"/>
    <mergeCell ref="M56:S56"/>
    <mergeCell ref="X56:AE56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78" orientation="portrait" horizontalDpi="4294967294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Hoja2">
    <tabColor theme="9" tint="-0.249977111117893"/>
    <pageSetUpPr fitToPage="1"/>
  </sheetPr>
  <dimension ref="B1:AQ44"/>
  <sheetViews>
    <sheetView showGridLines="0" view="pageBreakPreview" zoomScaleNormal="100" zoomScaleSheetLayoutView="100" workbookViewId="0"/>
  </sheetViews>
  <sheetFormatPr baseColWidth="10" defaultColWidth="7.28515625" defaultRowHeight="12.75"/>
  <cols>
    <col min="1" max="1" width="3.85546875" style="313" customWidth="1"/>
    <col min="2" max="2" width="12" style="313" customWidth="1"/>
    <col min="3" max="3" width="11.5703125" style="313" customWidth="1"/>
    <col min="4" max="4" width="14.28515625" style="313" customWidth="1"/>
    <col min="5" max="5" width="9.28515625" style="313" customWidth="1"/>
    <col min="6" max="6" width="13.5703125" style="313" customWidth="1"/>
    <col min="7" max="7" width="9.5703125" style="313" customWidth="1"/>
    <col min="8" max="8" width="11.85546875" style="313" customWidth="1"/>
    <col min="9" max="9" width="7" style="313" customWidth="1"/>
    <col min="10" max="10" width="3.7109375" style="313" customWidth="1"/>
    <col min="11" max="11" width="5.28515625" style="313" customWidth="1"/>
    <col min="12" max="256" width="7.28515625" style="313"/>
    <col min="257" max="257" width="3.85546875" style="313" customWidth="1"/>
    <col min="258" max="258" width="11" style="313" customWidth="1"/>
    <col min="259" max="259" width="11.5703125" style="313" customWidth="1"/>
    <col min="260" max="260" width="14.28515625" style="313" customWidth="1"/>
    <col min="261" max="261" width="8" style="313" customWidth="1"/>
    <col min="262" max="262" width="13.5703125" style="313" customWidth="1"/>
    <col min="263" max="263" width="9.5703125" style="313" customWidth="1"/>
    <col min="264" max="264" width="11" style="313" customWidth="1"/>
    <col min="265" max="265" width="7" style="313" customWidth="1"/>
    <col min="266" max="266" width="3.7109375" style="313" customWidth="1"/>
    <col min="267" max="267" width="5.28515625" style="313" customWidth="1"/>
    <col min="268" max="512" width="7.28515625" style="313"/>
    <col min="513" max="513" width="3.85546875" style="313" customWidth="1"/>
    <col min="514" max="514" width="11" style="313" customWidth="1"/>
    <col min="515" max="515" width="11.5703125" style="313" customWidth="1"/>
    <col min="516" max="516" width="14.28515625" style="313" customWidth="1"/>
    <col min="517" max="517" width="8" style="313" customWidth="1"/>
    <col min="518" max="518" width="13.5703125" style="313" customWidth="1"/>
    <col min="519" max="519" width="9.5703125" style="313" customWidth="1"/>
    <col min="520" max="520" width="11" style="313" customWidth="1"/>
    <col min="521" max="521" width="7" style="313" customWidth="1"/>
    <col min="522" max="522" width="3.7109375" style="313" customWidth="1"/>
    <col min="523" max="523" width="5.28515625" style="313" customWidth="1"/>
    <col min="524" max="768" width="7.28515625" style="313"/>
    <col min="769" max="769" width="3.85546875" style="313" customWidth="1"/>
    <col min="770" max="770" width="11" style="313" customWidth="1"/>
    <col min="771" max="771" width="11.5703125" style="313" customWidth="1"/>
    <col min="772" max="772" width="14.28515625" style="313" customWidth="1"/>
    <col min="773" max="773" width="8" style="313" customWidth="1"/>
    <col min="774" max="774" width="13.5703125" style="313" customWidth="1"/>
    <col min="775" max="775" width="9.5703125" style="313" customWidth="1"/>
    <col min="776" max="776" width="11" style="313" customWidth="1"/>
    <col min="777" max="777" width="7" style="313" customWidth="1"/>
    <col min="778" max="778" width="3.7109375" style="313" customWidth="1"/>
    <col min="779" max="779" width="5.28515625" style="313" customWidth="1"/>
    <col min="780" max="1024" width="7.28515625" style="313"/>
    <col min="1025" max="1025" width="3.85546875" style="313" customWidth="1"/>
    <col min="1026" max="1026" width="11" style="313" customWidth="1"/>
    <col min="1027" max="1027" width="11.5703125" style="313" customWidth="1"/>
    <col min="1028" max="1028" width="14.28515625" style="313" customWidth="1"/>
    <col min="1029" max="1029" width="8" style="313" customWidth="1"/>
    <col min="1030" max="1030" width="13.5703125" style="313" customWidth="1"/>
    <col min="1031" max="1031" width="9.5703125" style="313" customWidth="1"/>
    <col min="1032" max="1032" width="11" style="313" customWidth="1"/>
    <col min="1033" max="1033" width="7" style="313" customWidth="1"/>
    <col min="1034" max="1034" width="3.7109375" style="313" customWidth="1"/>
    <col min="1035" max="1035" width="5.28515625" style="313" customWidth="1"/>
    <col min="1036" max="1280" width="7.28515625" style="313"/>
    <col min="1281" max="1281" width="3.85546875" style="313" customWidth="1"/>
    <col min="1282" max="1282" width="11" style="313" customWidth="1"/>
    <col min="1283" max="1283" width="11.5703125" style="313" customWidth="1"/>
    <col min="1284" max="1284" width="14.28515625" style="313" customWidth="1"/>
    <col min="1285" max="1285" width="8" style="313" customWidth="1"/>
    <col min="1286" max="1286" width="13.5703125" style="313" customWidth="1"/>
    <col min="1287" max="1287" width="9.5703125" style="313" customWidth="1"/>
    <col min="1288" max="1288" width="11" style="313" customWidth="1"/>
    <col min="1289" max="1289" width="7" style="313" customWidth="1"/>
    <col min="1290" max="1290" width="3.7109375" style="313" customWidth="1"/>
    <col min="1291" max="1291" width="5.28515625" style="313" customWidth="1"/>
    <col min="1292" max="1536" width="7.28515625" style="313"/>
    <col min="1537" max="1537" width="3.85546875" style="313" customWidth="1"/>
    <col min="1538" max="1538" width="11" style="313" customWidth="1"/>
    <col min="1539" max="1539" width="11.5703125" style="313" customWidth="1"/>
    <col min="1540" max="1540" width="14.28515625" style="313" customWidth="1"/>
    <col min="1541" max="1541" width="8" style="313" customWidth="1"/>
    <col min="1542" max="1542" width="13.5703125" style="313" customWidth="1"/>
    <col min="1543" max="1543" width="9.5703125" style="313" customWidth="1"/>
    <col min="1544" max="1544" width="11" style="313" customWidth="1"/>
    <col min="1545" max="1545" width="7" style="313" customWidth="1"/>
    <col min="1546" max="1546" width="3.7109375" style="313" customWidth="1"/>
    <col min="1547" max="1547" width="5.28515625" style="313" customWidth="1"/>
    <col min="1548" max="1792" width="7.28515625" style="313"/>
    <col min="1793" max="1793" width="3.85546875" style="313" customWidth="1"/>
    <col min="1794" max="1794" width="11" style="313" customWidth="1"/>
    <col min="1795" max="1795" width="11.5703125" style="313" customWidth="1"/>
    <col min="1796" max="1796" width="14.28515625" style="313" customWidth="1"/>
    <col min="1797" max="1797" width="8" style="313" customWidth="1"/>
    <col min="1798" max="1798" width="13.5703125" style="313" customWidth="1"/>
    <col min="1799" max="1799" width="9.5703125" style="313" customWidth="1"/>
    <col min="1800" max="1800" width="11" style="313" customWidth="1"/>
    <col min="1801" max="1801" width="7" style="313" customWidth="1"/>
    <col min="1802" max="1802" width="3.7109375" style="313" customWidth="1"/>
    <col min="1803" max="1803" width="5.28515625" style="313" customWidth="1"/>
    <col min="1804" max="2048" width="7.28515625" style="313"/>
    <col min="2049" max="2049" width="3.85546875" style="313" customWidth="1"/>
    <col min="2050" max="2050" width="11" style="313" customWidth="1"/>
    <col min="2051" max="2051" width="11.5703125" style="313" customWidth="1"/>
    <col min="2052" max="2052" width="14.28515625" style="313" customWidth="1"/>
    <col min="2053" max="2053" width="8" style="313" customWidth="1"/>
    <col min="2054" max="2054" width="13.5703125" style="313" customWidth="1"/>
    <col min="2055" max="2055" width="9.5703125" style="313" customWidth="1"/>
    <col min="2056" max="2056" width="11" style="313" customWidth="1"/>
    <col min="2057" max="2057" width="7" style="313" customWidth="1"/>
    <col min="2058" max="2058" width="3.7109375" style="313" customWidth="1"/>
    <col min="2059" max="2059" width="5.28515625" style="313" customWidth="1"/>
    <col min="2060" max="2304" width="7.28515625" style="313"/>
    <col min="2305" max="2305" width="3.85546875" style="313" customWidth="1"/>
    <col min="2306" max="2306" width="11" style="313" customWidth="1"/>
    <col min="2307" max="2307" width="11.5703125" style="313" customWidth="1"/>
    <col min="2308" max="2308" width="14.28515625" style="313" customWidth="1"/>
    <col min="2309" max="2309" width="8" style="313" customWidth="1"/>
    <col min="2310" max="2310" width="13.5703125" style="313" customWidth="1"/>
    <col min="2311" max="2311" width="9.5703125" style="313" customWidth="1"/>
    <col min="2312" max="2312" width="11" style="313" customWidth="1"/>
    <col min="2313" max="2313" width="7" style="313" customWidth="1"/>
    <col min="2314" max="2314" width="3.7109375" style="313" customWidth="1"/>
    <col min="2315" max="2315" width="5.28515625" style="313" customWidth="1"/>
    <col min="2316" max="2560" width="7.28515625" style="313"/>
    <col min="2561" max="2561" width="3.85546875" style="313" customWidth="1"/>
    <col min="2562" max="2562" width="11" style="313" customWidth="1"/>
    <col min="2563" max="2563" width="11.5703125" style="313" customWidth="1"/>
    <col min="2564" max="2564" width="14.28515625" style="313" customWidth="1"/>
    <col min="2565" max="2565" width="8" style="313" customWidth="1"/>
    <col min="2566" max="2566" width="13.5703125" style="313" customWidth="1"/>
    <col min="2567" max="2567" width="9.5703125" style="313" customWidth="1"/>
    <col min="2568" max="2568" width="11" style="313" customWidth="1"/>
    <col min="2569" max="2569" width="7" style="313" customWidth="1"/>
    <col min="2570" max="2570" width="3.7109375" style="313" customWidth="1"/>
    <col min="2571" max="2571" width="5.28515625" style="313" customWidth="1"/>
    <col min="2572" max="2816" width="7.28515625" style="313"/>
    <col min="2817" max="2817" width="3.85546875" style="313" customWidth="1"/>
    <col min="2818" max="2818" width="11" style="313" customWidth="1"/>
    <col min="2819" max="2819" width="11.5703125" style="313" customWidth="1"/>
    <col min="2820" max="2820" width="14.28515625" style="313" customWidth="1"/>
    <col min="2821" max="2821" width="8" style="313" customWidth="1"/>
    <col min="2822" max="2822" width="13.5703125" style="313" customWidth="1"/>
    <col min="2823" max="2823" width="9.5703125" style="313" customWidth="1"/>
    <col min="2824" max="2824" width="11" style="313" customWidth="1"/>
    <col min="2825" max="2825" width="7" style="313" customWidth="1"/>
    <col min="2826" max="2826" width="3.7109375" style="313" customWidth="1"/>
    <col min="2827" max="2827" width="5.28515625" style="313" customWidth="1"/>
    <col min="2828" max="3072" width="7.28515625" style="313"/>
    <col min="3073" max="3073" width="3.85546875" style="313" customWidth="1"/>
    <col min="3074" max="3074" width="11" style="313" customWidth="1"/>
    <col min="3075" max="3075" width="11.5703125" style="313" customWidth="1"/>
    <col min="3076" max="3076" width="14.28515625" style="313" customWidth="1"/>
    <col min="3077" max="3077" width="8" style="313" customWidth="1"/>
    <col min="3078" max="3078" width="13.5703125" style="313" customWidth="1"/>
    <col min="3079" max="3079" width="9.5703125" style="313" customWidth="1"/>
    <col min="3080" max="3080" width="11" style="313" customWidth="1"/>
    <col min="3081" max="3081" width="7" style="313" customWidth="1"/>
    <col min="3082" max="3082" width="3.7109375" style="313" customWidth="1"/>
    <col min="3083" max="3083" width="5.28515625" style="313" customWidth="1"/>
    <col min="3084" max="3328" width="7.28515625" style="313"/>
    <col min="3329" max="3329" width="3.85546875" style="313" customWidth="1"/>
    <col min="3330" max="3330" width="11" style="313" customWidth="1"/>
    <col min="3331" max="3331" width="11.5703125" style="313" customWidth="1"/>
    <col min="3332" max="3332" width="14.28515625" style="313" customWidth="1"/>
    <col min="3333" max="3333" width="8" style="313" customWidth="1"/>
    <col min="3334" max="3334" width="13.5703125" style="313" customWidth="1"/>
    <col min="3335" max="3335" width="9.5703125" style="313" customWidth="1"/>
    <col min="3336" max="3336" width="11" style="313" customWidth="1"/>
    <col min="3337" max="3337" width="7" style="313" customWidth="1"/>
    <col min="3338" max="3338" width="3.7109375" style="313" customWidth="1"/>
    <col min="3339" max="3339" width="5.28515625" style="313" customWidth="1"/>
    <col min="3340" max="3584" width="7.28515625" style="313"/>
    <col min="3585" max="3585" width="3.85546875" style="313" customWidth="1"/>
    <col min="3586" max="3586" width="11" style="313" customWidth="1"/>
    <col min="3587" max="3587" width="11.5703125" style="313" customWidth="1"/>
    <col min="3588" max="3588" width="14.28515625" style="313" customWidth="1"/>
    <col min="3589" max="3589" width="8" style="313" customWidth="1"/>
    <col min="3590" max="3590" width="13.5703125" style="313" customWidth="1"/>
    <col min="3591" max="3591" width="9.5703125" style="313" customWidth="1"/>
    <col min="3592" max="3592" width="11" style="313" customWidth="1"/>
    <col min="3593" max="3593" width="7" style="313" customWidth="1"/>
    <col min="3594" max="3594" width="3.7109375" style="313" customWidth="1"/>
    <col min="3595" max="3595" width="5.28515625" style="313" customWidth="1"/>
    <col min="3596" max="3840" width="7.28515625" style="313"/>
    <col min="3841" max="3841" width="3.85546875" style="313" customWidth="1"/>
    <col min="3842" max="3842" width="11" style="313" customWidth="1"/>
    <col min="3843" max="3843" width="11.5703125" style="313" customWidth="1"/>
    <col min="3844" max="3844" width="14.28515625" style="313" customWidth="1"/>
    <col min="3845" max="3845" width="8" style="313" customWidth="1"/>
    <col min="3846" max="3846" width="13.5703125" style="313" customWidth="1"/>
    <col min="3847" max="3847" width="9.5703125" style="313" customWidth="1"/>
    <col min="3848" max="3848" width="11" style="313" customWidth="1"/>
    <col min="3849" max="3849" width="7" style="313" customWidth="1"/>
    <col min="3850" max="3850" width="3.7109375" style="313" customWidth="1"/>
    <col min="3851" max="3851" width="5.28515625" style="313" customWidth="1"/>
    <col min="3852" max="4096" width="7.28515625" style="313"/>
    <col min="4097" max="4097" width="3.85546875" style="313" customWidth="1"/>
    <col min="4098" max="4098" width="11" style="313" customWidth="1"/>
    <col min="4099" max="4099" width="11.5703125" style="313" customWidth="1"/>
    <col min="4100" max="4100" width="14.28515625" style="313" customWidth="1"/>
    <col min="4101" max="4101" width="8" style="313" customWidth="1"/>
    <col min="4102" max="4102" width="13.5703125" style="313" customWidth="1"/>
    <col min="4103" max="4103" width="9.5703125" style="313" customWidth="1"/>
    <col min="4104" max="4104" width="11" style="313" customWidth="1"/>
    <col min="4105" max="4105" width="7" style="313" customWidth="1"/>
    <col min="4106" max="4106" width="3.7109375" style="313" customWidth="1"/>
    <col min="4107" max="4107" width="5.28515625" style="313" customWidth="1"/>
    <col min="4108" max="4352" width="7.28515625" style="313"/>
    <col min="4353" max="4353" width="3.85546875" style="313" customWidth="1"/>
    <col min="4354" max="4354" width="11" style="313" customWidth="1"/>
    <col min="4355" max="4355" width="11.5703125" style="313" customWidth="1"/>
    <col min="4356" max="4356" width="14.28515625" style="313" customWidth="1"/>
    <col min="4357" max="4357" width="8" style="313" customWidth="1"/>
    <col min="4358" max="4358" width="13.5703125" style="313" customWidth="1"/>
    <col min="4359" max="4359" width="9.5703125" style="313" customWidth="1"/>
    <col min="4360" max="4360" width="11" style="313" customWidth="1"/>
    <col min="4361" max="4361" width="7" style="313" customWidth="1"/>
    <col min="4362" max="4362" width="3.7109375" style="313" customWidth="1"/>
    <col min="4363" max="4363" width="5.28515625" style="313" customWidth="1"/>
    <col min="4364" max="4608" width="7.28515625" style="313"/>
    <col min="4609" max="4609" width="3.85546875" style="313" customWidth="1"/>
    <col min="4610" max="4610" width="11" style="313" customWidth="1"/>
    <col min="4611" max="4611" width="11.5703125" style="313" customWidth="1"/>
    <col min="4612" max="4612" width="14.28515625" style="313" customWidth="1"/>
    <col min="4613" max="4613" width="8" style="313" customWidth="1"/>
    <col min="4614" max="4614" width="13.5703125" style="313" customWidth="1"/>
    <col min="4615" max="4615" width="9.5703125" style="313" customWidth="1"/>
    <col min="4616" max="4616" width="11" style="313" customWidth="1"/>
    <col min="4617" max="4617" width="7" style="313" customWidth="1"/>
    <col min="4618" max="4618" width="3.7109375" style="313" customWidth="1"/>
    <col min="4619" max="4619" width="5.28515625" style="313" customWidth="1"/>
    <col min="4620" max="4864" width="7.28515625" style="313"/>
    <col min="4865" max="4865" width="3.85546875" style="313" customWidth="1"/>
    <col min="4866" max="4866" width="11" style="313" customWidth="1"/>
    <col min="4867" max="4867" width="11.5703125" style="313" customWidth="1"/>
    <col min="4868" max="4868" width="14.28515625" style="313" customWidth="1"/>
    <col min="4869" max="4869" width="8" style="313" customWidth="1"/>
    <col min="4870" max="4870" width="13.5703125" style="313" customWidth="1"/>
    <col min="4871" max="4871" width="9.5703125" style="313" customWidth="1"/>
    <col min="4872" max="4872" width="11" style="313" customWidth="1"/>
    <col min="4873" max="4873" width="7" style="313" customWidth="1"/>
    <col min="4874" max="4874" width="3.7109375" style="313" customWidth="1"/>
    <col min="4875" max="4875" width="5.28515625" style="313" customWidth="1"/>
    <col min="4876" max="5120" width="7.28515625" style="313"/>
    <col min="5121" max="5121" width="3.85546875" style="313" customWidth="1"/>
    <col min="5122" max="5122" width="11" style="313" customWidth="1"/>
    <col min="5123" max="5123" width="11.5703125" style="313" customWidth="1"/>
    <col min="5124" max="5124" width="14.28515625" style="313" customWidth="1"/>
    <col min="5125" max="5125" width="8" style="313" customWidth="1"/>
    <col min="5126" max="5126" width="13.5703125" style="313" customWidth="1"/>
    <col min="5127" max="5127" width="9.5703125" style="313" customWidth="1"/>
    <col min="5128" max="5128" width="11" style="313" customWidth="1"/>
    <col min="5129" max="5129" width="7" style="313" customWidth="1"/>
    <col min="5130" max="5130" width="3.7109375" style="313" customWidth="1"/>
    <col min="5131" max="5131" width="5.28515625" style="313" customWidth="1"/>
    <col min="5132" max="5376" width="7.28515625" style="313"/>
    <col min="5377" max="5377" width="3.85546875" style="313" customWidth="1"/>
    <col min="5378" max="5378" width="11" style="313" customWidth="1"/>
    <col min="5379" max="5379" width="11.5703125" style="313" customWidth="1"/>
    <col min="5380" max="5380" width="14.28515625" style="313" customWidth="1"/>
    <col min="5381" max="5381" width="8" style="313" customWidth="1"/>
    <col min="5382" max="5382" width="13.5703125" style="313" customWidth="1"/>
    <col min="5383" max="5383" width="9.5703125" style="313" customWidth="1"/>
    <col min="5384" max="5384" width="11" style="313" customWidth="1"/>
    <col min="5385" max="5385" width="7" style="313" customWidth="1"/>
    <col min="5386" max="5386" width="3.7109375" style="313" customWidth="1"/>
    <col min="5387" max="5387" width="5.28515625" style="313" customWidth="1"/>
    <col min="5388" max="5632" width="7.28515625" style="313"/>
    <col min="5633" max="5633" width="3.85546875" style="313" customWidth="1"/>
    <col min="5634" max="5634" width="11" style="313" customWidth="1"/>
    <col min="5635" max="5635" width="11.5703125" style="313" customWidth="1"/>
    <col min="5636" max="5636" width="14.28515625" style="313" customWidth="1"/>
    <col min="5637" max="5637" width="8" style="313" customWidth="1"/>
    <col min="5638" max="5638" width="13.5703125" style="313" customWidth="1"/>
    <col min="5639" max="5639" width="9.5703125" style="313" customWidth="1"/>
    <col min="5640" max="5640" width="11" style="313" customWidth="1"/>
    <col min="5641" max="5641" width="7" style="313" customWidth="1"/>
    <col min="5642" max="5642" width="3.7109375" style="313" customWidth="1"/>
    <col min="5643" max="5643" width="5.28515625" style="313" customWidth="1"/>
    <col min="5644" max="5888" width="7.28515625" style="313"/>
    <col min="5889" max="5889" width="3.85546875" style="313" customWidth="1"/>
    <col min="5890" max="5890" width="11" style="313" customWidth="1"/>
    <col min="5891" max="5891" width="11.5703125" style="313" customWidth="1"/>
    <col min="5892" max="5892" width="14.28515625" style="313" customWidth="1"/>
    <col min="5893" max="5893" width="8" style="313" customWidth="1"/>
    <col min="5894" max="5894" width="13.5703125" style="313" customWidth="1"/>
    <col min="5895" max="5895" width="9.5703125" style="313" customWidth="1"/>
    <col min="5896" max="5896" width="11" style="313" customWidth="1"/>
    <col min="5897" max="5897" width="7" style="313" customWidth="1"/>
    <col min="5898" max="5898" width="3.7109375" style="313" customWidth="1"/>
    <col min="5899" max="5899" width="5.28515625" style="313" customWidth="1"/>
    <col min="5900" max="6144" width="7.28515625" style="313"/>
    <col min="6145" max="6145" width="3.85546875" style="313" customWidth="1"/>
    <col min="6146" max="6146" width="11" style="313" customWidth="1"/>
    <col min="6147" max="6147" width="11.5703125" style="313" customWidth="1"/>
    <col min="6148" max="6148" width="14.28515625" style="313" customWidth="1"/>
    <col min="6149" max="6149" width="8" style="313" customWidth="1"/>
    <col min="6150" max="6150" width="13.5703125" style="313" customWidth="1"/>
    <col min="6151" max="6151" width="9.5703125" style="313" customWidth="1"/>
    <col min="6152" max="6152" width="11" style="313" customWidth="1"/>
    <col min="6153" max="6153" width="7" style="313" customWidth="1"/>
    <col min="6154" max="6154" width="3.7109375" style="313" customWidth="1"/>
    <col min="6155" max="6155" width="5.28515625" style="313" customWidth="1"/>
    <col min="6156" max="6400" width="7.28515625" style="313"/>
    <col min="6401" max="6401" width="3.85546875" style="313" customWidth="1"/>
    <col min="6402" max="6402" width="11" style="313" customWidth="1"/>
    <col min="6403" max="6403" width="11.5703125" style="313" customWidth="1"/>
    <col min="6404" max="6404" width="14.28515625" style="313" customWidth="1"/>
    <col min="6405" max="6405" width="8" style="313" customWidth="1"/>
    <col min="6406" max="6406" width="13.5703125" style="313" customWidth="1"/>
    <col min="6407" max="6407" width="9.5703125" style="313" customWidth="1"/>
    <col min="6408" max="6408" width="11" style="313" customWidth="1"/>
    <col min="6409" max="6409" width="7" style="313" customWidth="1"/>
    <col min="6410" max="6410" width="3.7109375" style="313" customWidth="1"/>
    <col min="6411" max="6411" width="5.28515625" style="313" customWidth="1"/>
    <col min="6412" max="6656" width="7.28515625" style="313"/>
    <col min="6657" max="6657" width="3.85546875" style="313" customWidth="1"/>
    <col min="6658" max="6658" width="11" style="313" customWidth="1"/>
    <col min="6659" max="6659" width="11.5703125" style="313" customWidth="1"/>
    <col min="6660" max="6660" width="14.28515625" style="313" customWidth="1"/>
    <col min="6661" max="6661" width="8" style="313" customWidth="1"/>
    <col min="6662" max="6662" width="13.5703125" style="313" customWidth="1"/>
    <col min="6663" max="6663" width="9.5703125" style="313" customWidth="1"/>
    <col min="6664" max="6664" width="11" style="313" customWidth="1"/>
    <col min="6665" max="6665" width="7" style="313" customWidth="1"/>
    <col min="6666" max="6666" width="3.7109375" style="313" customWidth="1"/>
    <col min="6667" max="6667" width="5.28515625" style="313" customWidth="1"/>
    <col min="6668" max="6912" width="7.28515625" style="313"/>
    <col min="6913" max="6913" width="3.85546875" style="313" customWidth="1"/>
    <col min="6914" max="6914" width="11" style="313" customWidth="1"/>
    <col min="6915" max="6915" width="11.5703125" style="313" customWidth="1"/>
    <col min="6916" max="6916" width="14.28515625" style="313" customWidth="1"/>
    <col min="6917" max="6917" width="8" style="313" customWidth="1"/>
    <col min="6918" max="6918" width="13.5703125" style="313" customWidth="1"/>
    <col min="6919" max="6919" width="9.5703125" style="313" customWidth="1"/>
    <col min="6920" max="6920" width="11" style="313" customWidth="1"/>
    <col min="6921" max="6921" width="7" style="313" customWidth="1"/>
    <col min="6922" max="6922" width="3.7109375" style="313" customWidth="1"/>
    <col min="6923" max="6923" width="5.28515625" style="313" customWidth="1"/>
    <col min="6924" max="7168" width="7.28515625" style="313"/>
    <col min="7169" max="7169" width="3.85546875" style="313" customWidth="1"/>
    <col min="7170" max="7170" width="11" style="313" customWidth="1"/>
    <col min="7171" max="7171" width="11.5703125" style="313" customWidth="1"/>
    <col min="7172" max="7172" width="14.28515625" style="313" customWidth="1"/>
    <col min="7173" max="7173" width="8" style="313" customWidth="1"/>
    <col min="7174" max="7174" width="13.5703125" style="313" customWidth="1"/>
    <col min="7175" max="7175" width="9.5703125" style="313" customWidth="1"/>
    <col min="7176" max="7176" width="11" style="313" customWidth="1"/>
    <col min="7177" max="7177" width="7" style="313" customWidth="1"/>
    <col min="7178" max="7178" width="3.7109375" style="313" customWidth="1"/>
    <col min="7179" max="7179" width="5.28515625" style="313" customWidth="1"/>
    <col min="7180" max="7424" width="7.28515625" style="313"/>
    <col min="7425" max="7425" width="3.85546875" style="313" customWidth="1"/>
    <col min="7426" max="7426" width="11" style="313" customWidth="1"/>
    <col min="7427" max="7427" width="11.5703125" style="313" customWidth="1"/>
    <col min="7428" max="7428" width="14.28515625" style="313" customWidth="1"/>
    <col min="7429" max="7429" width="8" style="313" customWidth="1"/>
    <col min="7430" max="7430" width="13.5703125" style="313" customWidth="1"/>
    <col min="7431" max="7431" width="9.5703125" style="313" customWidth="1"/>
    <col min="7432" max="7432" width="11" style="313" customWidth="1"/>
    <col min="7433" max="7433" width="7" style="313" customWidth="1"/>
    <col min="7434" max="7434" width="3.7109375" style="313" customWidth="1"/>
    <col min="7435" max="7435" width="5.28515625" style="313" customWidth="1"/>
    <col min="7436" max="7680" width="7.28515625" style="313"/>
    <col min="7681" max="7681" width="3.85546875" style="313" customWidth="1"/>
    <col min="7682" max="7682" width="11" style="313" customWidth="1"/>
    <col min="7683" max="7683" width="11.5703125" style="313" customWidth="1"/>
    <col min="7684" max="7684" width="14.28515625" style="313" customWidth="1"/>
    <col min="7685" max="7685" width="8" style="313" customWidth="1"/>
    <col min="7686" max="7686" width="13.5703125" style="313" customWidth="1"/>
    <col min="7687" max="7687" width="9.5703125" style="313" customWidth="1"/>
    <col min="7688" max="7688" width="11" style="313" customWidth="1"/>
    <col min="7689" max="7689" width="7" style="313" customWidth="1"/>
    <col min="7690" max="7690" width="3.7109375" style="313" customWidth="1"/>
    <col min="7691" max="7691" width="5.28515625" style="313" customWidth="1"/>
    <col min="7692" max="7936" width="7.28515625" style="313"/>
    <col min="7937" max="7937" width="3.85546875" style="313" customWidth="1"/>
    <col min="7938" max="7938" width="11" style="313" customWidth="1"/>
    <col min="7939" max="7939" width="11.5703125" style="313" customWidth="1"/>
    <col min="7940" max="7940" width="14.28515625" style="313" customWidth="1"/>
    <col min="7941" max="7941" width="8" style="313" customWidth="1"/>
    <col min="7942" max="7942" width="13.5703125" style="313" customWidth="1"/>
    <col min="7943" max="7943" width="9.5703125" style="313" customWidth="1"/>
    <col min="7944" max="7944" width="11" style="313" customWidth="1"/>
    <col min="7945" max="7945" width="7" style="313" customWidth="1"/>
    <col min="7946" max="7946" width="3.7109375" style="313" customWidth="1"/>
    <col min="7947" max="7947" width="5.28515625" style="313" customWidth="1"/>
    <col min="7948" max="8192" width="7.28515625" style="313"/>
    <col min="8193" max="8193" width="3.85546875" style="313" customWidth="1"/>
    <col min="8194" max="8194" width="11" style="313" customWidth="1"/>
    <col min="8195" max="8195" width="11.5703125" style="313" customWidth="1"/>
    <col min="8196" max="8196" width="14.28515625" style="313" customWidth="1"/>
    <col min="8197" max="8197" width="8" style="313" customWidth="1"/>
    <col min="8198" max="8198" width="13.5703125" style="313" customWidth="1"/>
    <col min="8199" max="8199" width="9.5703125" style="313" customWidth="1"/>
    <col min="8200" max="8200" width="11" style="313" customWidth="1"/>
    <col min="8201" max="8201" width="7" style="313" customWidth="1"/>
    <col min="8202" max="8202" width="3.7109375" style="313" customWidth="1"/>
    <col min="8203" max="8203" width="5.28515625" style="313" customWidth="1"/>
    <col min="8204" max="8448" width="7.28515625" style="313"/>
    <col min="8449" max="8449" width="3.85546875" style="313" customWidth="1"/>
    <col min="8450" max="8450" width="11" style="313" customWidth="1"/>
    <col min="8451" max="8451" width="11.5703125" style="313" customWidth="1"/>
    <col min="8452" max="8452" width="14.28515625" style="313" customWidth="1"/>
    <col min="8453" max="8453" width="8" style="313" customWidth="1"/>
    <col min="8454" max="8454" width="13.5703125" style="313" customWidth="1"/>
    <col min="8455" max="8455" width="9.5703125" style="313" customWidth="1"/>
    <col min="8456" max="8456" width="11" style="313" customWidth="1"/>
    <col min="8457" max="8457" width="7" style="313" customWidth="1"/>
    <col min="8458" max="8458" width="3.7109375" style="313" customWidth="1"/>
    <col min="8459" max="8459" width="5.28515625" style="313" customWidth="1"/>
    <col min="8460" max="8704" width="7.28515625" style="313"/>
    <col min="8705" max="8705" width="3.85546875" style="313" customWidth="1"/>
    <col min="8706" max="8706" width="11" style="313" customWidth="1"/>
    <col min="8707" max="8707" width="11.5703125" style="313" customWidth="1"/>
    <col min="8708" max="8708" width="14.28515625" style="313" customWidth="1"/>
    <col min="8709" max="8709" width="8" style="313" customWidth="1"/>
    <col min="8710" max="8710" width="13.5703125" style="313" customWidth="1"/>
    <col min="8711" max="8711" width="9.5703125" style="313" customWidth="1"/>
    <col min="8712" max="8712" width="11" style="313" customWidth="1"/>
    <col min="8713" max="8713" width="7" style="313" customWidth="1"/>
    <col min="8714" max="8714" width="3.7109375" style="313" customWidth="1"/>
    <col min="8715" max="8715" width="5.28515625" style="313" customWidth="1"/>
    <col min="8716" max="8960" width="7.28515625" style="313"/>
    <col min="8961" max="8961" width="3.85546875" style="313" customWidth="1"/>
    <col min="8962" max="8962" width="11" style="313" customWidth="1"/>
    <col min="8963" max="8963" width="11.5703125" style="313" customWidth="1"/>
    <col min="8964" max="8964" width="14.28515625" style="313" customWidth="1"/>
    <col min="8965" max="8965" width="8" style="313" customWidth="1"/>
    <col min="8966" max="8966" width="13.5703125" style="313" customWidth="1"/>
    <col min="8967" max="8967" width="9.5703125" style="313" customWidth="1"/>
    <col min="8968" max="8968" width="11" style="313" customWidth="1"/>
    <col min="8969" max="8969" width="7" style="313" customWidth="1"/>
    <col min="8970" max="8970" width="3.7109375" style="313" customWidth="1"/>
    <col min="8971" max="8971" width="5.28515625" style="313" customWidth="1"/>
    <col min="8972" max="9216" width="7.28515625" style="313"/>
    <col min="9217" max="9217" width="3.85546875" style="313" customWidth="1"/>
    <col min="9218" max="9218" width="11" style="313" customWidth="1"/>
    <col min="9219" max="9219" width="11.5703125" style="313" customWidth="1"/>
    <col min="9220" max="9220" width="14.28515625" style="313" customWidth="1"/>
    <col min="9221" max="9221" width="8" style="313" customWidth="1"/>
    <col min="9222" max="9222" width="13.5703125" style="313" customWidth="1"/>
    <col min="9223" max="9223" width="9.5703125" style="313" customWidth="1"/>
    <col min="9224" max="9224" width="11" style="313" customWidth="1"/>
    <col min="9225" max="9225" width="7" style="313" customWidth="1"/>
    <col min="9226" max="9226" width="3.7109375" style="313" customWidth="1"/>
    <col min="9227" max="9227" width="5.28515625" style="313" customWidth="1"/>
    <col min="9228" max="9472" width="7.28515625" style="313"/>
    <col min="9473" max="9473" width="3.85546875" style="313" customWidth="1"/>
    <col min="9474" max="9474" width="11" style="313" customWidth="1"/>
    <col min="9475" max="9475" width="11.5703125" style="313" customWidth="1"/>
    <col min="9476" max="9476" width="14.28515625" style="313" customWidth="1"/>
    <col min="9477" max="9477" width="8" style="313" customWidth="1"/>
    <col min="9478" max="9478" width="13.5703125" style="313" customWidth="1"/>
    <col min="9479" max="9479" width="9.5703125" style="313" customWidth="1"/>
    <col min="9480" max="9480" width="11" style="313" customWidth="1"/>
    <col min="9481" max="9481" width="7" style="313" customWidth="1"/>
    <col min="9482" max="9482" width="3.7109375" style="313" customWidth="1"/>
    <col min="9483" max="9483" width="5.28515625" style="313" customWidth="1"/>
    <col min="9484" max="9728" width="7.28515625" style="313"/>
    <col min="9729" max="9729" width="3.85546875" style="313" customWidth="1"/>
    <col min="9730" max="9730" width="11" style="313" customWidth="1"/>
    <col min="9731" max="9731" width="11.5703125" style="313" customWidth="1"/>
    <col min="9732" max="9732" width="14.28515625" style="313" customWidth="1"/>
    <col min="9733" max="9733" width="8" style="313" customWidth="1"/>
    <col min="9734" max="9734" width="13.5703125" style="313" customWidth="1"/>
    <col min="9735" max="9735" width="9.5703125" style="313" customWidth="1"/>
    <col min="9736" max="9736" width="11" style="313" customWidth="1"/>
    <col min="9737" max="9737" width="7" style="313" customWidth="1"/>
    <col min="9738" max="9738" width="3.7109375" style="313" customWidth="1"/>
    <col min="9739" max="9739" width="5.28515625" style="313" customWidth="1"/>
    <col min="9740" max="9984" width="7.28515625" style="313"/>
    <col min="9985" max="9985" width="3.85546875" style="313" customWidth="1"/>
    <col min="9986" max="9986" width="11" style="313" customWidth="1"/>
    <col min="9987" max="9987" width="11.5703125" style="313" customWidth="1"/>
    <col min="9988" max="9988" width="14.28515625" style="313" customWidth="1"/>
    <col min="9989" max="9989" width="8" style="313" customWidth="1"/>
    <col min="9990" max="9990" width="13.5703125" style="313" customWidth="1"/>
    <col min="9991" max="9991" width="9.5703125" style="313" customWidth="1"/>
    <col min="9992" max="9992" width="11" style="313" customWidth="1"/>
    <col min="9993" max="9993" width="7" style="313" customWidth="1"/>
    <col min="9994" max="9994" width="3.7109375" style="313" customWidth="1"/>
    <col min="9995" max="9995" width="5.28515625" style="313" customWidth="1"/>
    <col min="9996" max="10240" width="7.28515625" style="313"/>
    <col min="10241" max="10241" width="3.85546875" style="313" customWidth="1"/>
    <col min="10242" max="10242" width="11" style="313" customWidth="1"/>
    <col min="10243" max="10243" width="11.5703125" style="313" customWidth="1"/>
    <col min="10244" max="10244" width="14.28515625" style="313" customWidth="1"/>
    <col min="10245" max="10245" width="8" style="313" customWidth="1"/>
    <col min="10246" max="10246" width="13.5703125" style="313" customWidth="1"/>
    <col min="10247" max="10247" width="9.5703125" style="313" customWidth="1"/>
    <col min="10248" max="10248" width="11" style="313" customWidth="1"/>
    <col min="10249" max="10249" width="7" style="313" customWidth="1"/>
    <col min="10250" max="10250" width="3.7109375" style="313" customWidth="1"/>
    <col min="10251" max="10251" width="5.28515625" style="313" customWidth="1"/>
    <col min="10252" max="10496" width="7.28515625" style="313"/>
    <col min="10497" max="10497" width="3.85546875" style="313" customWidth="1"/>
    <col min="10498" max="10498" width="11" style="313" customWidth="1"/>
    <col min="10499" max="10499" width="11.5703125" style="313" customWidth="1"/>
    <col min="10500" max="10500" width="14.28515625" style="313" customWidth="1"/>
    <col min="10501" max="10501" width="8" style="313" customWidth="1"/>
    <col min="10502" max="10502" width="13.5703125" style="313" customWidth="1"/>
    <col min="10503" max="10503" width="9.5703125" style="313" customWidth="1"/>
    <col min="10504" max="10504" width="11" style="313" customWidth="1"/>
    <col min="10505" max="10505" width="7" style="313" customWidth="1"/>
    <col min="10506" max="10506" width="3.7109375" style="313" customWidth="1"/>
    <col min="10507" max="10507" width="5.28515625" style="313" customWidth="1"/>
    <col min="10508" max="10752" width="7.28515625" style="313"/>
    <col min="10753" max="10753" width="3.85546875" style="313" customWidth="1"/>
    <col min="10754" max="10754" width="11" style="313" customWidth="1"/>
    <col min="10755" max="10755" width="11.5703125" style="313" customWidth="1"/>
    <col min="10756" max="10756" width="14.28515625" style="313" customWidth="1"/>
    <col min="10757" max="10757" width="8" style="313" customWidth="1"/>
    <col min="10758" max="10758" width="13.5703125" style="313" customWidth="1"/>
    <col min="10759" max="10759" width="9.5703125" style="313" customWidth="1"/>
    <col min="10760" max="10760" width="11" style="313" customWidth="1"/>
    <col min="10761" max="10761" width="7" style="313" customWidth="1"/>
    <col min="10762" max="10762" width="3.7109375" style="313" customWidth="1"/>
    <col min="10763" max="10763" width="5.28515625" style="313" customWidth="1"/>
    <col min="10764" max="11008" width="7.28515625" style="313"/>
    <col min="11009" max="11009" width="3.85546875" style="313" customWidth="1"/>
    <col min="11010" max="11010" width="11" style="313" customWidth="1"/>
    <col min="11011" max="11011" width="11.5703125" style="313" customWidth="1"/>
    <col min="11012" max="11012" width="14.28515625" style="313" customWidth="1"/>
    <col min="11013" max="11013" width="8" style="313" customWidth="1"/>
    <col min="11014" max="11014" width="13.5703125" style="313" customWidth="1"/>
    <col min="11015" max="11015" width="9.5703125" style="313" customWidth="1"/>
    <col min="11016" max="11016" width="11" style="313" customWidth="1"/>
    <col min="11017" max="11017" width="7" style="313" customWidth="1"/>
    <col min="11018" max="11018" width="3.7109375" style="313" customWidth="1"/>
    <col min="11019" max="11019" width="5.28515625" style="313" customWidth="1"/>
    <col min="11020" max="11264" width="7.28515625" style="313"/>
    <col min="11265" max="11265" width="3.85546875" style="313" customWidth="1"/>
    <col min="11266" max="11266" width="11" style="313" customWidth="1"/>
    <col min="11267" max="11267" width="11.5703125" style="313" customWidth="1"/>
    <col min="11268" max="11268" width="14.28515625" style="313" customWidth="1"/>
    <col min="11269" max="11269" width="8" style="313" customWidth="1"/>
    <col min="11270" max="11270" width="13.5703125" style="313" customWidth="1"/>
    <col min="11271" max="11271" width="9.5703125" style="313" customWidth="1"/>
    <col min="11272" max="11272" width="11" style="313" customWidth="1"/>
    <col min="11273" max="11273" width="7" style="313" customWidth="1"/>
    <col min="11274" max="11274" width="3.7109375" style="313" customWidth="1"/>
    <col min="11275" max="11275" width="5.28515625" style="313" customWidth="1"/>
    <col min="11276" max="11520" width="7.28515625" style="313"/>
    <col min="11521" max="11521" width="3.85546875" style="313" customWidth="1"/>
    <col min="11522" max="11522" width="11" style="313" customWidth="1"/>
    <col min="11523" max="11523" width="11.5703125" style="313" customWidth="1"/>
    <col min="11524" max="11524" width="14.28515625" style="313" customWidth="1"/>
    <col min="11525" max="11525" width="8" style="313" customWidth="1"/>
    <col min="11526" max="11526" width="13.5703125" style="313" customWidth="1"/>
    <col min="11527" max="11527" width="9.5703125" style="313" customWidth="1"/>
    <col min="11528" max="11528" width="11" style="313" customWidth="1"/>
    <col min="11529" max="11529" width="7" style="313" customWidth="1"/>
    <col min="11530" max="11530" width="3.7109375" style="313" customWidth="1"/>
    <col min="11531" max="11531" width="5.28515625" style="313" customWidth="1"/>
    <col min="11532" max="11776" width="7.28515625" style="313"/>
    <col min="11777" max="11777" width="3.85546875" style="313" customWidth="1"/>
    <col min="11778" max="11778" width="11" style="313" customWidth="1"/>
    <col min="11779" max="11779" width="11.5703125" style="313" customWidth="1"/>
    <col min="11780" max="11780" width="14.28515625" style="313" customWidth="1"/>
    <col min="11781" max="11781" width="8" style="313" customWidth="1"/>
    <col min="11782" max="11782" width="13.5703125" style="313" customWidth="1"/>
    <col min="11783" max="11783" width="9.5703125" style="313" customWidth="1"/>
    <col min="11784" max="11784" width="11" style="313" customWidth="1"/>
    <col min="11785" max="11785" width="7" style="313" customWidth="1"/>
    <col min="11786" max="11786" width="3.7109375" style="313" customWidth="1"/>
    <col min="11787" max="11787" width="5.28515625" style="313" customWidth="1"/>
    <col min="11788" max="12032" width="7.28515625" style="313"/>
    <col min="12033" max="12033" width="3.85546875" style="313" customWidth="1"/>
    <col min="12034" max="12034" width="11" style="313" customWidth="1"/>
    <col min="12035" max="12035" width="11.5703125" style="313" customWidth="1"/>
    <col min="12036" max="12036" width="14.28515625" style="313" customWidth="1"/>
    <col min="12037" max="12037" width="8" style="313" customWidth="1"/>
    <col min="12038" max="12038" width="13.5703125" style="313" customWidth="1"/>
    <col min="12039" max="12039" width="9.5703125" style="313" customWidth="1"/>
    <col min="12040" max="12040" width="11" style="313" customWidth="1"/>
    <col min="12041" max="12041" width="7" style="313" customWidth="1"/>
    <col min="12042" max="12042" width="3.7109375" style="313" customWidth="1"/>
    <col min="12043" max="12043" width="5.28515625" style="313" customWidth="1"/>
    <col min="12044" max="12288" width="7.28515625" style="313"/>
    <col min="12289" max="12289" width="3.85546875" style="313" customWidth="1"/>
    <col min="12290" max="12290" width="11" style="313" customWidth="1"/>
    <col min="12291" max="12291" width="11.5703125" style="313" customWidth="1"/>
    <col min="12292" max="12292" width="14.28515625" style="313" customWidth="1"/>
    <col min="12293" max="12293" width="8" style="313" customWidth="1"/>
    <col min="12294" max="12294" width="13.5703125" style="313" customWidth="1"/>
    <col min="12295" max="12295" width="9.5703125" style="313" customWidth="1"/>
    <col min="12296" max="12296" width="11" style="313" customWidth="1"/>
    <col min="12297" max="12297" width="7" style="313" customWidth="1"/>
    <col min="12298" max="12298" width="3.7109375" style="313" customWidth="1"/>
    <col min="12299" max="12299" width="5.28515625" style="313" customWidth="1"/>
    <col min="12300" max="12544" width="7.28515625" style="313"/>
    <col min="12545" max="12545" width="3.85546875" style="313" customWidth="1"/>
    <col min="12546" max="12546" width="11" style="313" customWidth="1"/>
    <col min="12547" max="12547" width="11.5703125" style="313" customWidth="1"/>
    <col min="12548" max="12548" width="14.28515625" style="313" customWidth="1"/>
    <col min="12549" max="12549" width="8" style="313" customWidth="1"/>
    <col min="12550" max="12550" width="13.5703125" style="313" customWidth="1"/>
    <col min="12551" max="12551" width="9.5703125" style="313" customWidth="1"/>
    <col min="12552" max="12552" width="11" style="313" customWidth="1"/>
    <col min="12553" max="12553" width="7" style="313" customWidth="1"/>
    <col min="12554" max="12554" width="3.7109375" style="313" customWidth="1"/>
    <col min="12555" max="12555" width="5.28515625" style="313" customWidth="1"/>
    <col min="12556" max="12800" width="7.28515625" style="313"/>
    <col min="12801" max="12801" width="3.85546875" style="313" customWidth="1"/>
    <col min="12802" max="12802" width="11" style="313" customWidth="1"/>
    <col min="12803" max="12803" width="11.5703125" style="313" customWidth="1"/>
    <col min="12804" max="12804" width="14.28515625" style="313" customWidth="1"/>
    <col min="12805" max="12805" width="8" style="313" customWidth="1"/>
    <col min="12806" max="12806" width="13.5703125" style="313" customWidth="1"/>
    <col min="12807" max="12807" width="9.5703125" style="313" customWidth="1"/>
    <col min="12808" max="12808" width="11" style="313" customWidth="1"/>
    <col min="12809" max="12809" width="7" style="313" customWidth="1"/>
    <col min="12810" max="12810" width="3.7109375" style="313" customWidth="1"/>
    <col min="12811" max="12811" width="5.28515625" style="313" customWidth="1"/>
    <col min="12812" max="13056" width="7.28515625" style="313"/>
    <col min="13057" max="13057" width="3.85546875" style="313" customWidth="1"/>
    <col min="13058" max="13058" width="11" style="313" customWidth="1"/>
    <col min="13059" max="13059" width="11.5703125" style="313" customWidth="1"/>
    <col min="13060" max="13060" width="14.28515625" style="313" customWidth="1"/>
    <col min="13061" max="13061" width="8" style="313" customWidth="1"/>
    <col min="13062" max="13062" width="13.5703125" style="313" customWidth="1"/>
    <col min="13063" max="13063" width="9.5703125" style="313" customWidth="1"/>
    <col min="13064" max="13064" width="11" style="313" customWidth="1"/>
    <col min="13065" max="13065" width="7" style="313" customWidth="1"/>
    <col min="13066" max="13066" width="3.7109375" style="313" customWidth="1"/>
    <col min="13067" max="13067" width="5.28515625" style="313" customWidth="1"/>
    <col min="13068" max="13312" width="7.28515625" style="313"/>
    <col min="13313" max="13313" width="3.85546875" style="313" customWidth="1"/>
    <col min="13314" max="13314" width="11" style="313" customWidth="1"/>
    <col min="13315" max="13315" width="11.5703125" style="313" customWidth="1"/>
    <col min="13316" max="13316" width="14.28515625" style="313" customWidth="1"/>
    <col min="13317" max="13317" width="8" style="313" customWidth="1"/>
    <col min="13318" max="13318" width="13.5703125" style="313" customWidth="1"/>
    <col min="13319" max="13319" width="9.5703125" style="313" customWidth="1"/>
    <col min="13320" max="13320" width="11" style="313" customWidth="1"/>
    <col min="13321" max="13321" width="7" style="313" customWidth="1"/>
    <col min="13322" max="13322" width="3.7109375" style="313" customWidth="1"/>
    <col min="13323" max="13323" width="5.28515625" style="313" customWidth="1"/>
    <col min="13324" max="13568" width="7.28515625" style="313"/>
    <col min="13569" max="13569" width="3.85546875" style="313" customWidth="1"/>
    <col min="13570" max="13570" width="11" style="313" customWidth="1"/>
    <col min="13571" max="13571" width="11.5703125" style="313" customWidth="1"/>
    <col min="13572" max="13572" width="14.28515625" style="313" customWidth="1"/>
    <col min="13573" max="13573" width="8" style="313" customWidth="1"/>
    <col min="13574" max="13574" width="13.5703125" style="313" customWidth="1"/>
    <col min="13575" max="13575" width="9.5703125" style="313" customWidth="1"/>
    <col min="13576" max="13576" width="11" style="313" customWidth="1"/>
    <col min="13577" max="13577" width="7" style="313" customWidth="1"/>
    <col min="13578" max="13578" width="3.7109375" style="313" customWidth="1"/>
    <col min="13579" max="13579" width="5.28515625" style="313" customWidth="1"/>
    <col min="13580" max="13824" width="7.28515625" style="313"/>
    <col min="13825" max="13825" width="3.85546875" style="313" customWidth="1"/>
    <col min="13826" max="13826" width="11" style="313" customWidth="1"/>
    <col min="13827" max="13827" width="11.5703125" style="313" customWidth="1"/>
    <col min="13828" max="13828" width="14.28515625" style="313" customWidth="1"/>
    <col min="13829" max="13829" width="8" style="313" customWidth="1"/>
    <col min="13830" max="13830" width="13.5703125" style="313" customWidth="1"/>
    <col min="13831" max="13831" width="9.5703125" style="313" customWidth="1"/>
    <col min="13832" max="13832" width="11" style="313" customWidth="1"/>
    <col min="13833" max="13833" width="7" style="313" customWidth="1"/>
    <col min="13834" max="13834" width="3.7109375" style="313" customWidth="1"/>
    <col min="13835" max="13835" width="5.28515625" style="313" customWidth="1"/>
    <col min="13836" max="14080" width="7.28515625" style="313"/>
    <col min="14081" max="14081" width="3.85546875" style="313" customWidth="1"/>
    <col min="14082" max="14082" width="11" style="313" customWidth="1"/>
    <col min="14083" max="14083" width="11.5703125" style="313" customWidth="1"/>
    <col min="14084" max="14084" width="14.28515625" style="313" customWidth="1"/>
    <col min="14085" max="14085" width="8" style="313" customWidth="1"/>
    <col min="14086" max="14086" width="13.5703125" style="313" customWidth="1"/>
    <col min="14087" max="14087" width="9.5703125" style="313" customWidth="1"/>
    <col min="14088" max="14088" width="11" style="313" customWidth="1"/>
    <col min="14089" max="14089" width="7" style="313" customWidth="1"/>
    <col min="14090" max="14090" width="3.7109375" style="313" customWidth="1"/>
    <col min="14091" max="14091" width="5.28515625" style="313" customWidth="1"/>
    <col min="14092" max="14336" width="7.28515625" style="313"/>
    <col min="14337" max="14337" width="3.85546875" style="313" customWidth="1"/>
    <col min="14338" max="14338" width="11" style="313" customWidth="1"/>
    <col min="14339" max="14339" width="11.5703125" style="313" customWidth="1"/>
    <col min="14340" max="14340" width="14.28515625" style="313" customWidth="1"/>
    <col min="14341" max="14341" width="8" style="313" customWidth="1"/>
    <col min="14342" max="14342" width="13.5703125" style="313" customWidth="1"/>
    <col min="14343" max="14343" width="9.5703125" style="313" customWidth="1"/>
    <col min="14344" max="14344" width="11" style="313" customWidth="1"/>
    <col min="14345" max="14345" width="7" style="313" customWidth="1"/>
    <col min="14346" max="14346" width="3.7109375" style="313" customWidth="1"/>
    <col min="14347" max="14347" width="5.28515625" style="313" customWidth="1"/>
    <col min="14348" max="14592" width="7.28515625" style="313"/>
    <col min="14593" max="14593" width="3.85546875" style="313" customWidth="1"/>
    <col min="14594" max="14594" width="11" style="313" customWidth="1"/>
    <col min="14595" max="14595" width="11.5703125" style="313" customWidth="1"/>
    <col min="14596" max="14596" width="14.28515625" style="313" customWidth="1"/>
    <col min="14597" max="14597" width="8" style="313" customWidth="1"/>
    <col min="14598" max="14598" width="13.5703125" style="313" customWidth="1"/>
    <col min="14599" max="14599" width="9.5703125" style="313" customWidth="1"/>
    <col min="14600" max="14600" width="11" style="313" customWidth="1"/>
    <col min="14601" max="14601" width="7" style="313" customWidth="1"/>
    <col min="14602" max="14602" width="3.7109375" style="313" customWidth="1"/>
    <col min="14603" max="14603" width="5.28515625" style="313" customWidth="1"/>
    <col min="14604" max="14848" width="7.28515625" style="313"/>
    <col min="14849" max="14849" width="3.85546875" style="313" customWidth="1"/>
    <col min="14850" max="14850" width="11" style="313" customWidth="1"/>
    <col min="14851" max="14851" width="11.5703125" style="313" customWidth="1"/>
    <col min="14852" max="14852" width="14.28515625" style="313" customWidth="1"/>
    <col min="14853" max="14853" width="8" style="313" customWidth="1"/>
    <col min="14854" max="14854" width="13.5703125" style="313" customWidth="1"/>
    <col min="14855" max="14855" width="9.5703125" style="313" customWidth="1"/>
    <col min="14856" max="14856" width="11" style="313" customWidth="1"/>
    <col min="14857" max="14857" width="7" style="313" customWidth="1"/>
    <col min="14858" max="14858" width="3.7109375" style="313" customWidth="1"/>
    <col min="14859" max="14859" width="5.28515625" style="313" customWidth="1"/>
    <col min="14860" max="15104" width="7.28515625" style="313"/>
    <col min="15105" max="15105" width="3.85546875" style="313" customWidth="1"/>
    <col min="15106" max="15106" width="11" style="313" customWidth="1"/>
    <col min="15107" max="15107" width="11.5703125" style="313" customWidth="1"/>
    <col min="15108" max="15108" width="14.28515625" style="313" customWidth="1"/>
    <col min="15109" max="15109" width="8" style="313" customWidth="1"/>
    <col min="15110" max="15110" width="13.5703125" style="313" customWidth="1"/>
    <col min="15111" max="15111" width="9.5703125" style="313" customWidth="1"/>
    <col min="15112" max="15112" width="11" style="313" customWidth="1"/>
    <col min="15113" max="15113" width="7" style="313" customWidth="1"/>
    <col min="15114" max="15114" width="3.7109375" style="313" customWidth="1"/>
    <col min="15115" max="15115" width="5.28515625" style="313" customWidth="1"/>
    <col min="15116" max="15360" width="7.28515625" style="313"/>
    <col min="15361" max="15361" width="3.85546875" style="313" customWidth="1"/>
    <col min="15362" max="15362" width="11" style="313" customWidth="1"/>
    <col min="15363" max="15363" width="11.5703125" style="313" customWidth="1"/>
    <col min="15364" max="15364" width="14.28515625" style="313" customWidth="1"/>
    <col min="15365" max="15365" width="8" style="313" customWidth="1"/>
    <col min="15366" max="15366" width="13.5703125" style="313" customWidth="1"/>
    <col min="15367" max="15367" width="9.5703125" style="313" customWidth="1"/>
    <col min="15368" max="15368" width="11" style="313" customWidth="1"/>
    <col min="15369" max="15369" width="7" style="313" customWidth="1"/>
    <col min="15370" max="15370" width="3.7109375" style="313" customWidth="1"/>
    <col min="15371" max="15371" width="5.28515625" style="313" customWidth="1"/>
    <col min="15372" max="15616" width="7.28515625" style="313"/>
    <col min="15617" max="15617" width="3.85546875" style="313" customWidth="1"/>
    <col min="15618" max="15618" width="11" style="313" customWidth="1"/>
    <col min="15619" max="15619" width="11.5703125" style="313" customWidth="1"/>
    <col min="15620" max="15620" width="14.28515625" style="313" customWidth="1"/>
    <col min="15621" max="15621" width="8" style="313" customWidth="1"/>
    <col min="15622" max="15622" width="13.5703125" style="313" customWidth="1"/>
    <col min="15623" max="15623" width="9.5703125" style="313" customWidth="1"/>
    <col min="15624" max="15624" width="11" style="313" customWidth="1"/>
    <col min="15625" max="15625" width="7" style="313" customWidth="1"/>
    <col min="15626" max="15626" width="3.7109375" style="313" customWidth="1"/>
    <col min="15627" max="15627" width="5.28515625" style="313" customWidth="1"/>
    <col min="15628" max="15872" width="7.28515625" style="313"/>
    <col min="15873" max="15873" width="3.85546875" style="313" customWidth="1"/>
    <col min="15874" max="15874" width="11" style="313" customWidth="1"/>
    <col min="15875" max="15875" width="11.5703125" style="313" customWidth="1"/>
    <col min="15876" max="15876" width="14.28515625" style="313" customWidth="1"/>
    <col min="15877" max="15877" width="8" style="313" customWidth="1"/>
    <col min="15878" max="15878" width="13.5703125" style="313" customWidth="1"/>
    <col min="15879" max="15879" width="9.5703125" style="313" customWidth="1"/>
    <col min="15880" max="15880" width="11" style="313" customWidth="1"/>
    <col min="15881" max="15881" width="7" style="313" customWidth="1"/>
    <col min="15882" max="15882" width="3.7109375" style="313" customWidth="1"/>
    <col min="15883" max="15883" width="5.28515625" style="313" customWidth="1"/>
    <col min="15884" max="16128" width="7.28515625" style="313"/>
    <col min="16129" max="16129" width="3.85546875" style="313" customWidth="1"/>
    <col min="16130" max="16130" width="11" style="313" customWidth="1"/>
    <col min="16131" max="16131" width="11.5703125" style="313" customWidth="1"/>
    <col min="16132" max="16132" width="14.28515625" style="313" customWidth="1"/>
    <col min="16133" max="16133" width="8" style="313" customWidth="1"/>
    <col min="16134" max="16134" width="13.5703125" style="313" customWidth="1"/>
    <col min="16135" max="16135" width="9.5703125" style="313" customWidth="1"/>
    <col min="16136" max="16136" width="11" style="313" customWidth="1"/>
    <col min="16137" max="16137" width="7" style="313" customWidth="1"/>
    <col min="16138" max="16138" width="3.7109375" style="313" customWidth="1"/>
    <col min="16139" max="16139" width="5.28515625" style="313" customWidth="1"/>
    <col min="16140" max="16384" width="7.28515625" style="313"/>
  </cols>
  <sheetData>
    <row r="1" spans="2:43" ht="15.75" thickBot="1">
      <c r="D1" s="314"/>
      <c r="E1" s="314"/>
      <c r="F1" s="314"/>
      <c r="G1" s="314"/>
      <c r="K1" s="315"/>
    </row>
    <row r="2" spans="2:43" s="319" customFormat="1" ht="18" customHeight="1">
      <c r="B2" s="945"/>
      <c r="C2" s="946"/>
      <c r="D2" s="954" t="s">
        <v>34</v>
      </c>
      <c r="E2" s="955"/>
      <c r="F2" s="955"/>
      <c r="G2" s="955"/>
      <c r="H2" s="955"/>
      <c r="I2" s="955"/>
      <c r="J2" s="956"/>
      <c r="K2" s="316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8"/>
      <c r="AB2" s="318"/>
      <c r="AC2" s="318"/>
      <c r="AD2" s="318"/>
    </row>
    <row r="3" spans="2:43" s="319" customFormat="1" ht="18" customHeight="1">
      <c r="B3" s="947"/>
      <c r="C3" s="948"/>
      <c r="D3" s="957"/>
      <c r="E3" s="958"/>
      <c r="F3" s="958"/>
      <c r="G3" s="958"/>
      <c r="H3" s="958"/>
      <c r="I3" s="958"/>
      <c r="J3" s="959"/>
      <c r="K3" s="316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20"/>
      <c r="AB3" s="320"/>
      <c r="AC3" s="320"/>
      <c r="AD3" s="320"/>
    </row>
    <row r="4" spans="2:43" s="319" customFormat="1" ht="18" customHeight="1">
      <c r="B4" s="947"/>
      <c r="C4" s="948"/>
      <c r="D4" s="960" t="s">
        <v>68</v>
      </c>
      <c r="E4" s="961"/>
      <c r="F4" s="961"/>
      <c r="G4" s="961"/>
      <c r="H4" s="961"/>
      <c r="I4" s="961"/>
      <c r="J4" s="962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</row>
    <row r="5" spans="2:43" s="319" customFormat="1" ht="5.0999999999999996" customHeight="1">
      <c r="B5" s="947"/>
      <c r="C5" s="948"/>
      <c r="D5" s="960"/>
      <c r="E5" s="961"/>
      <c r="F5" s="961"/>
      <c r="G5" s="961"/>
      <c r="H5" s="961"/>
      <c r="I5" s="961"/>
      <c r="J5" s="962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21"/>
    </row>
    <row r="6" spans="2:43" s="319" customFormat="1" ht="14.25" customHeight="1">
      <c r="B6" s="949"/>
      <c r="C6" s="950"/>
      <c r="D6" s="963"/>
      <c r="E6" s="964"/>
      <c r="F6" s="964"/>
      <c r="G6" s="964"/>
      <c r="H6" s="964"/>
      <c r="I6" s="964"/>
      <c r="J6" s="965"/>
      <c r="K6" s="322"/>
      <c r="L6" s="322"/>
      <c r="M6" s="322"/>
      <c r="N6" s="322"/>
      <c r="O6" s="322"/>
      <c r="P6" s="322"/>
      <c r="Q6" s="322"/>
      <c r="R6" s="322"/>
      <c r="S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</row>
    <row r="7" spans="2:43" s="319" customFormat="1" ht="9" customHeight="1">
      <c r="B7" s="951"/>
      <c r="C7" s="952"/>
      <c r="D7" s="952"/>
      <c r="E7" s="952"/>
      <c r="F7" s="952"/>
      <c r="G7" s="952"/>
      <c r="H7" s="952"/>
      <c r="I7" s="952"/>
      <c r="J7" s="953"/>
      <c r="K7" s="322"/>
      <c r="L7" s="322"/>
      <c r="M7" s="322"/>
      <c r="N7" s="322"/>
      <c r="O7" s="322"/>
      <c r="P7" s="322"/>
      <c r="Q7" s="322"/>
      <c r="R7" s="322"/>
      <c r="S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</row>
    <row r="8" spans="2:43" s="319" customFormat="1" ht="33" customHeight="1">
      <c r="B8" s="926" t="s">
        <v>0</v>
      </c>
      <c r="C8" s="939">
        <f>'GRANULOMETRÍA GRAVA'!G7</f>
        <v>0</v>
      </c>
      <c r="D8" s="940"/>
      <c r="E8" s="940"/>
      <c r="F8" s="940"/>
      <c r="G8" s="940"/>
      <c r="H8" s="940"/>
      <c r="I8" s="940"/>
      <c r="J8" s="941"/>
      <c r="K8" s="326"/>
      <c r="L8" s="326"/>
      <c r="M8" s="326"/>
      <c r="N8" s="326"/>
      <c r="O8" s="326"/>
      <c r="P8" s="326"/>
      <c r="Q8" s="326"/>
      <c r="R8" s="326"/>
      <c r="S8" s="326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</row>
    <row r="9" spans="2:43" s="319" customFormat="1" ht="47.25" customHeight="1">
      <c r="B9" s="926"/>
      <c r="C9" s="942"/>
      <c r="D9" s="943"/>
      <c r="E9" s="943"/>
      <c r="F9" s="943"/>
      <c r="G9" s="943"/>
      <c r="H9" s="943"/>
      <c r="I9" s="943"/>
      <c r="J9" s="944"/>
      <c r="K9" s="326"/>
      <c r="L9" s="326"/>
      <c r="M9" s="328"/>
      <c r="N9" s="328"/>
      <c r="O9" s="328"/>
      <c r="P9" s="326"/>
      <c r="Q9" s="326"/>
      <c r="R9" s="326"/>
      <c r="S9" s="326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</row>
    <row r="10" spans="2:43" s="319" customFormat="1" ht="14.25" customHeight="1">
      <c r="B10" s="926" t="s">
        <v>35</v>
      </c>
      <c r="C10" s="927">
        <f>'GRANULOMETRÍA GRAVA'!G9</f>
        <v>0</v>
      </c>
      <c r="D10" s="927"/>
      <c r="E10" s="927"/>
      <c r="F10" s="927"/>
      <c r="G10" s="927"/>
      <c r="H10" s="927"/>
      <c r="I10" s="927"/>
      <c r="J10" s="928"/>
      <c r="K10" s="326"/>
      <c r="L10" s="326"/>
      <c r="M10" s="328"/>
      <c r="N10" s="328"/>
      <c r="O10" s="328"/>
      <c r="P10" s="326"/>
      <c r="Q10" s="326"/>
      <c r="R10" s="326"/>
      <c r="S10" s="326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</row>
    <row r="11" spans="2:43" s="319" customFormat="1" ht="15" customHeight="1">
      <c r="B11" s="926"/>
      <c r="C11" s="927"/>
      <c r="D11" s="927"/>
      <c r="E11" s="927"/>
      <c r="F11" s="927"/>
      <c r="G11" s="927"/>
      <c r="H11" s="927"/>
      <c r="I11" s="927"/>
      <c r="J11" s="928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23"/>
      <c r="AJ11" s="323"/>
      <c r="AK11" s="323"/>
      <c r="AL11" s="323"/>
      <c r="AM11" s="323"/>
      <c r="AN11" s="323"/>
      <c r="AO11" s="323"/>
      <c r="AP11" s="323"/>
      <c r="AQ11" s="474"/>
    </row>
    <row r="12" spans="2:43" s="319" customFormat="1" ht="14.25" customHeight="1">
      <c r="B12" s="929" t="s">
        <v>69</v>
      </c>
      <c r="C12" s="930">
        <f>'GRANULOMETRIA DE ARENA '!G11</f>
        <v>0</v>
      </c>
      <c r="D12" s="931"/>
      <c r="E12" s="931"/>
      <c r="F12" s="931"/>
      <c r="G12" s="931"/>
      <c r="H12" s="931"/>
      <c r="I12" s="931"/>
      <c r="J12" s="932"/>
      <c r="K12" s="329"/>
      <c r="L12" s="329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323"/>
      <c r="AF12" s="323"/>
      <c r="AG12" s="323"/>
      <c r="AH12" s="323"/>
      <c r="AI12" s="323"/>
      <c r="AJ12" s="323"/>
      <c r="AK12" s="323"/>
      <c r="AL12" s="323"/>
      <c r="AM12" s="323"/>
      <c r="AN12" s="323"/>
      <c r="AO12" s="323"/>
      <c r="AP12" s="323"/>
      <c r="AQ12" s="474"/>
    </row>
    <row r="13" spans="2:43" s="319" customFormat="1" ht="14.25" customHeight="1">
      <c r="B13" s="929"/>
      <c r="C13" s="933"/>
      <c r="D13" s="934"/>
      <c r="E13" s="934"/>
      <c r="F13" s="934"/>
      <c r="G13" s="934"/>
      <c r="H13" s="934"/>
      <c r="I13" s="934"/>
      <c r="J13" s="935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32"/>
      <c r="AH13" s="334"/>
      <c r="AI13" s="334"/>
      <c r="AJ13" s="334"/>
      <c r="AK13" s="334"/>
      <c r="AL13" s="334"/>
      <c r="AM13" s="334"/>
      <c r="AN13" s="334"/>
    </row>
    <row r="14" spans="2:43" s="319" customFormat="1" ht="26.25" customHeight="1">
      <c r="B14" s="335" t="s">
        <v>37</v>
      </c>
      <c r="C14" s="336"/>
      <c r="D14" s="337" t="s">
        <v>246</v>
      </c>
      <c r="E14" s="936"/>
      <c r="F14" s="936"/>
      <c r="G14" s="337" t="s">
        <v>39</v>
      </c>
      <c r="H14" s="937" t="str">
        <f>'GRANULOMETRIA DE ARENA '!AC13</f>
        <v>ING MICHELLE ZELAYA</v>
      </c>
      <c r="I14" s="937"/>
      <c r="J14" s="938"/>
      <c r="K14" s="338"/>
      <c r="L14" s="338"/>
      <c r="M14" s="338"/>
      <c r="N14" s="338"/>
      <c r="O14" s="338"/>
      <c r="P14" s="339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D14" s="341"/>
      <c r="AE14" s="341"/>
      <c r="AH14" s="342"/>
      <c r="AI14" s="342"/>
      <c r="AJ14" s="342"/>
      <c r="AK14" s="342"/>
      <c r="AL14" s="342"/>
      <c r="AM14" s="342"/>
      <c r="AN14" s="342"/>
    </row>
    <row r="15" spans="2:43">
      <c r="B15" s="343"/>
      <c r="J15" s="344"/>
      <c r="L15" s="345"/>
      <c r="M15" s="346"/>
      <c r="N15" s="346"/>
      <c r="O15" s="347"/>
      <c r="P15" s="347"/>
    </row>
    <row r="16" spans="2:43">
      <c r="B16" s="343"/>
      <c r="J16" s="344"/>
      <c r="L16" s="345"/>
      <c r="M16" s="346"/>
      <c r="N16" s="346"/>
      <c r="O16" s="347"/>
      <c r="P16" s="347"/>
    </row>
    <row r="17" spans="2:13" ht="17.100000000000001" customHeight="1">
      <c r="B17" s="343"/>
      <c r="C17" s="888" t="s">
        <v>41</v>
      </c>
      <c r="D17" s="889"/>
      <c r="E17" s="889"/>
      <c r="F17" s="890"/>
      <c r="G17" s="348" t="s">
        <v>42</v>
      </c>
      <c r="H17" s="348" t="s">
        <v>43</v>
      </c>
      <c r="I17" s="349"/>
      <c r="J17" s="344"/>
    </row>
    <row r="18" spans="2:13" ht="17.100000000000001" customHeight="1">
      <c r="B18" s="343"/>
      <c r="C18" s="1206" t="s">
        <v>44</v>
      </c>
      <c r="D18" s="1207"/>
      <c r="E18" s="1207"/>
      <c r="F18" s="475" t="s">
        <v>45</v>
      </c>
      <c r="G18" s="476"/>
      <c r="H18" s="477"/>
      <c r="I18" s="353"/>
      <c r="J18" s="344"/>
    </row>
    <row r="19" spans="2:13" ht="17.100000000000001" customHeight="1">
      <c r="B19" s="343"/>
      <c r="C19" s="1202" t="s">
        <v>46</v>
      </c>
      <c r="D19" s="1203"/>
      <c r="E19" s="1203"/>
      <c r="F19" s="478" t="s">
        <v>47</v>
      </c>
      <c r="G19" s="479"/>
      <c r="H19" s="480"/>
      <c r="I19" s="353"/>
      <c r="J19" s="344"/>
    </row>
    <row r="20" spans="2:13" ht="17.100000000000001" customHeight="1">
      <c r="B20" s="343"/>
      <c r="C20" s="1202" t="s">
        <v>102</v>
      </c>
      <c r="D20" s="1203"/>
      <c r="E20" s="1203"/>
      <c r="F20" s="478" t="s">
        <v>48</v>
      </c>
      <c r="G20" s="479"/>
      <c r="H20" s="480"/>
      <c r="I20" s="353"/>
      <c r="J20" s="344"/>
    </row>
    <row r="21" spans="2:13" ht="17.100000000000001" customHeight="1">
      <c r="B21" s="343"/>
      <c r="C21" s="1202" t="s">
        <v>49</v>
      </c>
      <c r="D21" s="1203"/>
      <c r="E21" s="1203"/>
      <c r="F21" s="478" t="s">
        <v>50</v>
      </c>
      <c r="G21" s="481">
        <f>G18+G19</f>
        <v>0</v>
      </c>
      <c r="H21" s="482">
        <f>H18+H19</f>
        <v>0</v>
      </c>
      <c r="I21" s="359"/>
      <c r="J21" s="344"/>
    </row>
    <row r="22" spans="2:13" ht="17.100000000000001" customHeight="1">
      <c r="B22" s="343"/>
      <c r="C22" s="1202" t="s">
        <v>51</v>
      </c>
      <c r="D22" s="1203"/>
      <c r="E22" s="1203"/>
      <c r="F22" s="478" t="s">
        <v>52</v>
      </c>
      <c r="G22" s="483">
        <f>G21-G20</f>
        <v>0</v>
      </c>
      <c r="H22" s="484">
        <f>H21-H20</f>
        <v>0</v>
      </c>
      <c r="I22" s="359"/>
      <c r="J22" s="344"/>
    </row>
    <row r="23" spans="2:13" ht="17.100000000000001" customHeight="1">
      <c r="B23" s="343"/>
      <c r="C23" s="1202" t="s">
        <v>44</v>
      </c>
      <c r="D23" s="1203"/>
      <c r="E23" s="1203"/>
      <c r="F23" s="478" t="s">
        <v>53</v>
      </c>
      <c r="G23" s="485"/>
      <c r="H23" s="486"/>
      <c r="I23" s="1204"/>
      <c r="J23" s="1205"/>
      <c r="M23" s="487"/>
    </row>
    <row r="24" spans="2:13" ht="17.100000000000001" customHeight="1">
      <c r="B24" s="343"/>
      <c r="C24" s="1202" t="s">
        <v>54</v>
      </c>
      <c r="D24" s="1203"/>
      <c r="E24" s="1203"/>
      <c r="F24" s="478" t="s">
        <v>55</v>
      </c>
      <c r="G24" s="485"/>
      <c r="H24" s="486"/>
      <c r="I24" s="1212" t="s">
        <v>56</v>
      </c>
      <c r="J24" s="1213"/>
    </row>
    <row r="25" spans="2:13" ht="17.100000000000001" customHeight="1">
      <c r="B25" s="343"/>
      <c r="C25" s="1214" t="s">
        <v>57</v>
      </c>
      <c r="D25" s="1215"/>
      <c r="E25" s="1215"/>
      <c r="F25" s="478" t="s">
        <v>58</v>
      </c>
      <c r="G25" s="488" t="e">
        <f>G24/G22</f>
        <v>#DIV/0!</v>
      </c>
      <c r="H25" s="488" t="e">
        <f>H24/H22</f>
        <v>#DIV/0!</v>
      </c>
      <c r="I25" s="1216" t="e">
        <f>AVERAGE(G25:H25)</f>
        <v>#DIV/0!</v>
      </c>
      <c r="J25" s="1217"/>
      <c r="L25" s="489"/>
    </row>
    <row r="26" spans="2:13" ht="17.100000000000001" customHeight="1">
      <c r="B26" s="343"/>
      <c r="C26" s="1214" t="s">
        <v>59</v>
      </c>
      <c r="D26" s="1215"/>
      <c r="E26" s="1215"/>
      <c r="F26" s="478" t="s">
        <v>60</v>
      </c>
      <c r="G26" s="490" t="e">
        <f>G18/G22</f>
        <v>#DIV/0!</v>
      </c>
      <c r="H26" s="491" t="e">
        <f>H18/H22</f>
        <v>#DIV/0!</v>
      </c>
      <c r="I26" s="1218" t="e">
        <f>AVERAGE(G26:H26)</f>
        <v>#DIV/0!</v>
      </c>
      <c r="J26" s="1219"/>
      <c r="L26" s="489"/>
    </row>
    <row r="27" spans="2:13" ht="17.100000000000001" customHeight="1">
      <c r="B27" s="343"/>
      <c r="C27" s="1208" t="s">
        <v>61</v>
      </c>
      <c r="D27" s="1209"/>
      <c r="E27" s="1209"/>
      <c r="F27" s="369" t="s">
        <v>62</v>
      </c>
      <c r="G27" s="492" t="e">
        <f>((G23-G24)*100)/G18</f>
        <v>#DIV/0!</v>
      </c>
      <c r="H27" s="493" t="e">
        <f>((H23-H24)*100)/H18</f>
        <v>#DIV/0!</v>
      </c>
      <c r="I27" s="1210" t="e">
        <f>AVERAGE(G27:H27)</f>
        <v>#DIV/0!</v>
      </c>
      <c r="J27" s="1211"/>
      <c r="L27" s="489"/>
    </row>
    <row r="28" spans="2:13">
      <c r="B28" s="343"/>
      <c r="J28" s="344"/>
    </row>
    <row r="29" spans="2:13">
      <c r="B29" s="343"/>
      <c r="J29" s="344"/>
    </row>
    <row r="30" spans="2:13">
      <c r="B30" s="343"/>
      <c r="J30" s="344"/>
    </row>
    <row r="31" spans="2:13" ht="17.100000000000001" customHeight="1" thickBot="1">
      <c r="B31" s="913"/>
      <c r="C31" s="914"/>
      <c r="D31" s="914"/>
      <c r="E31" s="914"/>
      <c r="F31" s="914"/>
      <c r="G31" s="494"/>
      <c r="H31" s="495"/>
      <c r="I31" s="315"/>
      <c r="J31" s="373"/>
    </row>
    <row r="32" spans="2:13" ht="17.100000000000001" customHeight="1">
      <c r="B32" s="913" t="s">
        <v>63</v>
      </c>
      <c r="C32" s="914"/>
      <c r="D32" s="914"/>
      <c r="E32" s="914"/>
      <c r="F32" s="914"/>
      <c r="G32" s="496" t="e">
        <f>I25</f>
        <v>#DIV/0!</v>
      </c>
      <c r="H32" s="497" t="s">
        <v>64</v>
      </c>
      <c r="I32" s="315"/>
      <c r="J32" s="373"/>
    </row>
    <row r="33" spans="2:23" ht="17.100000000000001" customHeight="1">
      <c r="B33" s="893" t="s">
        <v>65</v>
      </c>
      <c r="C33" s="894"/>
      <c r="D33" s="894"/>
      <c r="E33" s="894"/>
      <c r="F33" s="894"/>
      <c r="G33" s="498" t="e">
        <f>I26</f>
        <v>#DIV/0!</v>
      </c>
      <c r="H33" s="499" t="s">
        <v>64</v>
      </c>
      <c r="I33" s="315"/>
      <c r="J33" s="373"/>
    </row>
    <row r="34" spans="2:23" ht="17.100000000000001" customHeight="1" thickBot="1">
      <c r="B34" s="915" t="s">
        <v>66</v>
      </c>
      <c r="C34" s="916"/>
      <c r="D34" s="916"/>
      <c r="E34" s="916"/>
      <c r="F34" s="916"/>
      <c r="G34" s="500" t="e">
        <f>I27</f>
        <v>#DIV/0!</v>
      </c>
      <c r="H34" s="501" t="s">
        <v>67</v>
      </c>
      <c r="I34" s="315"/>
      <c r="J34" s="373"/>
    </row>
    <row r="35" spans="2:23">
      <c r="B35" s="380"/>
      <c r="C35" s="381"/>
      <c r="D35" s="381"/>
      <c r="E35" s="381"/>
      <c r="F35" s="379"/>
      <c r="G35" s="379"/>
      <c r="J35" s="344"/>
    </row>
    <row r="36" spans="2:23">
      <c r="B36" s="343"/>
      <c r="D36" s="379"/>
      <c r="E36" s="379"/>
      <c r="J36" s="344"/>
    </row>
    <row r="37" spans="2:23" ht="40.5" customHeight="1">
      <c r="B37" s="917" t="s">
        <v>342</v>
      </c>
      <c r="C37" s="918"/>
      <c r="D37" s="918"/>
      <c r="E37" s="918"/>
      <c r="F37" s="918"/>
      <c r="G37" s="918"/>
      <c r="H37" s="918"/>
      <c r="I37" s="918"/>
      <c r="J37" s="919"/>
    </row>
    <row r="38" spans="2:23" ht="15" customHeight="1">
      <c r="B38" s="382"/>
      <c r="C38" s="383"/>
      <c r="D38" s="383"/>
      <c r="E38" s="383"/>
      <c r="F38" s="383"/>
      <c r="G38" s="383"/>
      <c r="H38" s="383"/>
      <c r="I38" s="383"/>
      <c r="J38" s="384"/>
    </row>
    <row r="39" spans="2:23" ht="17.25" customHeight="1">
      <c r="B39" s="382"/>
      <c r="C39" s="383"/>
      <c r="D39" s="383"/>
      <c r="E39" s="383"/>
      <c r="F39" s="383"/>
      <c r="G39" s="383"/>
      <c r="H39" s="383"/>
      <c r="I39" s="383"/>
      <c r="J39" s="384"/>
    </row>
    <row r="40" spans="2:23" ht="12.75" customHeight="1">
      <c r="B40" s="907">
        <f>'GRANULOMETRIA DE ARENA '!B65:S65</f>
        <v>0</v>
      </c>
      <c r="C40" s="728"/>
      <c r="D40" s="728"/>
      <c r="E40" s="728"/>
      <c r="F40" s="728" t="str">
        <f>'GRANULOMETRIA DE ARENA '!T65</f>
        <v>ING FRANCISCO GRANADOS</v>
      </c>
      <c r="G40" s="728"/>
      <c r="H40" s="728"/>
      <c r="I40" s="728"/>
      <c r="J40" s="908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6"/>
    </row>
    <row r="41" spans="2:23" ht="12.75" customHeight="1">
      <c r="B41" s="907" t="str">
        <f>'GRANULOMETRIA DE ARENA '!B66:S66</f>
        <v xml:space="preserve">Tecnico de Laboratorio de suelos y Materiales. </v>
      </c>
      <c r="C41" s="728"/>
      <c r="D41" s="728"/>
      <c r="E41" s="728"/>
      <c r="F41" s="728" t="str">
        <f>'GRANULOMETRIA DE ARENA '!T66</f>
        <v xml:space="preserve">Jefe Técnico de Laboratorio de suelos y Materiales. </v>
      </c>
      <c r="G41" s="728"/>
      <c r="H41" s="728"/>
      <c r="I41" s="728"/>
      <c r="J41" s="908"/>
      <c r="K41" s="385"/>
      <c r="L41" s="385"/>
      <c r="M41" s="385"/>
      <c r="N41" s="385"/>
      <c r="O41" s="385"/>
      <c r="P41" s="385"/>
      <c r="Q41" s="385"/>
      <c r="R41" s="385"/>
      <c r="S41" s="385"/>
      <c r="T41" s="385"/>
      <c r="U41" s="385"/>
      <c r="V41" s="385"/>
      <c r="W41" s="386"/>
    </row>
    <row r="42" spans="2:23" ht="12.75" customHeight="1" thickBot="1">
      <c r="B42" s="387"/>
      <c r="C42" s="388"/>
      <c r="D42" s="388"/>
      <c r="E42" s="388"/>
      <c r="F42" s="388"/>
      <c r="G42" s="388"/>
      <c r="H42" s="388"/>
      <c r="I42" s="388"/>
      <c r="J42" s="389"/>
      <c r="K42" s="390"/>
      <c r="L42" s="390"/>
      <c r="M42" s="390"/>
      <c r="N42" s="390"/>
    </row>
    <row r="43" spans="2:23">
      <c r="B43" s="391"/>
      <c r="C43" s="391"/>
      <c r="D43" s="391"/>
      <c r="E43" s="391"/>
      <c r="F43" s="391"/>
      <c r="G43" s="391"/>
      <c r="H43" s="391"/>
      <c r="I43" s="391"/>
      <c r="J43" s="392"/>
      <c r="K43" s="315"/>
      <c r="L43" s="315"/>
      <c r="M43" s="315"/>
      <c r="N43" s="315"/>
    </row>
    <row r="44" spans="2:23">
      <c r="B44" s="391"/>
      <c r="C44" s="391"/>
      <c r="D44" s="391"/>
      <c r="E44" s="391"/>
      <c r="F44" s="391"/>
      <c r="G44" s="391"/>
      <c r="H44" s="391"/>
      <c r="I44" s="391"/>
      <c r="J44" s="392"/>
      <c r="K44" s="315"/>
      <c r="L44" s="315"/>
      <c r="M44" s="315"/>
      <c r="N44" s="315"/>
    </row>
  </sheetData>
  <mergeCells count="37">
    <mergeCell ref="C24:E24"/>
    <mergeCell ref="I24:J24"/>
    <mergeCell ref="C25:E25"/>
    <mergeCell ref="I25:J25"/>
    <mergeCell ref="C26:E26"/>
    <mergeCell ref="I26:J26"/>
    <mergeCell ref="B7:J7"/>
    <mergeCell ref="B10:B11"/>
    <mergeCell ref="B12:B13"/>
    <mergeCell ref="E14:F14"/>
    <mergeCell ref="B2:C6"/>
    <mergeCell ref="B8:B9"/>
    <mergeCell ref="C8:J9"/>
    <mergeCell ref="C10:J11"/>
    <mergeCell ref="C12:J13"/>
    <mergeCell ref="D2:J3"/>
    <mergeCell ref="D4:J6"/>
    <mergeCell ref="B41:E41"/>
    <mergeCell ref="F41:J41"/>
    <mergeCell ref="C27:E27"/>
    <mergeCell ref="I27:J27"/>
    <mergeCell ref="B31:F31"/>
    <mergeCell ref="B32:F32"/>
    <mergeCell ref="B33:F33"/>
    <mergeCell ref="B34:F34"/>
    <mergeCell ref="B40:E40"/>
    <mergeCell ref="F40:J40"/>
    <mergeCell ref="B37:J37"/>
    <mergeCell ref="C21:E21"/>
    <mergeCell ref="C22:E22"/>
    <mergeCell ref="C23:E23"/>
    <mergeCell ref="H14:J14"/>
    <mergeCell ref="C17:F17"/>
    <mergeCell ref="I23:J23"/>
    <mergeCell ref="C18:E18"/>
    <mergeCell ref="C19:E19"/>
    <mergeCell ref="C20:E20"/>
  </mergeCells>
  <printOptions horizontalCentered="1" verticalCentered="1" gridLinesSet="0"/>
  <pageMargins left="0.51181102362204722" right="0.51181102362204722" top="0.74803149606299213" bottom="0.74803149606299213" header="0.31496062992125984" footer="0.31496062992125984"/>
  <pageSetup orientation="portrait" horizontalDpi="4294967294" verticalDpi="300" r:id="rId1"/>
  <headerFooter alignWithMargins="0"/>
  <ignoredErrors>
    <ignoredError sqref="G22:H22 G25:H25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FFC000"/>
  </sheetPr>
  <dimension ref="B1:BS41"/>
  <sheetViews>
    <sheetView view="pageBreakPreview" zoomScaleNormal="100" zoomScaleSheetLayoutView="100" workbookViewId="0"/>
  </sheetViews>
  <sheetFormatPr baseColWidth="10" defaultColWidth="2.7109375" defaultRowHeight="14.25" customHeight="1"/>
  <cols>
    <col min="1" max="1" width="2.85546875" style="393" customWidth="1"/>
    <col min="2" max="2" width="2.7109375" style="393" customWidth="1"/>
    <col min="3" max="3" width="4" style="393" customWidth="1"/>
    <col min="4" max="14" width="2.7109375" style="393" customWidth="1"/>
    <col min="15" max="15" width="3.5703125" style="393" customWidth="1"/>
    <col min="16" max="38" width="2.7109375" style="393" customWidth="1"/>
    <col min="39" max="39" width="12" style="393" bestFit="1" customWidth="1"/>
    <col min="40" max="256" width="2.7109375" style="393"/>
    <col min="257" max="257" width="2.85546875" style="393" customWidth="1"/>
    <col min="258" max="294" width="2.7109375" style="393" customWidth="1"/>
    <col min="295" max="295" width="12" style="393" bestFit="1" customWidth="1"/>
    <col min="296" max="512" width="2.7109375" style="393"/>
    <col min="513" max="513" width="2.85546875" style="393" customWidth="1"/>
    <col min="514" max="550" width="2.7109375" style="393" customWidth="1"/>
    <col min="551" max="551" width="12" style="393" bestFit="1" customWidth="1"/>
    <col min="552" max="768" width="2.7109375" style="393"/>
    <col min="769" max="769" width="2.85546875" style="393" customWidth="1"/>
    <col min="770" max="806" width="2.7109375" style="393" customWidth="1"/>
    <col min="807" max="807" width="12" style="393" bestFit="1" customWidth="1"/>
    <col min="808" max="1024" width="2.7109375" style="393"/>
    <col min="1025" max="1025" width="2.85546875" style="393" customWidth="1"/>
    <col min="1026" max="1062" width="2.7109375" style="393" customWidth="1"/>
    <col min="1063" max="1063" width="12" style="393" bestFit="1" customWidth="1"/>
    <col min="1064" max="1280" width="2.7109375" style="393"/>
    <col min="1281" max="1281" width="2.85546875" style="393" customWidth="1"/>
    <col min="1282" max="1318" width="2.7109375" style="393" customWidth="1"/>
    <col min="1319" max="1319" width="12" style="393" bestFit="1" customWidth="1"/>
    <col min="1320" max="1536" width="2.7109375" style="393"/>
    <col min="1537" max="1537" width="2.85546875" style="393" customWidth="1"/>
    <col min="1538" max="1574" width="2.7109375" style="393" customWidth="1"/>
    <col min="1575" max="1575" width="12" style="393" bestFit="1" customWidth="1"/>
    <col min="1576" max="1792" width="2.7109375" style="393"/>
    <col min="1793" max="1793" width="2.85546875" style="393" customWidth="1"/>
    <col min="1794" max="1830" width="2.7109375" style="393" customWidth="1"/>
    <col min="1831" max="1831" width="12" style="393" bestFit="1" customWidth="1"/>
    <col min="1832" max="2048" width="2.7109375" style="393"/>
    <col min="2049" max="2049" width="2.85546875" style="393" customWidth="1"/>
    <col min="2050" max="2086" width="2.7109375" style="393" customWidth="1"/>
    <col min="2087" max="2087" width="12" style="393" bestFit="1" customWidth="1"/>
    <col min="2088" max="2304" width="2.7109375" style="393"/>
    <col min="2305" max="2305" width="2.85546875" style="393" customWidth="1"/>
    <col min="2306" max="2342" width="2.7109375" style="393" customWidth="1"/>
    <col min="2343" max="2343" width="12" style="393" bestFit="1" customWidth="1"/>
    <col min="2344" max="2560" width="2.7109375" style="393"/>
    <col min="2561" max="2561" width="2.85546875" style="393" customWidth="1"/>
    <col min="2562" max="2598" width="2.7109375" style="393" customWidth="1"/>
    <col min="2599" max="2599" width="12" style="393" bestFit="1" customWidth="1"/>
    <col min="2600" max="2816" width="2.7109375" style="393"/>
    <col min="2817" max="2817" width="2.85546875" style="393" customWidth="1"/>
    <col min="2818" max="2854" width="2.7109375" style="393" customWidth="1"/>
    <col min="2855" max="2855" width="12" style="393" bestFit="1" customWidth="1"/>
    <col min="2856" max="3072" width="2.7109375" style="393"/>
    <col min="3073" max="3073" width="2.85546875" style="393" customWidth="1"/>
    <col min="3074" max="3110" width="2.7109375" style="393" customWidth="1"/>
    <col min="3111" max="3111" width="12" style="393" bestFit="1" customWidth="1"/>
    <col min="3112" max="3328" width="2.7109375" style="393"/>
    <col min="3329" max="3329" width="2.85546875" style="393" customWidth="1"/>
    <col min="3330" max="3366" width="2.7109375" style="393" customWidth="1"/>
    <col min="3367" max="3367" width="12" style="393" bestFit="1" customWidth="1"/>
    <col min="3368" max="3584" width="2.7109375" style="393"/>
    <col min="3585" max="3585" width="2.85546875" style="393" customWidth="1"/>
    <col min="3586" max="3622" width="2.7109375" style="393" customWidth="1"/>
    <col min="3623" max="3623" width="12" style="393" bestFit="1" customWidth="1"/>
    <col min="3624" max="3840" width="2.7109375" style="393"/>
    <col min="3841" max="3841" width="2.85546875" style="393" customWidth="1"/>
    <col min="3842" max="3878" width="2.7109375" style="393" customWidth="1"/>
    <col min="3879" max="3879" width="12" style="393" bestFit="1" customWidth="1"/>
    <col min="3880" max="4096" width="2.7109375" style="393"/>
    <col min="4097" max="4097" width="2.85546875" style="393" customWidth="1"/>
    <col min="4098" max="4134" width="2.7109375" style="393" customWidth="1"/>
    <col min="4135" max="4135" width="12" style="393" bestFit="1" customWidth="1"/>
    <col min="4136" max="4352" width="2.7109375" style="393"/>
    <col min="4353" max="4353" width="2.85546875" style="393" customWidth="1"/>
    <col min="4354" max="4390" width="2.7109375" style="393" customWidth="1"/>
    <col min="4391" max="4391" width="12" style="393" bestFit="1" customWidth="1"/>
    <col min="4392" max="4608" width="2.7109375" style="393"/>
    <col min="4609" max="4609" width="2.85546875" style="393" customWidth="1"/>
    <col min="4610" max="4646" width="2.7109375" style="393" customWidth="1"/>
    <col min="4647" max="4647" width="12" style="393" bestFit="1" customWidth="1"/>
    <col min="4648" max="4864" width="2.7109375" style="393"/>
    <col min="4865" max="4865" width="2.85546875" style="393" customWidth="1"/>
    <col min="4866" max="4902" width="2.7109375" style="393" customWidth="1"/>
    <col min="4903" max="4903" width="12" style="393" bestFit="1" customWidth="1"/>
    <col min="4904" max="5120" width="2.7109375" style="393"/>
    <col min="5121" max="5121" width="2.85546875" style="393" customWidth="1"/>
    <col min="5122" max="5158" width="2.7109375" style="393" customWidth="1"/>
    <col min="5159" max="5159" width="12" style="393" bestFit="1" customWidth="1"/>
    <col min="5160" max="5376" width="2.7109375" style="393"/>
    <col min="5377" max="5377" width="2.85546875" style="393" customWidth="1"/>
    <col min="5378" max="5414" width="2.7109375" style="393" customWidth="1"/>
    <col min="5415" max="5415" width="12" style="393" bestFit="1" customWidth="1"/>
    <col min="5416" max="5632" width="2.7109375" style="393"/>
    <col min="5633" max="5633" width="2.85546875" style="393" customWidth="1"/>
    <col min="5634" max="5670" width="2.7109375" style="393" customWidth="1"/>
    <col min="5671" max="5671" width="12" style="393" bestFit="1" customWidth="1"/>
    <col min="5672" max="5888" width="2.7109375" style="393"/>
    <col min="5889" max="5889" width="2.85546875" style="393" customWidth="1"/>
    <col min="5890" max="5926" width="2.7109375" style="393" customWidth="1"/>
    <col min="5927" max="5927" width="12" style="393" bestFit="1" customWidth="1"/>
    <col min="5928" max="6144" width="2.7109375" style="393"/>
    <col min="6145" max="6145" width="2.85546875" style="393" customWidth="1"/>
    <col min="6146" max="6182" width="2.7109375" style="393" customWidth="1"/>
    <col min="6183" max="6183" width="12" style="393" bestFit="1" customWidth="1"/>
    <col min="6184" max="6400" width="2.7109375" style="393"/>
    <col min="6401" max="6401" width="2.85546875" style="393" customWidth="1"/>
    <col min="6402" max="6438" width="2.7109375" style="393" customWidth="1"/>
    <col min="6439" max="6439" width="12" style="393" bestFit="1" customWidth="1"/>
    <col min="6440" max="6656" width="2.7109375" style="393"/>
    <col min="6657" max="6657" width="2.85546875" style="393" customWidth="1"/>
    <col min="6658" max="6694" width="2.7109375" style="393" customWidth="1"/>
    <col min="6695" max="6695" width="12" style="393" bestFit="1" customWidth="1"/>
    <col min="6696" max="6912" width="2.7109375" style="393"/>
    <col min="6913" max="6913" width="2.85546875" style="393" customWidth="1"/>
    <col min="6914" max="6950" width="2.7109375" style="393" customWidth="1"/>
    <col min="6951" max="6951" width="12" style="393" bestFit="1" customWidth="1"/>
    <col min="6952" max="7168" width="2.7109375" style="393"/>
    <col min="7169" max="7169" width="2.85546875" style="393" customWidth="1"/>
    <col min="7170" max="7206" width="2.7109375" style="393" customWidth="1"/>
    <col min="7207" max="7207" width="12" style="393" bestFit="1" customWidth="1"/>
    <col min="7208" max="7424" width="2.7109375" style="393"/>
    <col min="7425" max="7425" width="2.85546875" style="393" customWidth="1"/>
    <col min="7426" max="7462" width="2.7109375" style="393" customWidth="1"/>
    <col min="7463" max="7463" width="12" style="393" bestFit="1" customWidth="1"/>
    <col min="7464" max="7680" width="2.7109375" style="393"/>
    <col min="7681" max="7681" width="2.85546875" style="393" customWidth="1"/>
    <col min="7682" max="7718" width="2.7109375" style="393" customWidth="1"/>
    <col min="7719" max="7719" width="12" style="393" bestFit="1" customWidth="1"/>
    <col min="7720" max="7936" width="2.7109375" style="393"/>
    <col min="7937" max="7937" width="2.85546875" style="393" customWidth="1"/>
    <col min="7938" max="7974" width="2.7109375" style="393" customWidth="1"/>
    <col min="7975" max="7975" width="12" style="393" bestFit="1" customWidth="1"/>
    <col min="7976" max="8192" width="2.7109375" style="393"/>
    <col min="8193" max="8193" width="2.85546875" style="393" customWidth="1"/>
    <col min="8194" max="8230" width="2.7109375" style="393" customWidth="1"/>
    <col min="8231" max="8231" width="12" style="393" bestFit="1" customWidth="1"/>
    <col min="8232" max="8448" width="2.7109375" style="393"/>
    <col min="8449" max="8449" width="2.85546875" style="393" customWidth="1"/>
    <col min="8450" max="8486" width="2.7109375" style="393" customWidth="1"/>
    <col min="8487" max="8487" width="12" style="393" bestFit="1" customWidth="1"/>
    <col min="8488" max="8704" width="2.7109375" style="393"/>
    <col min="8705" max="8705" width="2.85546875" style="393" customWidth="1"/>
    <col min="8706" max="8742" width="2.7109375" style="393" customWidth="1"/>
    <col min="8743" max="8743" width="12" style="393" bestFit="1" customWidth="1"/>
    <col min="8744" max="8960" width="2.7109375" style="393"/>
    <col min="8961" max="8961" width="2.85546875" style="393" customWidth="1"/>
    <col min="8962" max="8998" width="2.7109375" style="393" customWidth="1"/>
    <col min="8999" max="8999" width="12" style="393" bestFit="1" customWidth="1"/>
    <col min="9000" max="9216" width="2.7109375" style="393"/>
    <col min="9217" max="9217" width="2.85546875" style="393" customWidth="1"/>
    <col min="9218" max="9254" width="2.7109375" style="393" customWidth="1"/>
    <col min="9255" max="9255" width="12" style="393" bestFit="1" customWidth="1"/>
    <col min="9256" max="9472" width="2.7109375" style="393"/>
    <col min="9473" max="9473" width="2.85546875" style="393" customWidth="1"/>
    <col min="9474" max="9510" width="2.7109375" style="393" customWidth="1"/>
    <col min="9511" max="9511" width="12" style="393" bestFit="1" customWidth="1"/>
    <col min="9512" max="9728" width="2.7109375" style="393"/>
    <col min="9729" max="9729" width="2.85546875" style="393" customWidth="1"/>
    <col min="9730" max="9766" width="2.7109375" style="393" customWidth="1"/>
    <col min="9767" max="9767" width="12" style="393" bestFit="1" customWidth="1"/>
    <col min="9768" max="9984" width="2.7109375" style="393"/>
    <col min="9985" max="9985" width="2.85546875" style="393" customWidth="1"/>
    <col min="9986" max="10022" width="2.7109375" style="393" customWidth="1"/>
    <col min="10023" max="10023" width="12" style="393" bestFit="1" customWidth="1"/>
    <col min="10024" max="10240" width="2.7109375" style="393"/>
    <col min="10241" max="10241" width="2.85546875" style="393" customWidth="1"/>
    <col min="10242" max="10278" width="2.7109375" style="393" customWidth="1"/>
    <col min="10279" max="10279" width="12" style="393" bestFit="1" customWidth="1"/>
    <col min="10280" max="10496" width="2.7109375" style="393"/>
    <col min="10497" max="10497" width="2.85546875" style="393" customWidth="1"/>
    <col min="10498" max="10534" width="2.7109375" style="393" customWidth="1"/>
    <col min="10535" max="10535" width="12" style="393" bestFit="1" customWidth="1"/>
    <col min="10536" max="10752" width="2.7109375" style="393"/>
    <col min="10753" max="10753" width="2.85546875" style="393" customWidth="1"/>
    <col min="10754" max="10790" width="2.7109375" style="393" customWidth="1"/>
    <col min="10791" max="10791" width="12" style="393" bestFit="1" customWidth="1"/>
    <col min="10792" max="11008" width="2.7109375" style="393"/>
    <col min="11009" max="11009" width="2.85546875" style="393" customWidth="1"/>
    <col min="11010" max="11046" width="2.7109375" style="393" customWidth="1"/>
    <col min="11047" max="11047" width="12" style="393" bestFit="1" customWidth="1"/>
    <col min="11048" max="11264" width="2.7109375" style="393"/>
    <col min="11265" max="11265" width="2.85546875" style="393" customWidth="1"/>
    <col min="11266" max="11302" width="2.7109375" style="393" customWidth="1"/>
    <col min="11303" max="11303" width="12" style="393" bestFit="1" customWidth="1"/>
    <col min="11304" max="11520" width="2.7109375" style="393"/>
    <col min="11521" max="11521" width="2.85546875" style="393" customWidth="1"/>
    <col min="11522" max="11558" width="2.7109375" style="393" customWidth="1"/>
    <col min="11559" max="11559" width="12" style="393" bestFit="1" customWidth="1"/>
    <col min="11560" max="11776" width="2.7109375" style="393"/>
    <col min="11777" max="11777" width="2.85546875" style="393" customWidth="1"/>
    <col min="11778" max="11814" width="2.7109375" style="393" customWidth="1"/>
    <col min="11815" max="11815" width="12" style="393" bestFit="1" customWidth="1"/>
    <col min="11816" max="12032" width="2.7109375" style="393"/>
    <col min="12033" max="12033" width="2.85546875" style="393" customWidth="1"/>
    <col min="12034" max="12070" width="2.7109375" style="393" customWidth="1"/>
    <col min="12071" max="12071" width="12" style="393" bestFit="1" customWidth="1"/>
    <col min="12072" max="12288" width="2.7109375" style="393"/>
    <col min="12289" max="12289" width="2.85546875" style="393" customWidth="1"/>
    <col min="12290" max="12326" width="2.7109375" style="393" customWidth="1"/>
    <col min="12327" max="12327" width="12" style="393" bestFit="1" customWidth="1"/>
    <col min="12328" max="12544" width="2.7109375" style="393"/>
    <col min="12545" max="12545" width="2.85546875" style="393" customWidth="1"/>
    <col min="12546" max="12582" width="2.7109375" style="393" customWidth="1"/>
    <col min="12583" max="12583" width="12" style="393" bestFit="1" customWidth="1"/>
    <col min="12584" max="12800" width="2.7109375" style="393"/>
    <col min="12801" max="12801" width="2.85546875" style="393" customWidth="1"/>
    <col min="12802" max="12838" width="2.7109375" style="393" customWidth="1"/>
    <col min="12839" max="12839" width="12" style="393" bestFit="1" customWidth="1"/>
    <col min="12840" max="13056" width="2.7109375" style="393"/>
    <col min="13057" max="13057" width="2.85546875" style="393" customWidth="1"/>
    <col min="13058" max="13094" width="2.7109375" style="393" customWidth="1"/>
    <col min="13095" max="13095" width="12" style="393" bestFit="1" customWidth="1"/>
    <col min="13096" max="13312" width="2.7109375" style="393"/>
    <col min="13313" max="13313" width="2.85546875" style="393" customWidth="1"/>
    <col min="13314" max="13350" width="2.7109375" style="393" customWidth="1"/>
    <col min="13351" max="13351" width="12" style="393" bestFit="1" customWidth="1"/>
    <col min="13352" max="13568" width="2.7109375" style="393"/>
    <col min="13569" max="13569" width="2.85546875" style="393" customWidth="1"/>
    <col min="13570" max="13606" width="2.7109375" style="393" customWidth="1"/>
    <col min="13607" max="13607" width="12" style="393" bestFit="1" customWidth="1"/>
    <col min="13608" max="13824" width="2.7109375" style="393"/>
    <col min="13825" max="13825" width="2.85546875" style="393" customWidth="1"/>
    <col min="13826" max="13862" width="2.7109375" style="393" customWidth="1"/>
    <col min="13863" max="13863" width="12" style="393" bestFit="1" customWidth="1"/>
    <col min="13864" max="14080" width="2.7109375" style="393"/>
    <col min="14081" max="14081" width="2.85546875" style="393" customWidth="1"/>
    <col min="14082" max="14118" width="2.7109375" style="393" customWidth="1"/>
    <col min="14119" max="14119" width="12" style="393" bestFit="1" customWidth="1"/>
    <col min="14120" max="14336" width="2.7109375" style="393"/>
    <col min="14337" max="14337" width="2.85546875" style="393" customWidth="1"/>
    <col min="14338" max="14374" width="2.7109375" style="393" customWidth="1"/>
    <col min="14375" max="14375" width="12" style="393" bestFit="1" customWidth="1"/>
    <col min="14376" max="14592" width="2.7109375" style="393"/>
    <col min="14593" max="14593" width="2.85546875" style="393" customWidth="1"/>
    <col min="14594" max="14630" width="2.7109375" style="393" customWidth="1"/>
    <col min="14631" max="14631" width="12" style="393" bestFit="1" customWidth="1"/>
    <col min="14632" max="14848" width="2.7109375" style="393"/>
    <col min="14849" max="14849" width="2.85546875" style="393" customWidth="1"/>
    <col min="14850" max="14886" width="2.7109375" style="393" customWidth="1"/>
    <col min="14887" max="14887" width="12" style="393" bestFit="1" customWidth="1"/>
    <col min="14888" max="15104" width="2.7109375" style="393"/>
    <col min="15105" max="15105" width="2.85546875" style="393" customWidth="1"/>
    <col min="15106" max="15142" width="2.7109375" style="393" customWidth="1"/>
    <col min="15143" max="15143" width="12" style="393" bestFit="1" customWidth="1"/>
    <col min="15144" max="15360" width="2.7109375" style="393"/>
    <col min="15361" max="15361" width="2.85546875" style="393" customWidth="1"/>
    <col min="15362" max="15398" width="2.7109375" style="393" customWidth="1"/>
    <col min="15399" max="15399" width="12" style="393" bestFit="1" customWidth="1"/>
    <col min="15400" max="15616" width="2.7109375" style="393"/>
    <col min="15617" max="15617" width="2.85546875" style="393" customWidth="1"/>
    <col min="15618" max="15654" width="2.7109375" style="393" customWidth="1"/>
    <col min="15655" max="15655" width="12" style="393" bestFit="1" customWidth="1"/>
    <col min="15656" max="15872" width="2.7109375" style="393"/>
    <col min="15873" max="15873" width="2.85546875" style="393" customWidth="1"/>
    <col min="15874" max="15910" width="2.7109375" style="393" customWidth="1"/>
    <col min="15911" max="15911" width="12" style="393" bestFit="1" customWidth="1"/>
    <col min="15912" max="16128" width="2.7109375" style="393"/>
    <col min="16129" max="16129" width="2.85546875" style="393" customWidth="1"/>
    <col min="16130" max="16166" width="2.7109375" style="393" customWidth="1"/>
    <col min="16167" max="16167" width="12" style="393" bestFit="1" customWidth="1"/>
    <col min="16168" max="16384" width="2.7109375" style="393"/>
  </cols>
  <sheetData>
    <row r="1" spans="2:71" ht="14.25" customHeight="1" thickBot="1"/>
    <row r="2" spans="2:71" ht="14.25" customHeight="1" thickTop="1">
      <c r="B2" s="1063"/>
      <c r="C2" s="1064"/>
      <c r="D2" s="1064"/>
      <c r="E2" s="1064"/>
      <c r="F2" s="1064"/>
      <c r="G2" s="1064"/>
      <c r="H2" s="1064"/>
      <c r="I2" s="1064"/>
      <c r="J2" s="1064"/>
      <c r="K2" s="1057" t="s">
        <v>34</v>
      </c>
      <c r="L2" s="1057"/>
      <c r="M2" s="1057"/>
      <c r="N2" s="1057"/>
      <c r="O2" s="1057"/>
      <c r="P2" s="1057"/>
      <c r="Q2" s="1057"/>
      <c r="R2" s="1057"/>
      <c r="S2" s="1057"/>
      <c r="T2" s="1057"/>
      <c r="U2" s="1057"/>
      <c r="V2" s="1057"/>
      <c r="W2" s="1057"/>
      <c r="X2" s="1057"/>
      <c r="Y2" s="1057"/>
      <c r="Z2" s="1057"/>
      <c r="AA2" s="1057"/>
      <c r="AB2" s="1057"/>
      <c r="AC2" s="1057"/>
      <c r="AD2" s="1057"/>
      <c r="AE2" s="1057"/>
      <c r="AF2" s="1057"/>
      <c r="AG2" s="1057"/>
      <c r="AH2" s="1057"/>
      <c r="AI2" s="1057"/>
      <c r="AJ2" s="1057"/>
      <c r="AK2" s="1058"/>
    </row>
    <row r="3" spans="2:71" ht="14.25" customHeight="1">
      <c r="B3" s="1065"/>
      <c r="C3" s="1066"/>
      <c r="D3" s="1066"/>
      <c r="E3" s="1066"/>
      <c r="F3" s="1066"/>
      <c r="G3" s="1066"/>
      <c r="H3" s="1066"/>
      <c r="I3" s="1066"/>
      <c r="J3" s="1066"/>
      <c r="K3" s="1059"/>
      <c r="L3" s="1059"/>
      <c r="M3" s="1059"/>
      <c r="N3" s="1059"/>
      <c r="O3" s="1059"/>
      <c r="P3" s="1059"/>
      <c r="Q3" s="1059"/>
      <c r="R3" s="1059"/>
      <c r="S3" s="1059"/>
      <c r="T3" s="1059"/>
      <c r="U3" s="1059"/>
      <c r="V3" s="1059"/>
      <c r="W3" s="1059"/>
      <c r="X3" s="1059"/>
      <c r="Y3" s="1059"/>
      <c r="Z3" s="1059"/>
      <c r="AA3" s="1059"/>
      <c r="AB3" s="1059"/>
      <c r="AC3" s="1059"/>
      <c r="AD3" s="1059"/>
      <c r="AE3" s="1059"/>
      <c r="AF3" s="1059"/>
      <c r="AG3" s="1059"/>
      <c r="AH3" s="1059"/>
      <c r="AI3" s="1059"/>
      <c r="AJ3" s="1059"/>
      <c r="AK3" s="1060"/>
    </row>
    <row r="4" spans="2:71" ht="30.75" customHeight="1" thickBot="1">
      <c r="B4" s="984"/>
      <c r="C4" s="985"/>
      <c r="D4" s="985"/>
      <c r="E4" s="985"/>
      <c r="F4" s="985"/>
      <c r="G4" s="985"/>
      <c r="H4" s="985"/>
      <c r="I4" s="985"/>
      <c r="J4" s="985"/>
      <c r="K4" s="1061" t="s">
        <v>100</v>
      </c>
      <c r="L4" s="1061"/>
      <c r="M4" s="1061"/>
      <c r="N4" s="1061"/>
      <c r="O4" s="1061"/>
      <c r="P4" s="1061"/>
      <c r="Q4" s="1061"/>
      <c r="R4" s="1061"/>
      <c r="S4" s="1061"/>
      <c r="T4" s="1061"/>
      <c r="U4" s="1061"/>
      <c r="V4" s="1061"/>
      <c r="W4" s="1061"/>
      <c r="X4" s="1061"/>
      <c r="Y4" s="1061"/>
      <c r="Z4" s="1061"/>
      <c r="AA4" s="1061"/>
      <c r="AB4" s="1061"/>
      <c r="AC4" s="1061"/>
      <c r="AD4" s="1061"/>
      <c r="AE4" s="1061"/>
      <c r="AF4" s="1061"/>
      <c r="AG4" s="1061"/>
      <c r="AH4" s="1061"/>
      <c r="AI4" s="1061"/>
      <c r="AJ4" s="1061"/>
      <c r="AK4" s="1062"/>
      <c r="AR4" s="502" t="s">
        <v>118</v>
      </c>
      <c r="AS4" s="503"/>
      <c r="AT4" s="503"/>
      <c r="AU4" s="503"/>
      <c r="AV4" s="503"/>
      <c r="AW4" s="503"/>
      <c r="AX4" s="503"/>
      <c r="AY4" s="504"/>
    </row>
    <row r="5" spans="2:71" s="319" customFormat="1" ht="38.25" customHeight="1" thickBot="1">
      <c r="B5" s="1037" t="s">
        <v>0</v>
      </c>
      <c r="C5" s="1038"/>
      <c r="D5" s="1038"/>
      <c r="E5" s="1038"/>
      <c r="F5" s="1038"/>
      <c r="G5" s="1038"/>
      <c r="H5" s="1039"/>
      <c r="I5" s="1043">
        <f>'GRANULOMETRÍA GRAVA'!G7</f>
        <v>0</v>
      </c>
      <c r="J5" s="1044"/>
      <c r="K5" s="1044"/>
      <c r="L5" s="1044"/>
      <c r="M5" s="1044"/>
      <c r="N5" s="1044"/>
      <c r="O5" s="1044"/>
      <c r="P5" s="1044"/>
      <c r="Q5" s="1044"/>
      <c r="R5" s="1044"/>
      <c r="S5" s="1044"/>
      <c r="T5" s="1044"/>
      <c r="U5" s="1044"/>
      <c r="V5" s="1044"/>
      <c r="W5" s="1044"/>
      <c r="X5" s="1044"/>
      <c r="Y5" s="1044"/>
      <c r="Z5" s="1044"/>
      <c r="AA5" s="1044"/>
      <c r="AB5" s="1044"/>
      <c r="AC5" s="1044"/>
      <c r="AD5" s="1044"/>
      <c r="AE5" s="1044"/>
      <c r="AF5" s="1044"/>
      <c r="AG5" s="1044"/>
      <c r="AH5" s="1044"/>
      <c r="AI5" s="1044"/>
      <c r="AJ5" s="1044"/>
      <c r="AK5" s="1045"/>
      <c r="AL5" s="327"/>
      <c r="AM5" s="327"/>
      <c r="AN5" s="327"/>
      <c r="AR5" s="505"/>
      <c r="AS5" s="506"/>
      <c r="AT5" s="506"/>
      <c r="AU5" s="506"/>
      <c r="AV5" s="506"/>
      <c r="AW5" s="506"/>
      <c r="AX5" s="506"/>
      <c r="AY5" s="507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7"/>
      <c r="BM5" s="398"/>
      <c r="BN5" s="398"/>
      <c r="BO5" s="398"/>
      <c r="BP5" s="398"/>
      <c r="BQ5" s="398"/>
      <c r="BR5" s="398"/>
      <c r="BS5" s="399"/>
    </row>
    <row r="6" spans="2:71" s="319" customFormat="1" ht="42.75" customHeight="1">
      <c r="B6" s="1040"/>
      <c r="C6" s="1041"/>
      <c r="D6" s="1041"/>
      <c r="E6" s="1041"/>
      <c r="F6" s="1041"/>
      <c r="G6" s="1041"/>
      <c r="H6" s="1042"/>
      <c r="I6" s="1046"/>
      <c r="J6" s="1047"/>
      <c r="K6" s="1047"/>
      <c r="L6" s="1047"/>
      <c r="M6" s="1047"/>
      <c r="N6" s="1047"/>
      <c r="O6" s="1047"/>
      <c r="P6" s="1047"/>
      <c r="Q6" s="1047"/>
      <c r="R6" s="1047"/>
      <c r="S6" s="1047"/>
      <c r="T6" s="1047"/>
      <c r="U6" s="1047"/>
      <c r="V6" s="1047"/>
      <c r="W6" s="1047"/>
      <c r="X6" s="1047"/>
      <c r="Y6" s="1047"/>
      <c r="Z6" s="1047"/>
      <c r="AA6" s="1047"/>
      <c r="AB6" s="1047"/>
      <c r="AC6" s="1047"/>
      <c r="AD6" s="1047"/>
      <c r="AE6" s="1047"/>
      <c r="AF6" s="1047"/>
      <c r="AG6" s="1047"/>
      <c r="AH6" s="1047"/>
      <c r="AI6" s="1047"/>
      <c r="AJ6" s="1047"/>
      <c r="AK6" s="1048"/>
      <c r="AL6" s="327"/>
      <c r="AM6" s="327"/>
      <c r="AN6" s="327"/>
      <c r="AS6" s="414" t="s">
        <v>117</v>
      </c>
      <c r="AT6" s="414"/>
      <c r="AU6" s="414"/>
      <c r="AV6" s="414"/>
      <c r="AW6" s="414"/>
      <c r="AX6" s="414"/>
      <c r="AY6" s="414"/>
      <c r="AZ6" s="415"/>
      <c r="BA6" s="394"/>
      <c r="BB6" s="394"/>
      <c r="BC6" s="394"/>
      <c r="BD6" s="394"/>
      <c r="BE6" s="394"/>
    </row>
    <row r="7" spans="2:71" s="319" customFormat="1" ht="14.25" customHeight="1">
      <c r="B7" s="1037" t="s">
        <v>35</v>
      </c>
      <c r="C7" s="1038"/>
      <c r="D7" s="1038"/>
      <c r="E7" s="1038"/>
      <c r="F7" s="1038"/>
      <c r="G7" s="1038"/>
      <c r="H7" s="1039"/>
      <c r="I7" s="1051">
        <f>'GRANULOMETRÍA GRAVA'!G9</f>
        <v>0</v>
      </c>
      <c r="J7" s="1052"/>
      <c r="K7" s="1052"/>
      <c r="L7" s="1052"/>
      <c r="M7" s="1052"/>
      <c r="N7" s="1052"/>
      <c r="O7" s="1052"/>
      <c r="P7" s="1052"/>
      <c r="Q7" s="1052"/>
      <c r="R7" s="1052"/>
      <c r="S7" s="1052"/>
      <c r="T7" s="1052"/>
      <c r="U7" s="1052"/>
      <c r="V7" s="1052"/>
      <c r="W7" s="1052"/>
      <c r="X7" s="1052"/>
      <c r="Y7" s="1052"/>
      <c r="Z7" s="1052"/>
      <c r="AA7" s="1052"/>
      <c r="AB7" s="1052"/>
      <c r="AC7" s="1052"/>
      <c r="AD7" s="1052"/>
      <c r="AE7" s="1052"/>
      <c r="AF7" s="1052"/>
      <c r="AG7" s="1052"/>
      <c r="AH7" s="1052"/>
      <c r="AI7" s="1052"/>
      <c r="AJ7" s="1052"/>
      <c r="AK7" s="1053"/>
      <c r="AL7" s="327"/>
      <c r="AM7" s="327"/>
      <c r="AN7" s="327"/>
      <c r="AS7" s="414"/>
      <c r="AT7" s="414"/>
      <c r="AU7" s="414"/>
      <c r="AV7" s="414"/>
      <c r="AW7" s="414"/>
      <c r="AX7" s="414"/>
      <c r="AY7" s="414"/>
      <c r="AZ7" s="415"/>
    </row>
    <row r="8" spans="2:71" s="319" customFormat="1" ht="15" customHeight="1">
      <c r="B8" s="1040"/>
      <c r="C8" s="1041"/>
      <c r="D8" s="1041"/>
      <c r="E8" s="1041"/>
      <c r="F8" s="1041"/>
      <c r="G8" s="1041"/>
      <c r="H8" s="1042"/>
      <c r="I8" s="1054"/>
      <c r="J8" s="1055"/>
      <c r="K8" s="1055"/>
      <c r="L8" s="1055"/>
      <c r="M8" s="1055"/>
      <c r="N8" s="1055"/>
      <c r="O8" s="1055"/>
      <c r="P8" s="1055"/>
      <c r="Q8" s="1055"/>
      <c r="R8" s="1055"/>
      <c r="S8" s="1055"/>
      <c r="T8" s="1055"/>
      <c r="U8" s="1055"/>
      <c r="V8" s="1055"/>
      <c r="W8" s="1055"/>
      <c r="X8" s="1055"/>
      <c r="Y8" s="1055"/>
      <c r="Z8" s="1055"/>
      <c r="AA8" s="1055"/>
      <c r="AB8" s="1055"/>
      <c r="AC8" s="1055"/>
      <c r="AD8" s="1055"/>
      <c r="AE8" s="1055"/>
      <c r="AF8" s="1055"/>
      <c r="AG8" s="1055"/>
      <c r="AH8" s="1055"/>
      <c r="AI8" s="1055"/>
      <c r="AJ8" s="1055"/>
      <c r="AK8" s="1056"/>
    </row>
    <row r="9" spans="2:71" s="319" customFormat="1" ht="14.25" customHeight="1">
      <c r="B9" s="1067" t="s">
        <v>69</v>
      </c>
      <c r="C9" s="1068"/>
      <c r="D9" s="1068"/>
      <c r="E9" s="1068"/>
      <c r="F9" s="1068"/>
      <c r="G9" s="1068"/>
      <c r="H9" s="1069"/>
      <c r="I9" s="930">
        <f>'GRANULOMETRIA DE ARENA '!G11</f>
        <v>0</v>
      </c>
      <c r="J9" s="1073"/>
      <c r="K9" s="1073"/>
      <c r="L9" s="1073"/>
      <c r="M9" s="1073"/>
      <c r="N9" s="1073"/>
      <c r="O9" s="1073"/>
      <c r="P9" s="1073"/>
      <c r="Q9" s="1073"/>
      <c r="R9" s="1073"/>
      <c r="S9" s="1073"/>
      <c r="T9" s="1073"/>
      <c r="U9" s="1073"/>
      <c r="V9" s="1073"/>
      <c r="W9" s="1073"/>
      <c r="X9" s="1073"/>
      <c r="Y9" s="1073"/>
      <c r="Z9" s="1073"/>
      <c r="AA9" s="1073"/>
      <c r="AB9" s="1073"/>
      <c r="AC9" s="1073"/>
      <c r="AD9" s="1073"/>
      <c r="AE9" s="1073"/>
      <c r="AF9" s="1073"/>
      <c r="AG9" s="1073"/>
      <c r="AH9" s="1073"/>
      <c r="AI9" s="1073"/>
      <c r="AJ9" s="1073"/>
      <c r="AK9" s="1074"/>
      <c r="AL9" s="333"/>
      <c r="AM9" s="333"/>
      <c r="AN9" s="333"/>
      <c r="AR9" s="400"/>
      <c r="AS9" s="400"/>
      <c r="AT9" s="400"/>
      <c r="AU9" s="400"/>
      <c r="AV9" s="400"/>
      <c r="AW9" s="400"/>
      <c r="AX9" s="400"/>
      <c r="AY9" s="401"/>
    </row>
    <row r="10" spans="2:71" s="319" customFormat="1" ht="14.25" customHeight="1">
      <c r="B10" s="1070"/>
      <c r="C10" s="1071"/>
      <c r="D10" s="1071"/>
      <c r="E10" s="1071"/>
      <c r="F10" s="1071"/>
      <c r="G10" s="1071"/>
      <c r="H10" s="1072"/>
      <c r="I10" s="1075"/>
      <c r="J10" s="1076"/>
      <c r="K10" s="1076"/>
      <c r="L10" s="1076"/>
      <c r="M10" s="1076"/>
      <c r="N10" s="1076"/>
      <c r="O10" s="1076"/>
      <c r="P10" s="1076"/>
      <c r="Q10" s="1076"/>
      <c r="R10" s="1076"/>
      <c r="S10" s="1076"/>
      <c r="T10" s="1076"/>
      <c r="U10" s="1076"/>
      <c r="V10" s="1076"/>
      <c r="W10" s="1076"/>
      <c r="X10" s="1076"/>
      <c r="Y10" s="1076"/>
      <c r="Z10" s="1076"/>
      <c r="AA10" s="1076"/>
      <c r="AB10" s="1076"/>
      <c r="AC10" s="1076"/>
      <c r="AD10" s="1076"/>
      <c r="AE10" s="1076"/>
      <c r="AF10" s="1076"/>
      <c r="AG10" s="1076"/>
      <c r="AH10" s="1076"/>
      <c r="AI10" s="1076"/>
      <c r="AJ10" s="1076"/>
      <c r="AK10" s="1077"/>
      <c r="AL10" s="334"/>
      <c r="AM10" s="334"/>
      <c r="AN10" s="334"/>
    </row>
    <row r="11" spans="2:71" s="319" customFormat="1" ht="26.25" customHeight="1">
      <c r="B11" s="1020" t="s">
        <v>37</v>
      </c>
      <c r="C11" s="943"/>
      <c r="D11" s="1021"/>
      <c r="E11" s="1022"/>
      <c r="F11" s="1023"/>
      <c r="G11" s="1023"/>
      <c r="H11" s="1023"/>
      <c r="I11" s="1023"/>
      <c r="J11" s="1023"/>
      <c r="K11" s="1024"/>
      <c r="L11" s="1025" t="s">
        <v>38</v>
      </c>
      <c r="M11" s="1026"/>
      <c r="N11" s="1026"/>
      <c r="O11" s="1026"/>
      <c r="P11" s="1027"/>
      <c r="Q11" s="1028"/>
      <c r="R11" s="1029"/>
      <c r="S11" s="1029"/>
      <c r="T11" s="1029"/>
      <c r="U11" s="1029"/>
      <c r="V11" s="1029"/>
      <c r="W11" s="1029"/>
      <c r="X11" s="1030"/>
      <c r="Y11" s="1025" t="s">
        <v>39</v>
      </c>
      <c r="Z11" s="1026"/>
      <c r="AA11" s="1026"/>
      <c r="AB11" s="1027"/>
      <c r="AC11" s="1031" t="str">
        <f>'GRAV ESP ARENA  '!H14</f>
        <v>ING MICHELLE ZELAYA</v>
      </c>
      <c r="AD11" s="1032"/>
      <c r="AE11" s="1032"/>
      <c r="AF11" s="1032"/>
      <c r="AG11" s="1032"/>
      <c r="AH11" s="1032"/>
      <c r="AI11" s="1032"/>
      <c r="AJ11" s="1032"/>
      <c r="AK11" s="1033"/>
      <c r="AL11" s="342"/>
      <c r="AM11" s="342"/>
      <c r="AN11" s="342"/>
    </row>
    <row r="12" spans="2:71" ht="11.1" customHeight="1">
      <c r="B12" s="402"/>
      <c r="AK12" s="403"/>
    </row>
    <row r="13" spans="2:71" ht="14.25" customHeight="1">
      <c r="B13" s="1034" t="s">
        <v>91</v>
      </c>
      <c r="C13" s="1035"/>
      <c r="D13" s="1035"/>
      <c r="E13" s="1035"/>
      <c r="F13" s="1035"/>
      <c r="G13" s="1035"/>
      <c r="H13" s="1035"/>
      <c r="I13" s="1035"/>
      <c r="J13" s="1035"/>
      <c r="K13" s="1035"/>
      <c r="L13" s="1035"/>
      <c r="M13" s="1035"/>
      <c r="N13" s="1035"/>
      <c r="O13" s="1035"/>
      <c r="P13" s="1035"/>
      <c r="Q13" s="1035"/>
      <c r="R13" s="1035"/>
      <c r="S13" s="1035"/>
      <c r="T13" s="1035"/>
      <c r="U13" s="1035"/>
      <c r="V13" s="1035"/>
      <c r="W13" s="1035"/>
      <c r="X13" s="1035"/>
      <c r="Y13" s="1035"/>
      <c r="Z13" s="1035"/>
      <c r="AA13" s="1035"/>
      <c r="AB13" s="1035"/>
      <c r="AC13" s="1035"/>
      <c r="AD13" s="1035"/>
      <c r="AE13" s="1035"/>
      <c r="AF13" s="1035"/>
      <c r="AG13" s="1035"/>
      <c r="AH13" s="1035"/>
      <c r="AI13" s="1035"/>
      <c r="AJ13" s="1035"/>
      <c r="AK13" s="1036"/>
    </row>
    <row r="14" spans="2:71" ht="11.1" customHeight="1">
      <c r="B14" s="402"/>
      <c r="AK14" s="403"/>
    </row>
    <row r="15" spans="2:71" ht="14.25" customHeight="1">
      <c r="B15" s="1012" t="s">
        <v>92</v>
      </c>
      <c r="C15" s="1013"/>
      <c r="D15" s="1013"/>
      <c r="E15" s="1013"/>
      <c r="F15" s="1013"/>
      <c r="G15" s="1013"/>
      <c r="H15" s="1013"/>
      <c r="I15" s="1013"/>
      <c r="J15" s="1013"/>
      <c r="K15" s="1013"/>
      <c r="L15" s="1013"/>
      <c r="M15" s="1014"/>
      <c r="N15" s="1015">
        <v>1</v>
      </c>
      <c r="O15" s="1016"/>
      <c r="P15" s="1016"/>
      <c r="Q15" s="1017"/>
      <c r="R15" s="1015">
        <v>2</v>
      </c>
      <c r="S15" s="1016"/>
      <c r="T15" s="1016"/>
      <c r="U15" s="1017"/>
      <c r="V15" s="1015">
        <v>3</v>
      </c>
      <c r="W15" s="1016"/>
      <c r="X15" s="1016"/>
      <c r="Y15" s="1017"/>
      <c r="Z15" s="1015">
        <v>4</v>
      </c>
      <c r="AA15" s="1016"/>
      <c r="AB15" s="1016"/>
      <c r="AC15" s="1017"/>
      <c r="AD15" s="1015">
        <v>5</v>
      </c>
      <c r="AE15" s="1016"/>
      <c r="AF15" s="1016"/>
      <c r="AG15" s="1017"/>
      <c r="AH15" s="1015">
        <v>6</v>
      </c>
      <c r="AI15" s="1016"/>
      <c r="AJ15" s="1016"/>
      <c r="AK15" s="1019"/>
    </row>
    <row r="16" spans="2:71" ht="14.25" customHeight="1">
      <c r="B16" s="1002" t="s">
        <v>93</v>
      </c>
      <c r="C16" s="1003"/>
      <c r="D16" s="1003"/>
      <c r="E16" s="1003"/>
      <c r="F16" s="1003"/>
      <c r="G16" s="1003"/>
      <c r="H16" s="1003"/>
      <c r="I16" s="1003"/>
      <c r="J16" s="1003"/>
      <c r="K16" s="1003"/>
      <c r="L16" s="1003"/>
      <c r="M16" s="1003"/>
      <c r="N16" s="1004"/>
      <c r="O16" s="1004"/>
      <c r="P16" s="1004"/>
      <c r="Q16" s="1004"/>
      <c r="R16" s="1004"/>
      <c r="S16" s="1004"/>
      <c r="T16" s="1004"/>
      <c r="U16" s="1004"/>
      <c r="V16" s="1004"/>
      <c r="W16" s="1004"/>
      <c r="X16" s="1004"/>
      <c r="Y16" s="1004"/>
      <c r="Z16" s="1005"/>
      <c r="AA16" s="1005"/>
      <c r="AB16" s="1005"/>
      <c r="AC16" s="1005"/>
      <c r="AD16" s="1005"/>
      <c r="AE16" s="1005"/>
      <c r="AF16" s="1005"/>
      <c r="AG16" s="1005"/>
      <c r="AH16" s="1005"/>
      <c r="AI16" s="1005"/>
      <c r="AJ16" s="1005"/>
      <c r="AK16" s="1006"/>
    </row>
    <row r="17" spans="2:37" ht="14.25" customHeight="1">
      <c r="B17" s="999" t="s">
        <v>94</v>
      </c>
      <c r="C17" s="1000"/>
      <c r="D17" s="1000"/>
      <c r="E17" s="1000"/>
      <c r="F17" s="1000"/>
      <c r="G17" s="1000"/>
      <c r="H17" s="1000"/>
      <c r="I17" s="1000"/>
      <c r="J17" s="1000"/>
      <c r="K17" s="1000"/>
      <c r="L17" s="1000"/>
      <c r="M17" s="1000"/>
      <c r="N17" s="1008"/>
      <c r="O17" s="1008"/>
      <c r="P17" s="1008"/>
      <c r="Q17" s="1008"/>
      <c r="R17" s="1008">
        <f>N17</f>
        <v>0</v>
      </c>
      <c r="S17" s="1008"/>
      <c r="T17" s="1008"/>
      <c r="U17" s="1008"/>
      <c r="V17" s="1008">
        <f>+N17</f>
        <v>0</v>
      </c>
      <c r="W17" s="1008"/>
      <c r="X17" s="1008"/>
      <c r="Y17" s="1008"/>
      <c r="Z17" s="992"/>
      <c r="AA17" s="992"/>
      <c r="AB17" s="992"/>
      <c r="AC17" s="992"/>
      <c r="AD17" s="992"/>
      <c r="AE17" s="992"/>
      <c r="AF17" s="992"/>
      <c r="AG17" s="992"/>
      <c r="AH17" s="992"/>
      <c r="AI17" s="992"/>
      <c r="AJ17" s="992"/>
      <c r="AK17" s="993"/>
    </row>
    <row r="18" spans="2:37" ht="14.25" customHeight="1">
      <c r="B18" s="999" t="s">
        <v>95</v>
      </c>
      <c r="C18" s="1000"/>
      <c r="D18" s="1000"/>
      <c r="E18" s="1000"/>
      <c r="F18" s="1000"/>
      <c r="G18" s="1000"/>
      <c r="H18" s="1000"/>
      <c r="I18" s="1000"/>
      <c r="J18" s="1000"/>
      <c r="K18" s="1000"/>
      <c r="L18" s="1000"/>
      <c r="M18" s="1000"/>
      <c r="N18" s="1007">
        <f>N16-N17</f>
        <v>0</v>
      </c>
      <c r="O18" s="1007"/>
      <c r="P18" s="1007"/>
      <c r="Q18" s="1007"/>
      <c r="R18" s="1007">
        <f>R16-R17</f>
        <v>0</v>
      </c>
      <c r="S18" s="1007"/>
      <c r="T18" s="1007"/>
      <c r="U18" s="1007"/>
      <c r="V18" s="1007">
        <f>V16-V17</f>
        <v>0</v>
      </c>
      <c r="W18" s="1007"/>
      <c r="X18" s="1007"/>
      <c r="Y18" s="1007"/>
      <c r="Z18" s="992"/>
      <c r="AA18" s="992"/>
      <c r="AB18" s="992"/>
      <c r="AC18" s="992"/>
      <c r="AD18" s="992"/>
      <c r="AE18" s="992"/>
      <c r="AF18" s="992"/>
      <c r="AG18" s="992"/>
      <c r="AH18" s="992"/>
      <c r="AI18" s="992"/>
      <c r="AJ18" s="992"/>
      <c r="AK18" s="993"/>
    </row>
    <row r="19" spans="2:37" ht="14.25" customHeight="1">
      <c r="B19" s="999" t="s">
        <v>343</v>
      </c>
      <c r="C19" s="1000"/>
      <c r="D19" s="1000"/>
      <c r="E19" s="1000"/>
      <c r="F19" s="1000"/>
      <c r="G19" s="1000"/>
      <c r="H19" s="1000"/>
      <c r="I19" s="1000"/>
      <c r="J19" s="1000"/>
      <c r="K19" s="1000"/>
      <c r="L19" s="1000"/>
      <c r="M19" s="1000"/>
      <c r="N19" s="1001"/>
      <c r="O19" s="1001"/>
      <c r="P19" s="1001"/>
      <c r="Q19" s="1001"/>
      <c r="R19" s="1001">
        <f>N19</f>
        <v>0</v>
      </c>
      <c r="S19" s="1001"/>
      <c r="T19" s="1001"/>
      <c r="U19" s="1001"/>
      <c r="V19" s="1001">
        <f>R19</f>
        <v>0</v>
      </c>
      <c r="W19" s="1001"/>
      <c r="X19" s="1001"/>
      <c r="Y19" s="1001"/>
      <c r="Z19" s="992"/>
      <c r="AA19" s="992"/>
      <c r="AB19" s="992"/>
      <c r="AC19" s="992"/>
      <c r="AD19" s="992"/>
      <c r="AE19" s="992"/>
      <c r="AF19" s="992"/>
      <c r="AG19" s="992"/>
      <c r="AH19" s="992"/>
      <c r="AI19" s="992"/>
      <c r="AJ19" s="992"/>
      <c r="AK19" s="993"/>
    </row>
    <row r="20" spans="2:37" ht="29.25" customHeight="1">
      <c r="B20" s="994" t="s">
        <v>344</v>
      </c>
      <c r="C20" s="1018"/>
      <c r="D20" s="1018"/>
      <c r="E20" s="1018"/>
      <c r="F20" s="1018"/>
      <c r="G20" s="1018"/>
      <c r="H20" s="1018"/>
      <c r="I20" s="1018"/>
      <c r="J20" s="1018"/>
      <c r="K20" s="1018"/>
      <c r="L20" s="1018"/>
      <c r="M20" s="1018"/>
      <c r="N20" s="996" t="e">
        <f>(N18/N19)*1000</f>
        <v>#DIV/0!</v>
      </c>
      <c r="O20" s="996"/>
      <c r="P20" s="996"/>
      <c r="Q20" s="996"/>
      <c r="R20" s="996" t="e">
        <f>(R18/R19)*1000</f>
        <v>#DIV/0!</v>
      </c>
      <c r="S20" s="996"/>
      <c r="T20" s="996"/>
      <c r="U20" s="996"/>
      <c r="V20" s="996" t="e">
        <f>(V18/V19)*1000</f>
        <v>#DIV/0!</v>
      </c>
      <c r="W20" s="996"/>
      <c r="X20" s="996"/>
      <c r="Y20" s="996"/>
      <c r="Z20" s="997"/>
      <c r="AA20" s="997"/>
      <c r="AB20" s="997"/>
      <c r="AC20" s="997"/>
      <c r="AD20" s="997"/>
      <c r="AE20" s="997"/>
      <c r="AF20" s="997"/>
      <c r="AG20" s="997"/>
      <c r="AH20" s="997"/>
      <c r="AI20" s="997"/>
      <c r="AJ20" s="997"/>
      <c r="AK20" s="998"/>
    </row>
    <row r="21" spans="2:37" ht="29.25" customHeight="1">
      <c r="B21" s="972" t="s">
        <v>96</v>
      </c>
      <c r="C21" s="973"/>
      <c r="D21" s="973"/>
      <c r="E21" s="973"/>
      <c r="F21" s="973"/>
      <c r="G21" s="973"/>
      <c r="H21" s="973"/>
      <c r="I21" s="973"/>
      <c r="J21" s="973"/>
      <c r="K21" s="973"/>
      <c r="L21" s="973"/>
      <c r="M21" s="974"/>
      <c r="N21" s="975" t="e">
        <f>AVERAGE(N20:Y20)</f>
        <v>#DIV/0!</v>
      </c>
      <c r="O21" s="976"/>
      <c r="P21" s="976"/>
      <c r="Q21" s="976"/>
      <c r="R21" s="976"/>
      <c r="S21" s="976"/>
      <c r="T21" s="976"/>
      <c r="U21" s="976"/>
      <c r="V21" s="976"/>
      <c r="W21" s="976"/>
      <c r="X21" s="976"/>
      <c r="Y21" s="977"/>
      <c r="Z21" s="978"/>
      <c r="AA21" s="979"/>
      <c r="AB21" s="979"/>
      <c r="AC21" s="979"/>
      <c r="AD21" s="979"/>
      <c r="AE21" s="979"/>
      <c r="AF21" s="979"/>
      <c r="AG21" s="979"/>
      <c r="AH21" s="979"/>
      <c r="AI21" s="979"/>
      <c r="AJ21" s="979"/>
      <c r="AK21" s="980"/>
    </row>
    <row r="22" spans="2:37" ht="11.1" customHeight="1">
      <c r="B22" s="404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  <c r="AH22" s="405"/>
      <c r="AI22" s="405"/>
      <c r="AJ22" s="405"/>
      <c r="AK22" s="406"/>
    </row>
    <row r="23" spans="2:37" ht="14.25" customHeight="1">
      <c r="B23" s="1009" t="s">
        <v>97</v>
      </c>
      <c r="C23" s="1010"/>
      <c r="D23" s="1010"/>
      <c r="E23" s="1010"/>
      <c r="F23" s="1010"/>
      <c r="G23" s="1010"/>
      <c r="H23" s="1010"/>
      <c r="I23" s="1010"/>
      <c r="J23" s="1010"/>
      <c r="K23" s="1010"/>
      <c r="L23" s="1010"/>
      <c r="M23" s="1010"/>
      <c r="N23" s="1010"/>
      <c r="O23" s="1010"/>
      <c r="P23" s="1010"/>
      <c r="Q23" s="1010"/>
      <c r="R23" s="1010"/>
      <c r="S23" s="1010"/>
      <c r="T23" s="1010"/>
      <c r="U23" s="1010"/>
      <c r="V23" s="1010"/>
      <c r="W23" s="1010"/>
      <c r="X23" s="1010"/>
      <c r="Y23" s="1010"/>
      <c r="Z23" s="1010"/>
      <c r="AA23" s="1010"/>
      <c r="AB23" s="1010"/>
      <c r="AC23" s="1010"/>
      <c r="AD23" s="1010"/>
      <c r="AE23" s="1010"/>
      <c r="AF23" s="1010"/>
      <c r="AG23" s="1010"/>
      <c r="AH23" s="1010"/>
      <c r="AI23" s="1010"/>
      <c r="AJ23" s="1010"/>
      <c r="AK23" s="1011"/>
    </row>
    <row r="24" spans="2:37" ht="11.1" customHeight="1">
      <c r="B24" s="404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6"/>
    </row>
    <row r="25" spans="2:37" ht="14.25" customHeight="1">
      <c r="B25" s="1012" t="s">
        <v>92</v>
      </c>
      <c r="C25" s="1013"/>
      <c r="D25" s="1013"/>
      <c r="E25" s="1013"/>
      <c r="F25" s="1013"/>
      <c r="G25" s="1013"/>
      <c r="H25" s="1013"/>
      <c r="I25" s="1013"/>
      <c r="J25" s="1013"/>
      <c r="K25" s="1013"/>
      <c r="L25" s="1013"/>
      <c r="M25" s="1014"/>
      <c r="N25" s="1015">
        <v>1</v>
      </c>
      <c r="O25" s="1016"/>
      <c r="P25" s="1016"/>
      <c r="Q25" s="1017"/>
      <c r="R25" s="1015">
        <v>2</v>
      </c>
      <c r="S25" s="1016"/>
      <c r="T25" s="1016"/>
      <c r="U25" s="1017"/>
      <c r="V25" s="1015">
        <v>3</v>
      </c>
      <c r="W25" s="1016"/>
      <c r="X25" s="1016"/>
      <c r="Y25" s="1017"/>
      <c r="Z25" s="1015">
        <v>4</v>
      </c>
      <c r="AA25" s="1016"/>
      <c r="AB25" s="1016"/>
      <c r="AC25" s="1017"/>
      <c r="AD25" s="1015">
        <v>5</v>
      </c>
      <c r="AE25" s="1016"/>
      <c r="AF25" s="1016"/>
      <c r="AG25" s="1017"/>
      <c r="AH25" s="1015">
        <v>6</v>
      </c>
      <c r="AI25" s="1016"/>
      <c r="AJ25" s="1016"/>
      <c r="AK25" s="1019"/>
    </row>
    <row r="26" spans="2:37" ht="14.25" customHeight="1">
      <c r="B26" s="1002" t="s">
        <v>93</v>
      </c>
      <c r="C26" s="1003"/>
      <c r="D26" s="1003"/>
      <c r="E26" s="1003"/>
      <c r="F26" s="1003"/>
      <c r="G26" s="1003"/>
      <c r="H26" s="1003"/>
      <c r="I26" s="1003"/>
      <c r="J26" s="1003"/>
      <c r="K26" s="1003"/>
      <c r="L26" s="1003"/>
      <c r="M26" s="1003"/>
      <c r="N26" s="1004"/>
      <c r="O26" s="1004"/>
      <c r="P26" s="1004"/>
      <c r="Q26" s="1004"/>
      <c r="R26" s="1004"/>
      <c r="S26" s="1004"/>
      <c r="T26" s="1004"/>
      <c r="U26" s="1004"/>
      <c r="V26" s="1004"/>
      <c r="W26" s="1004"/>
      <c r="X26" s="1004"/>
      <c r="Y26" s="1004"/>
      <c r="Z26" s="1005"/>
      <c r="AA26" s="1005"/>
      <c r="AB26" s="1005"/>
      <c r="AC26" s="1005"/>
      <c r="AD26" s="1005"/>
      <c r="AE26" s="1005"/>
      <c r="AF26" s="1005"/>
      <c r="AG26" s="1005"/>
      <c r="AH26" s="1005"/>
      <c r="AI26" s="1005"/>
      <c r="AJ26" s="1005"/>
      <c r="AK26" s="1006"/>
    </row>
    <row r="27" spans="2:37" ht="14.25" customHeight="1">
      <c r="B27" s="999" t="s">
        <v>94</v>
      </c>
      <c r="C27" s="1000"/>
      <c r="D27" s="1000"/>
      <c r="E27" s="1000"/>
      <c r="F27" s="1000"/>
      <c r="G27" s="1000"/>
      <c r="H27" s="1000"/>
      <c r="I27" s="1000"/>
      <c r="J27" s="1000"/>
      <c r="K27" s="1000"/>
      <c r="L27" s="1000"/>
      <c r="M27" s="1000"/>
      <c r="N27" s="1008"/>
      <c r="O27" s="1008"/>
      <c r="P27" s="1008"/>
      <c r="Q27" s="1008"/>
      <c r="R27" s="1008">
        <f>N27</f>
        <v>0</v>
      </c>
      <c r="S27" s="1008"/>
      <c r="T27" s="1008"/>
      <c r="U27" s="1008"/>
      <c r="V27" s="1008">
        <f>+N27</f>
        <v>0</v>
      </c>
      <c r="W27" s="1008"/>
      <c r="X27" s="1008"/>
      <c r="Y27" s="1008"/>
      <c r="Z27" s="992"/>
      <c r="AA27" s="992"/>
      <c r="AB27" s="992"/>
      <c r="AC27" s="992"/>
      <c r="AD27" s="992"/>
      <c r="AE27" s="992"/>
      <c r="AF27" s="992"/>
      <c r="AG27" s="992"/>
      <c r="AH27" s="992"/>
      <c r="AI27" s="992"/>
      <c r="AJ27" s="992"/>
      <c r="AK27" s="993"/>
    </row>
    <row r="28" spans="2:37" ht="14.25" customHeight="1">
      <c r="B28" s="999" t="s">
        <v>95</v>
      </c>
      <c r="C28" s="1000"/>
      <c r="D28" s="1000"/>
      <c r="E28" s="1000"/>
      <c r="F28" s="1000"/>
      <c r="G28" s="1000"/>
      <c r="H28" s="1000"/>
      <c r="I28" s="1000"/>
      <c r="J28" s="1000"/>
      <c r="K28" s="1000"/>
      <c r="L28" s="1000"/>
      <c r="M28" s="1000"/>
      <c r="N28" s="1007">
        <f>N26-N27</f>
        <v>0</v>
      </c>
      <c r="O28" s="1007"/>
      <c r="P28" s="1007"/>
      <c r="Q28" s="1007"/>
      <c r="R28" s="1007">
        <f>R26-R27</f>
        <v>0</v>
      </c>
      <c r="S28" s="1007"/>
      <c r="T28" s="1007"/>
      <c r="U28" s="1007"/>
      <c r="V28" s="1007">
        <f>V26-V27</f>
        <v>0</v>
      </c>
      <c r="W28" s="1007"/>
      <c r="X28" s="1007"/>
      <c r="Y28" s="1007"/>
      <c r="Z28" s="992"/>
      <c r="AA28" s="992"/>
      <c r="AB28" s="992"/>
      <c r="AC28" s="992"/>
      <c r="AD28" s="992"/>
      <c r="AE28" s="992"/>
      <c r="AF28" s="992"/>
      <c r="AG28" s="992"/>
      <c r="AH28" s="992"/>
      <c r="AI28" s="992"/>
      <c r="AJ28" s="992"/>
      <c r="AK28" s="993"/>
    </row>
    <row r="29" spans="2:37" ht="14.25" customHeight="1">
      <c r="B29" s="999" t="s">
        <v>343</v>
      </c>
      <c r="C29" s="1000"/>
      <c r="D29" s="1000"/>
      <c r="E29" s="1000"/>
      <c r="F29" s="1000"/>
      <c r="G29" s="1000"/>
      <c r="H29" s="1000"/>
      <c r="I29" s="1000"/>
      <c r="J29" s="1000"/>
      <c r="K29" s="1000"/>
      <c r="L29" s="1000"/>
      <c r="M29" s="1000"/>
      <c r="N29" s="1001"/>
      <c r="O29" s="1001"/>
      <c r="P29" s="1001"/>
      <c r="Q29" s="1001"/>
      <c r="R29" s="1001">
        <f>N29</f>
        <v>0</v>
      </c>
      <c r="S29" s="1001"/>
      <c r="T29" s="1001"/>
      <c r="U29" s="1001"/>
      <c r="V29" s="1001">
        <f>R29</f>
        <v>0</v>
      </c>
      <c r="W29" s="1001"/>
      <c r="X29" s="1001"/>
      <c r="Y29" s="1001"/>
      <c r="Z29" s="992"/>
      <c r="AA29" s="992"/>
      <c r="AB29" s="992"/>
      <c r="AC29" s="992"/>
      <c r="AD29" s="992"/>
      <c r="AE29" s="992"/>
      <c r="AF29" s="992"/>
      <c r="AG29" s="992"/>
      <c r="AH29" s="992"/>
      <c r="AI29" s="992"/>
      <c r="AJ29" s="992"/>
      <c r="AK29" s="993"/>
    </row>
    <row r="30" spans="2:37" ht="30.75" customHeight="1">
      <c r="B30" s="994" t="s">
        <v>345</v>
      </c>
      <c r="C30" s="995"/>
      <c r="D30" s="995"/>
      <c r="E30" s="995"/>
      <c r="F30" s="995"/>
      <c r="G30" s="995"/>
      <c r="H30" s="995"/>
      <c r="I30" s="995"/>
      <c r="J30" s="995"/>
      <c r="K30" s="995"/>
      <c r="L30" s="995"/>
      <c r="M30" s="995"/>
      <c r="N30" s="996" t="e">
        <f>(N28/N29)*1000</f>
        <v>#DIV/0!</v>
      </c>
      <c r="O30" s="996"/>
      <c r="P30" s="996"/>
      <c r="Q30" s="996"/>
      <c r="R30" s="996" t="e">
        <f>(R28/R29)*1000</f>
        <v>#DIV/0!</v>
      </c>
      <c r="S30" s="996"/>
      <c r="T30" s="996"/>
      <c r="U30" s="996"/>
      <c r="V30" s="996" t="e">
        <f>(V28/V29)*1000</f>
        <v>#DIV/0!</v>
      </c>
      <c r="W30" s="996"/>
      <c r="X30" s="996"/>
      <c r="Y30" s="996"/>
      <c r="Z30" s="997"/>
      <c r="AA30" s="997"/>
      <c r="AB30" s="997"/>
      <c r="AC30" s="997"/>
      <c r="AD30" s="997"/>
      <c r="AE30" s="997"/>
      <c r="AF30" s="997"/>
      <c r="AG30" s="997"/>
      <c r="AH30" s="997"/>
      <c r="AI30" s="997"/>
      <c r="AJ30" s="997"/>
      <c r="AK30" s="998"/>
    </row>
    <row r="31" spans="2:37" ht="29.25" customHeight="1">
      <c r="B31" s="972" t="s">
        <v>98</v>
      </c>
      <c r="C31" s="973"/>
      <c r="D31" s="973"/>
      <c r="E31" s="973"/>
      <c r="F31" s="973"/>
      <c r="G31" s="973"/>
      <c r="H31" s="973"/>
      <c r="I31" s="973"/>
      <c r="J31" s="973"/>
      <c r="K31" s="973"/>
      <c r="L31" s="973"/>
      <c r="M31" s="974"/>
      <c r="N31" s="975" t="e">
        <f>AVERAGE(N30:Y30)</f>
        <v>#DIV/0!</v>
      </c>
      <c r="O31" s="976"/>
      <c r="P31" s="976"/>
      <c r="Q31" s="976"/>
      <c r="R31" s="976"/>
      <c r="S31" s="976"/>
      <c r="T31" s="976"/>
      <c r="U31" s="976"/>
      <c r="V31" s="976"/>
      <c r="W31" s="976"/>
      <c r="X31" s="976"/>
      <c r="Y31" s="977"/>
      <c r="Z31" s="978"/>
      <c r="AA31" s="979"/>
      <c r="AB31" s="979"/>
      <c r="AC31" s="979"/>
      <c r="AD31" s="979"/>
      <c r="AE31" s="979"/>
      <c r="AF31" s="979"/>
      <c r="AG31" s="979"/>
      <c r="AH31" s="979"/>
      <c r="AI31" s="979"/>
      <c r="AJ31" s="979"/>
      <c r="AK31" s="980"/>
    </row>
    <row r="32" spans="2:37" ht="15" customHeight="1">
      <c r="B32" s="402"/>
      <c r="AK32" s="403"/>
    </row>
    <row r="33" spans="2:37" ht="14.45" customHeight="1">
      <c r="B33" s="407" t="s">
        <v>99</v>
      </c>
      <c r="C33" s="408"/>
      <c r="D33" s="408"/>
      <c r="E33" s="408"/>
      <c r="F33" s="408"/>
      <c r="G33" s="408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10"/>
    </row>
    <row r="34" spans="2:37" ht="14.45" customHeight="1">
      <c r="B34" s="402"/>
      <c r="AK34" s="403"/>
    </row>
    <row r="35" spans="2:37" ht="14.45" customHeight="1">
      <c r="B35" s="402"/>
      <c r="AK35" s="403"/>
    </row>
    <row r="36" spans="2:37" ht="14.45" customHeight="1">
      <c r="B36" s="411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412"/>
      <c r="Z36" s="412"/>
      <c r="AA36" s="412"/>
      <c r="AB36" s="412"/>
      <c r="AC36" s="412"/>
      <c r="AD36" s="412"/>
      <c r="AE36" s="412"/>
      <c r="AF36" s="412"/>
      <c r="AG36" s="412"/>
      <c r="AH36" s="412"/>
      <c r="AI36" s="412"/>
      <c r="AJ36" s="412"/>
      <c r="AK36" s="413"/>
    </row>
    <row r="37" spans="2:37" ht="15" customHeight="1">
      <c r="B37" s="981"/>
      <c r="C37" s="982"/>
      <c r="D37" s="982"/>
      <c r="E37" s="982"/>
      <c r="F37" s="982"/>
      <c r="G37" s="982"/>
      <c r="H37" s="982"/>
      <c r="I37" s="982"/>
      <c r="J37" s="982"/>
      <c r="K37" s="982"/>
      <c r="L37" s="982"/>
      <c r="M37" s="982"/>
      <c r="N37" s="982"/>
      <c r="O37" s="982"/>
      <c r="P37" s="982"/>
      <c r="Q37" s="982"/>
      <c r="R37" s="982"/>
      <c r="S37" s="982"/>
      <c r="T37" s="982"/>
      <c r="U37" s="982"/>
      <c r="V37" s="982"/>
      <c r="W37" s="982"/>
      <c r="X37" s="982"/>
      <c r="Y37" s="982"/>
      <c r="Z37" s="982"/>
      <c r="AA37" s="982"/>
      <c r="AB37" s="982"/>
      <c r="AC37" s="982"/>
      <c r="AD37" s="982"/>
      <c r="AE37" s="982"/>
      <c r="AF37" s="982"/>
      <c r="AG37" s="982"/>
      <c r="AH37" s="982"/>
      <c r="AI37" s="982"/>
      <c r="AJ37" s="982"/>
      <c r="AK37" s="983"/>
    </row>
    <row r="38" spans="2:37" ht="9.9499999999999993" customHeight="1">
      <c r="B38" s="984"/>
      <c r="C38" s="985"/>
      <c r="D38" s="985"/>
      <c r="E38" s="985"/>
      <c r="F38" s="985"/>
      <c r="G38" s="985"/>
      <c r="H38" s="985"/>
      <c r="I38" s="985"/>
      <c r="J38" s="985"/>
      <c r="K38" s="985"/>
      <c r="L38" s="985"/>
      <c r="M38" s="985"/>
      <c r="N38" s="985"/>
      <c r="O38" s="985"/>
      <c r="P38" s="985"/>
      <c r="Q38" s="985"/>
      <c r="R38" s="985"/>
      <c r="S38" s="985"/>
      <c r="T38" s="985"/>
      <c r="U38" s="985"/>
      <c r="V38" s="985"/>
      <c r="W38" s="985"/>
      <c r="X38" s="985"/>
      <c r="Y38" s="985"/>
      <c r="Z38" s="985"/>
      <c r="AA38" s="985"/>
      <c r="AB38" s="985"/>
      <c r="AC38" s="985"/>
      <c r="AD38" s="985"/>
      <c r="AE38" s="985"/>
      <c r="AF38" s="985"/>
      <c r="AG38" s="985"/>
      <c r="AH38" s="985"/>
      <c r="AI38" s="985"/>
      <c r="AJ38" s="985"/>
      <c r="AK38" s="986"/>
    </row>
    <row r="39" spans="2:37" ht="14.25" customHeight="1">
      <c r="B39" s="987" t="str">
        <f>'GRANULOMETRÍA GRAVA'!B64:S64</f>
        <v xml:space="preserve">Tecnico de Laboratorio de suelos y Materiales. </v>
      </c>
      <c r="C39" s="988"/>
      <c r="D39" s="988"/>
      <c r="E39" s="988"/>
      <c r="F39" s="988"/>
      <c r="G39" s="988"/>
      <c r="H39" s="988"/>
      <c r="I39" s="988"/>
      <c r="J39" s="988"/>
      <c r="K39" s="988"/>
      <c r="L39" s="988"/>
      <c r="M39" s="988"/>
      <c r="N39" s="988"/>
      <c r="O39" s="988"/>
      <c r="P39" s="988"/>
      <c r="Q39" s="988"/>
      <c r="R39" s="988"/>
      <c r="S39" s="988"/>
      <c r="T39" s="989" t="s">
        <v>101</v>
      </c>
      <c r="U39" s="990"/>
      <c r="V39" s="990"/>
      <c r="W39" s="990"/>
      <c r="X39" s="990"/>
      <c r="Y39" s="990"/>
      <c r="Z39" s="990"/>
      <c r="AA39" s="990"/>
      <c r="AB39" s="990"/>
      <c r="AC39" s="990"/>
      <c r="AD39" s="990"/>
      <c r="AE39" s="990"/>
      <c r="AF39" s="990"/>
      <c r="AG39" s="990"/>
      <c r="AH39" s="990"/>
      <c r="AI39" s="990"/>
      <c r="AJ39" s="990"/>
      <c r="AK39" s="991"/>
    </row>
    <row r="40" spans="2:37" ht="42.75" customHeight="1" thickBot="1">
      <c r="B40" s="966">
        <f>'GRAV ESP Y ABS GRAVA '!B40:E40</f>
        <v>0</v>
      </c>
      <c r="C40" s="967"/>
      <c r="D40" s="967"/>
      <c r="E40" s="967"/>
      <c r="F40" s="967"/>
      <c r="G40" s="967"/>
      <c r="H40" s="967"/>
      <c r="I40" s="967"/>
      <c r="J40" s="967"/>
      <c r="K40" s="967"/>
      <c r="L40" s="967"/>
      <c r="M40" s="967"/>
      <c r="N40" s="967"/>
      <c r="O40" s="967"/>
      <c r="P40" s="967"/>
      <c r="Q40" s="967"/>
      <c r="R40" s="967"/>
      <c r="S40" s="968"/>
      <c r="T40" s="969" t="str">
        <f>'GRAV ESP Y ABS GRAVA '!F40</f>
        <v>ING FRANCISCO GRANADOS</v>
      </c>
      <c r="U40" s="970"/>
      <c r="V40" s="970"/>
      <c r="W40" s="970"/>
      <c r="X40" s="970"/>
      <c r="Y40" s="970"/>
      <c r="Z40" s="970"/>
      <c r="AA40" s="970"/>
      <c r="AB40" s="970"/>
      <c r="AC40" s="970"/>
      <c r="AD40" s="970"/>
      <c r="AE40" s="970"/>
      <c r="AF40" s="970"/>
      <c r="AG40" s="970"/>
      <c r="AH40" s="970"/>
      <c r="AI40" s="970"/>
      <c r="AJ40" s="970"/>
      <c r="AK40" s="971"/>
    </row>
    <row r="41" spans="2:37" ht="8.25" customHeight="1" thickTop="1"/>
  </sheetData>
  <mergeCells count="112">
    <mergeCell ref="B40:S40"/>
    <mergeCell ref="T40:AK40"/>
    <mergeCell ref="B31:M31"/>
    <mergeCell ref="N31:Y31"/>
    <mergeCell ref="Z31:AK31"/>
    <mergeCell ref="B39:S39"/>
    <mergeCell ref="T39:AK39"/>
    <mergeCell ref="B37:AK38"/>
    <mergeCell ref="AH29:AK29"/>
    <mergeCell ref="B30:M30"/>
    <mergeCell ref="N30:Q30"/>
    <mergeCell ref="R30:U30"/>
    <mergeCell ref="V30:Y30"/>
    <mergeCell ref="Z30:AC30"/>
    <mergeCell ref="AD30:AG30"/>
    <mergeCell ref="AH30:AK30"/>
    <mergeCell ref="B29:M29"/>
    <mergeCell ref="N29:Q29"/>
    <mergeCell ref="R29:U29"/>
    <mergeCell ref="V29:Y29"/>
    <mergeCell ref="Z29:AC29"/>
    <mergeCell ref="AD29:AG29"/>
    <mergeCell ref="AH27:AK27"/>
    <mergeCell ref="B28:M28"/>
    <mergeCell ref="N28:Q28"/>
    <mergeCell ref="R28:U28"/>
    <mergeCell ref="V28:Y28"/>
    <mergeCell ref="Z28:AC28"/>
    <mergeCell ref="AD28:AG28"/>
    <mergeCell ref="AH28:AK28"/>
    <mergeCell ref="B27:M27"/>
    <mergeCell ref="N27:Q27"/>
    <mergeCell ref="R27:U27"/>
    <mergeCell ref="V27:Y27"/>
    <mergeCell ref="Z27:AC27"/>
    <mergeCell ref="AD27:AG27"/>
    <mergeCell ref="AH25:AK25"/>
    <mergeCell ref="B26:M26"/>
    <mergeCell ref="N26:Q26"/>
    <mergeCell ref="R26:U26"/>
    <mergeCell ref="V26:Y26"/>
    <mergeCell ref="Z26:AC26"/>
    <mergeCell ref="AD26:AG26"/>
    <mergeCell ref="AH26:AK26"/>
    <mergeCell ref="B21:M21"/>
    <mergeCell ref="N21:Y21"/>
    <mergeCell ref="Z21:AK21"/>
    <mergeCell ref="B23:AK23"/>
    <mergeCell ref="B25:M25"/>
    <mergeCell ref="N25:Q25"/>
    <mergeCell ref="R25:U25"/>
    <mergeCell ref="V25:Y25"/>
    <mergeCell ref="Z25:AC25"/>
    <mergeCell ref="AD25:AG25"/>
    <mergeCell ref="AH19:AK19"/>
    <mergeCell ref="B20:M20"/>
    <mergeCell ref="N20:Q20"/>
    <mergeCell ref="R20:U20"/>
    <mergeCell ref="V20:Y20"/>
    <mergeCell ref="Z20:AC20"/>
    <mergeCell ref="AD20:AG20"/>
    <mergeCell ref="AH20:AK20"/>
    <mergeCell ref="B19:M19"/>
    <mergeCell ref="N19:Q19"/>
    <mergeCell ref="R19:U19"/>
    <mergeCell ref="V19:Y19"/>
    <mergeCell ref="Z19:AC19"/>
    <mergeCell ref="AD19:AG19"/>
    <mergeCell ref="AH17:AK17"/>
    <mergeCell ref="B18:M18"/>
    <mergeCell ref="N18:Q18"/>
    <mergeCell ref="R18:U18"/>
    <mergeCell ref="V18:Y18"/>
    <mergeCell ref="Z18:AC18"/>
    <mergeCell ref="AD18:AG18"/>
    <mergeCell ref="AH18:AK18"/>
    <mergeCell ref="B17:M17"/>
    <mergeCell ref="N17:Q17"/>
    <mergeCell ref="R17:U17"/>
    <mergeCell ref="V17:Y17"/>
    <mergeCell ref="Z17:AC17"/>
    <mergeCell ref="AD17:AG17"/>
    <mergeCell ref="AH15:AK15"/>
    <mergeCell ref="B16:M16"/>
    <mergeCell ref="N16:Q16"/>
    <mergeCell ref="R16:U16"/>
    <mergeCell ref="V16:Y16"/>
    <mergeCell ref="Z16:AC16"/>
    <mergeCell ref="AD16:AG16"/>
    <mergeCell ref="AH16:AK16"/>
    <mergeCell ref="B15:M15"/>
    <mergeCell ref="N15:Q15"/>
    <mergeCell ref="R15:U15"/>
    <mergeCell ref="V15:Y15"/>
    <mergeCell ref="Z15:AC15"/>
    <mergeCell ref="AD15:AG15"/>
    <mergeCell ref="I5:AK6"/>
    <mergeCell ref="I7:AK8"/>
    <mergeCell ref="I9:AK10"/>
    <mergeCell ref="AC11:AK11"/>
    <mergeCell ref="B5:H6"/>
    <mergeCell ref="K2:AK3"/>
    <mergeCell ref="K4:AK4"/>
    <mergeCell ref="B2:J4"/>
    <mergeCell ref="B13:AK13"/>
    <mergeCell ref="B7:H8"/>
    <mergeCell ref="B9:H10"/>
    <mergeCell ref="Y11:AB11"/>
    <mergeCell ref="L11:P11"/>
    <mergeCell ref="B11:D11"/>
    <mergeCell ref="E11:K11"/>
    <mergeCell ref="Q11:X11"/>
  </mergeCells>
  <printOptions horizontalCentered="1" verticalCentered="1"/>
  <pageMargins left="0.31496062992125984" right="0.35433070866141736" top="0.74803149606299213" bottom="0.78740157480314965" header="0.19685039370078741" footer="0.19685039370078741"/>
  <pageSetup scale="95" orientation="portrait" horizontalDpi="4294967294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09D6-0ED1-4C77-8D5C-149681FEC644}">
  <sheetPr codeName="Hoja10">
    <tabColor rgb="FFFFC000"/>
  </sheetPr>
  <dimension ref="B1:AN77"/>
  <sheetViews>
    <sheetView view="pageBreakPreview" zoomScale="90" zoomScaleNormal="100" zoomScaleSheetLayoutView="90" workbookViewId="0">
      <selection activeCell="F19" sqref="F19"/>
    </sheetView>
  </sheetViews>
  <sheetFormatPr baseColWidth="10" defaultColWidth="10.28515625" defaultRowHeight="12.75"/>
  <cols>
    <col min="1" max="1" width="4.140625" style="508" customWidth="1"/>
    <col min="2" max="2" width="5.140625" style="508" customWidth="1"/>
    <col min="3" max="3" width="17.85546875" style="508" customWidth="1"/>
    <col min="4" max="4" width="18.28515625" style="508" customWidth="1"/>
    <col min="5" max="5" width="14.42578125" style="508" customWidth="1"/>
    <col min="6" max="7" width="26.140625" style="508" customWidth="1"/>
    <col min="8" max="8" width="15.5703125" style="508" customWidth="1"/>
    <col min="9" max="9" width="19.42578125" style="508" customWidth="1"/>
    <col min="10" max="10" width="5.5703125" style="508" customWidth="1"/>
    <col min="11" max="11" width="12.85546875" style="508" customWidth="1"/>
    <col min="12" max="12" width="9.42578125" style="508" customWidth="1"/>
    <col min="13" max="13" width="12" style="508" customWidth="1"/>
    <col min="14" max="14" width="11.7109375" style="508" customWidth="1"/>
    <col min="15" max="15" width="10.7109375" style="508" customWidth="1"/>
    <col min="16" max="16" width="11.7109375" style="508" customWidth="1"/>
    <col min="17" max="17" width="3.28515625" style="508" customWidth="1"/>
    <col min="18" max="256" width="10.28515625" style="508"/>
    <col min="257" max="257" width="4.140625" style="508" customWidth="1"/>
    <col min="258" max="258" width="2.140625" style="508" customWidth="1"/>
    <col min="259" max="259" width="17.85546875" style="508" customWidth="1"/>
    <col min="260" max="260" width="14.85546875" style="508" customWidth="1"/>
    <col min="261" max="261" width="7.28515625" style="508" customWidth="1"/>
    <col min="262" max="262" width="23.42578125" style="508" customWidth="1"/>
    <col min="263" max="263" width="22.7109375" style="508" customWidth="1"/>
    <col min="264" max="264" width="15.5703125" style="508" customWidth="1"/>
    <col min="265" max="265" width="18" style="508" customWidth="1"/>
    <col min="266" max="266" width="1.7109375" style="508" customWidth="1"/>
    <col min="267" max="267" width="12.85546875" style="508" customWidth="1"/>
    <col min="268" max="268" width="9.42578125" style="508" customWidth="1"/>
    <col min="269" max="269" width="10.7109375" style="508" customWidth="1"/>
    <col min="270" max="270" width="11.7109375" style="508" customWidth="1"/>
    <col min="271" max="271" width="10.7109375" style="508" customWidth="1"/>
    <col min="272" max="272" width="11.7109375" style="508" customWidth="1"/>
    <col min="273" max="273" width="3.28515625" style="508" customWidth="1"/>
    <col min="274" max="512" width="10.28515625" style="508"/>
    <col min="513" max="513" width="4.140625" style="508" customWidth="1"/>
    <col min="514" max="514" width="2.140625" style="508" customWidth="1"/>
    <col min="515" max="515" width="17.85546875" style="508" customWidth="1"/>
    <col min="516" max="516" width="14.85546875" style="508" customWidth="1"/>
    <col min="517" max="517" width="7.28515625" style="508" customWidth="1"/>
    <col min="518" max="518" width="23.42578125" style="508" customWidth="1"/>
    <col min="519" max="519" width="22.7109375" style="508" customWidth="1"/>
    <col min="520" max="520" width="15.5703125" style="508" customWidth="1"/>
    <col min="521" max="521" width="18" style="508" customWidth="1"/>
    <col min="522" max="522" width="1.7109375" style="508" customWidth="1"/>
    <col min="523" max="523" width="12.85546875" style="508" customWidth="1"/>
    <col min="524" max="524" width="9.42578125" style="508" customWidth="1"/>
    <col min="525" max="525" width="10.7109375" style="508" customWidth="1"/>
    <col min="526" max="526" width="11.7109375" style="508" customWidth="1"/>
    <col min="527" max="527" width="10.7109375" style="508" customWidth="1"/>
    <col min="528" max="528" width="11.7109375" style="508" customWidth="1"/>
    <col min="529" max="529" width="3.28515625" style="508" customWidth="1"/>
    <col min="530" max="768" width="10.28515625" style="508"/>
    <col min="769" max="769" width="4.140625" style="508" customWidth="1"/>
    <col min="770" max="770" width="2.140625" style="508" customWidth="1"/>
    <col min="771" max="771" width="17.85546875" style="508" customWidth="1"/>
    <col min="772" max="772" width="14.85546875" style="508" customWidth="1"/>
    <col min="773" max="773" width="7.28515625" style="508" customWidth="1"/>
    <col min="774" max="774" width="23.42578125" style="508" customWidth="1"/>
    <col min="775" max="775" width="22.7109375" style="508" customWidth="1"/>
    <col min="776" max="776" width="15.5703125" style="508" customWidth="1"/>
    <col min="777" max="777" width="18" style="508" customWidth="1"/>
    <col min="778" max="778" width="1.7109375" style="508" customWidth="1"/>
    <col min="779" max="779" width="12.85546875" style="508" customWidth="1"/>
    <col min="780" max="780" width="9.42578125" style="508" customWidth="1"/>
    <col min="781" max="781" width="10.7109375" style="508" customWidth="1"/>
    <col min="782" max="782" width="11.7109375" style="508" customWidth="1"/>
    <col min="783" max="783" width="10.7109375" style="508" customWidth="1"/>
    <col min="784" max="784" width="11.7109375" style="508" customWidth="1"/>
    <col min="785" max="785" width="3.28515625" style="508" customWidth="1"/>
    <col min="786" max="1024" width="10.28515625" style="508"/>
    <col min="1025" max="1025" width="4.140625" style="508" customWidth="1"/>
    <col min="1026" max="1026" width="2.140625" style="508" customWidth="1"/>
    <col min="1027" max="1027" width="17.85546875" style="508" customWidth="1"/>
    <col min="1028" max="1028" width="14.85546875" style="508" customWidth="1"/>
    <col min="1029" max="1029" width="7.28515625" style="508" customWidth="1"/>
    <col min="1030" max="1030" width="23.42578125" style="508" customWidth="1"/>
    <col min="1031" max="1031" width="22.7109375" style="508" customWidth="1"/>
    <col min="1032" max="1032" width="15.5703125" style="508" customWidth="1"/>
    <col min="1033" max="1033" width="18" style="508" customWidth="1"/>
    <col min="1034" max="1034" width="1.7109375" style="508" customWidth="1"/>
    <col min="1035" max="1035" width="12.85546875" style="508" customWidth="1"/>
    <col min="1036" max="1036" width="9.42578125" style="508" customWidth="1"/>
    <col min="1037" max="1037" width="10.7109375" style="508" customWidth="1"/>
    <col min="1038" max="1038" width="11.7109375" style="508" customWidth="1"/>
    <col min="1039" max="1039" width="10.7109375" style="508" customWidth="1"/>
    <col min="1040" max="1040" width="11.7109375" style="508" customWidth="1"/>
    <col min="1041" max="1041" width="3.28515625" style="508" customWidth="1"/>
    <col min="1042" max="1280" width="10.28515625" style="508"/>
    <col min="1281" max="1281" width="4.140625" style="508" customWidth="1"/>
    <col min="1282" max="1282" width="2.140625" style="508" customWidth="1"/>
    <col min="1283" max="1283" width="17.85546875" style="508" customWidth="1"/>
    <col min="1284" max="1284" width="14.85546875" style="508" customWidth="1"/>
    <col min="1285" max="1285" width="7.28515625" style="508" customWidth="1"/>
    <col min="1286" max="1286" width="23.42578125" style="508" customWidth="1"/>
    <col min="1287" max="1287" width="22.7109375" style="508" customWidth="1"/>
    <col min="1288" max="1288" width="15.5703125" style="508" customWidth="1"/>
    <col min="1289" max="1289" width="18" style="508" customWidth="1"/>
    <col min="1290" max="1290" width="1.7109375" style="508" customWidth="1"/>
    <col min="1291" max="1291" width="12.85546875" style="508" customWidth="1"/>
    <col min="1292" max="1292" width="9.42578125" style="508" customWidth="1"/>
    <col min="1293" max="1293" width="10.7109375" style="508" customWidth="1"/>
    <col min="1294" max="1294" width="11.7109375" style="508" customWidth="1"/>
    <col min="1295" max="1295" width="10.7109375" style="508" customWidth="1"/>
    <col min="1296" max="1296" width="11.7109375" style="508" customWidth="1"/>
    <col min="1297" max="1297" width="3.28515625" style="508" customWidth="1"/>
    <col min="1298" max="1536" width="10.28515625" style="508"/>
    <col min="1537" max="1537" width="4.140625" style="508" customWidth="1"/>
    <col min="1538" max="1538" width="2.140625" style="508" customWidth="1"/>
    <col min="1539" max="1539" width="17.85546875" style="508" customWidth="1"/>
    <col min="1540" max="1540" width="14.85546875" style="508" customWidth="1"/>
    <col min="1541" max="1541" width="7.28515625" style="508" customWidth="1"/>
    <col min="1542" max="1542" width="23.42578125" style="508" customWidth="1"/>
    <col min="1543" max="1543" width="22.7109375" style="508" customWidth="1"/>
    <col min="1544" max="1544" width="15.5703125" style="508" customWidth="1"/>
    <col min="1545" max="1545" width="18" style="508" customWidth="1"/>
    <col min="1546" max="1546" width="1.7109375" style="508" customWidth="1"/>
    <col min="1547" max="1547" width="12.85546875" style="508" customWidth="1"/>
    <col min="1548" max="1548" width="9.42578125" style="508" customWidth="1"/>
    <col min="1549" max="1549" width="10.7109375" style="508" customWidth="1"/>
    <col min="1550" max="1550" width="11.7109375" style="508" customWidth="1"/>
    <col min="1551" max="1551" width="10.7109375" style="508" customWidth="1"/>
    <col min="1552" max="1552" width="11.7109375" style="508" customWidth="1"/>
    <col min="1553" max="1553" width="3.28515625" style="508" customWidth="1"/>
    <col min="1554" max="1792" width="10.28515625" style="508"/>
    <col min="1793" max="1793" width="4.140625" style="508" customWidth="1"/>
    <col min="1794" max="1794" width="2.140625" style="508" customWidth="1"/>
    <col min="1795" max="1795" width="17.85546875" style="508" customWidth="1"/>
    <col min="1796" max="1796" width="14.85546875" style="508" customWidth="1"/>
    <col min="1797" max="1797" width="7.28515625" style="508" customWidth="1"/>
    <col min="1798" max="1798" width="23.42578125" style="508" customWidth="1"/>
    <col min="1799" max="1799" width="22.7109375" style="508" customWidth="1"/>
    <col min="1800" max="1800" width="15.5703125" style="508" customWidth="1"/>
    <col min="1801" max="1801" width="18" style="508" customWidth="1"/>
    <col min="1802" max="1802" width="1.7109375" style="508" customWidth="1"/>
    <col min="1803" max="1803" width="12.85546875" style="508" customWidth="1"/>
    <col min="1804" max="1804" width="9.42578125" style="508" customWidth="1"/>
    <col min="1805" max="1805" width="10.7109375" style="508" customWidth="1"/>
    <col min="1806" max="1806" width="11.7109375" style="508" customWidth="1"/>
    <col min="1807" max="1807" width="10.7109375" style="508" customWidth="1"/>
    <col min="1808" max="1808" width="11.7109375" style="508" customWidth="1"/>
    <col min="1809" max="1809" width="3.28515625" style="508" customWidth="1"/>
    <col min="1810" max="2048" width="10.28515625" style="508"/>
    <col min="2049" max="2049" width="4.140625" style="508" customWidth="1"/>
    <col min="2050" max="2050" width="2.140625" style="508" customWidth="1"/>
    <col min="2051" max="2051" width="17.85546875" style="508" customWidth="1"/>
    <col min="2052" max="2052" width="14.85546875" style="508" customWidth="1"/>
    <col min="2053" max="2053" width="7.28515625" style="508" customWidth="1"/>
    <col min="2054" max="2054" width="23.42578125" style="508" customWidth="1"/>
    <col min="2055" max="2055" width="22.7109375" style="508" customWidth="1"/>
    <col min="2056" max="2056" width="15.5703125" style="508" customWidth="1"/>
    <col min="2057" max="2057" width="18" style="508" customWidth="1"/>
    <col min="2058" max="2058" width="1.7109375" style="508" customWidth="1"/>
    <col min="2059" max="2059" width="12.85546875" style="508" customWidth="1"/>
    <col min="2060" max="2060" width="9.42578125" style="508" customWidth="1"/>
    <col min="2061" max="2061" width="10.7109375" style="508" customWidth="1"/>
    <col min="2062" max="2062" width="11.7109375" style="508" customWidth="1"/>
    <col min="2063" max="2063" width="10.7109375" style="508" customWidth="1"/>
    <col min="2064" max="2064" width="11.7109375" style="508" customWidth="1"/>
    <col min="2065" max="2065" width="3.28515625" style="508" customWidth="1"/>
    <col min="2066" max="2304" width="10.28515625" style="508"/>
    <col min="2305" max="2305" width="4.140625" style="508" customWidth="1"/>
    <col min="2306" max="2306" width="2.140625" style="508" customWidth="1"/>
    <col min="2307" max="2307" width="17.85546875" style="508" customWidth="1"/>
    <col min="2308" max="2308" width="14.85546875" style="508" customWidth="1"/>
    <col min="2309" max="2309" width="7.28515625" style="508" customWidth="1"/>
    <col min="2310" max="2310" width="23.42578125" style="508" customWidth="1"/>
    <col min="2311" max="2311" width="22.7109375" style="508" customWidth="1"/>
    <col min="2312" max="2312" width="15.5703125" style="508" customWidth="1"/>
    <col min="2313" max="2313" width="18" style="508" customWidth="1"/>
    <col min="2314" max="2314" width="1.7109375" style="508" customWidth="1"/>
    <col min="2315" max="2315" width="12.85546875" style="508" customWidth="1"/>
    <col min="2316" max="2316" width="9.42578125" style="508" customWidth="1"/>
    <col min="2317" max="2317" width="10.7109375" style="508" customWidth="1"/>
    <col min="2318" max="2318" width="11.7109375" style="508" customWidth="1"/>
    <col min="2319" max="2319" width="10.7109375" style="508" customWidth="1"/>
    <col min="2320" max="2320" width="11.7109375" style="508" customWidth="1"/>
    <col min="2321" max="2321" width="3.28515625" style="508" customWidth="1"/>
    <col min="2322" max="2560" width="10.28515625" style="508"/>
    <col min="2561" max="2561" width="4.140625" style="508" customWidth="1"/>
    <col min="2562" max="2562" width="2.140625" style="508" customWidth="1"/>
    <col min="2563" max="2563" width="17.85546875" style="508" customWidth="1"/>
    <col min="2564" max="2564" width="14.85546875" style="508" customWidth="1"/>
    <col min="2565" max="2565" width="7.28515625" style="508" customWidth="1"/>
    <col min="2566" max="2566" width="23.42578125" style="508" customWidth="1"/>
    <col min="2567" max="2567" width="22.7109375" style="508" customWidth="1"/>
    <col min="2568" max="2568" width="15.5703125" style="508" customWidth="1"/>
    <col min="2569" max="2569" width="18" style="508" customWidth="1"/>
    <col min="2570" max="2570" width="1.7109375" style="508" customWidth="1"/>
    <col min="2571" max="2571" width="12.85546875" style="508" customWidth="1"/>
    <col min="2572" max="2572" width="9.42578125" style="508" customWidth="1"/>
    <col min="2573" max="2573" width="10.7109375" style="508" customWidth="1"/>
    <col min="2574" max="2574" width="11.7109375" style="508" customWidth="1"/>
    <col min="2575" max="2575" width="10.7109375" style="508" customWidth="1"/>
    <col min="2576" max="2576" width="11.7109375" style="508" customWidth="1"/>
    <col min="2577" max="2577" width="3.28515625" style="508" customWidth="1"/>
    <col min="2578" max="2816" width="10.28515625" style="508"/>
    <col min="2817" max="2817" width="4.140625" style="508" customWidth="1"/>
    <col min="2818" max="2818" width="2.140625" style="508" customWidth="1"/>
    <col min="2819" max="2819" width="17.85546875" style="508" customWidth="1"/>
    <col min="2820" max="2820" width="14.85546875" style="508" customWidth="1"/>
    <col min="2821" max="2821" width="7.28515625" style="508" customWidth="1"/>
    <col min="2822" max="2822" width="23.42578125" style="508" customWidth="1"/>
    <col min="2823" max="2823" width="22.7109375" style="508" customWidth="1"/>
    <col min="2824" max="2824" width="15.5703125" style="508" customWidth="1"/>
    <col min="2825" max="2825" width="18" style="508" customWidth="1"/>
    <col min="2826" max="2826" width="1.7109375" style="508" customWidth="1"/>
    <col min="2827" max="2827" width="12.85546875" style="508" customWidth="1"/>
    <col min="2828" max="2828" width="9.42578125" style="508" customWidth="1"/>
    <col min="2829" max="2829" width="10.7109375" style="508" customWidth="1"/>
    <col min="2830" max="2830" width="11.7109375" style="508" customWidth="1"/>
    <col min="2831" max="2831" width="10.7109375" style="508" customWidth="1"/>
    <col min="2832" max="2832" width="11.7109375" style="508" customWidth="1"/>
    <col min="2833" max="2833" width="3.28515625" style="508" customWidth="1"/>
    <col min="2834" max="3072" width="10.28515625" style="508"/>
    <col min="3073" max="3073" width="4.140625" style="508" customWidth="1"/>
    <col min="3074" max="3074" width="2.140625" style="508" customWidth="1"/>
    <col min="3075" max="3075" width="17.85546875" style="508" customWidth="1"/>
    <col min="3076" max="3076" width="14.85546875" style="508" customWidth="1"/>
    <col min="3077" max="3077" width="7.28515625" style="508" customWidth="1"/>
    <col min="3078" max="3078" width="23.42578125" style="508" customWidth="1"/>
    <col min="3079" max="3079" width="22.7109375" style="508" customWidth="1"/>
    <col min="3080" max="3080" width="15.5703125" style="508" customWidth="1"/>
    <col min="3081" max="3081" width="18" style="508" customWidth="1"/>
    <col min="3082" max="3082" width="1.7109375" style="508" customWidth="1"/>
    <col min="3083" max="3083" width="12.85546875" style="508" customWidth="1"/>
    <col min="3084" max="3084" width="9.42578125" style="508" customWidth="1"/>
    <col min="3085" max="3085" width="10.7109375" style="508" customWidth="1"/>
    <col min="3086" max="3086" width="11.7109375" style="508" customWidth="1"/>
    <col min="3087" max="3087" width="10.7109375" style="508" customWidth="1"/>
    <col min="3088" max="3088" width="11.7109375" style="508" customWidth="1"/>
    <col min="3089" max="3089" width="3.28515625" style="508" customWidth="1"/>
    <col min="3090" max="3328" width="10.28515625" style="508"/>
    <col min="3329" max="3329" width="4.140625" style="508" customWidth="1"/>
    <col min="3330" max="3330" width="2.140625" style="508" customWidth="1"/>
    <col min="3331" max="3331" width="17.85546875" style="508" customWidth="1"/>
    <col min="3332" max="3332" width="14.85546875" style="508" customWidth="1"/>
    <col min="3333" max="3333" width="7.28515625" style="508" customWidth="1"/>
    <col min="3334" max="3334" width="23.42578125" style="508" customWidth="1"/>
    <col min="3335" max="3335" width="22.7109375" style="508" customWidth="1"/>
    <col min="3336" max="3336" width="15.5703125" style="508" customWidth="1"/>
    <col min="3337" max="3337" width="18" style="508" customWidth="1"/>
    <col min="3338" max="3338" width="1.7109375" style="508" customWidth="1"/>
    <col min="3339" max="3339" width="12.85546875" style="508" customWidth="1"/>
    <col min="3340" max="3340" width="9.42578125" style="508" customWidth="1"/>
    <col min="3341" max="3341" width="10.7109375" style="508" customWidth="1"/>
    <col min="3342" max="3342" width="11.7109375" style="508" customWidth="1"/>
    <col min="3343" max="3343" width="10.7109375" style="508" customWidth="1"/>
    <col min="3344" max="3344" width="11.7109375" style="508" customWidth="1"/>
    <col min="3345" max="3345" width="3.28515625" style="508" customWidth="1"/>
    <col min="3346" max="3584" width="10.28515625" style="508"/>
    <col min="3585" max="3585" width="4.140625" style="508" customWidth="1"/>
    <col min="3586" max="3586" width="2.140625" style="508" customWidth="1"/>
    <col min="3587" max="3587" width="17.85546875" style="508" customWidth="1"/>
    <col min="3588" max="3588" width="14.85546875" style="508" customWidth="1"/>
    <col min="3589" max="3589" width="7.28515625" style="508" customWidth="1"/>
    <col min="3590" max="3590" width="23.42578125" style="508" customWidth="1"/>
    <col min="3591" max="3591" width="22.7109375" style="508" customWidth="1"/>
    <col min="3592" max="3592" width="15.5703125" style="508" customWidth="1"/>
    <col min="3593" max="3593" width="18" style="508" customWidth="1"/>
    <col min="3594" max="3594" width="1.7109375" style="508" customWidth="1"/>
    <col min="3595" max="3595" width="12.85546875" style="508" customWidth="1"/>
    <col min="3596" max="3596" width="9.42578125" style="508" customWidth="1"/>
    <col min="3597" max="3597" width="10.7109375" style="508" customWidth="1"/>
    <col min="3598" max="3598" width="11.7109375" style="508" customWidth="1"/>
    <col min="3599" max="3599" width="10.7109375" style="508" customWidth="1"/>
    <col min="3600" max="3600" width="11.7109375" style="508" customWidth="1"/>
    <col min="3601" max="3601" width="3.28515625" style="508" customWidth="1"/>
    <col min="3602" max="3840" width="10.28515625" style="508"/>
    <col min="3841" max="3841" width="4.140625" style="508" customWidth="1"/>
    <col min="3842" max="3842" width="2.140625" style="508" customWidth="1"/>
    <col min="3843" max="3843" width="17.85546875" style="508" customWidth="1"/>
    <col min="3844" max="3844" width="14.85546875" style="508" customWidth="1"/>
    <col min="3845" max="3845" width="7.28515625" style="508" customWidth="1"/>
    <col min="3846" max="3846" width="23.42578125" style="508" customWidth="1"/>
    <col min="3847" max="3847" width="22.7109375" style="508" customWidth="1"/>
    <col min="3848" max="3848" width="15.5703125" style="508" customWidth="1"/>
    <col min="3849" max="3849" width="18" style="508" customWidth="1"/>
    <col min="3850" max="3850" width="1.7109375" style="508" customWidth="1"/>
    <col min="3851" max="3851" width="12.85546875" style="508" customWidth="1"/>
    <col min="3852" max="3852" width="9.42578125" style="508" customWidth="1"/>
    <col min="3853" max="3853" width="10.7109375" style="508" customWidth="1"/>
    <col min="3854" max="3854" width="11.7109375" style="508" customWidth="1"/>
    <col min="3855" max="3855" width="10.7109375" style="508" customWidth="1"/>
    <col min="3856" max="3856" width="11.7109375" style="508" customWidth="1"/>
    <col min="3857" max="3857" width="3.28515625" style="508" customWidth="1"/>
    <col min="3858" max="4096" width="10.28515625" style="508"/>
    <col min="4097" max="4097" width="4.140625" style="508" customWidth="1"/>
    <col min="4098" max="4098" width="2.140625" style="508" customWidth="1"/>
    <col min="4099" max="4099" width="17.85546875" style="508" customWidth="1"/>
    <col min="4100" max="4100" width="14.85546875" style="508" customWidth="1"/>
    <col min="4101" max="4101" width="7.28515625" style="508" customWidth="1"/>
    <col min="4102" max="4102" width="23.42578125" style="508" customWidth="1"/>
    <col min="4103" max="4103" width="22.7109375" style="508" customWidth="1"/>
    <col min="4104" max="4104" width="15.5703125" style="508" customWidth="1"/>
    <col min="4105" max="4105" width="18" style="508" customWidth="1"/>
    <col min="4106" max="4106" width="1.7109375" style="508" customWidth="1"/>
    <col min="4107" max="4107" width="12.85546875" style="508" customWidth="1"/>
    <col min="4108" max="4108" width="9.42578125" style="508" customWidth="1"/>
    <col min="4109" max="4109" width="10.7109375" style="508" customWidth="1"/>
    <col min="4110" max="4110" width="11.7109375" style="508" customWidth="1"/>
    <col min="4111" max="4111" width="10.7109375" style="508" customWidth="1"/>
    <col min="4112" max="4112" width="11.7109375" style="508" customWidth="1"/>
    <col min="4113" max="4113" width="3.28515625" style="508" customWidth="1"/>
    <col min="4114" max="4352" width="10.28515625" style="508"/>
    <col min="4353" max="4353" width="4.140625" style="508" customWidth="1"/>
    <col min="4354" max="4354" width="2.140625" style="508" customWidth="1"/>
    <col min="4355" max="4355" width="17.85546875" style="508" customWidth="1"/>
    <col min="4356" max="4356" width="14.85546875" style="508" customWidth="1"/>
    <col min="4357" max="4357" width="7.28515625" style="508" customWidth="1"/>
    <col min="4358" max="4358" width="23.42578125" style="508" customWidth="1"/>
    <col min="4359" max="4359" width="22.7109375" style="508" customWidth="1"/>
    <col min="4360" max="4360" width="15.5703125" style="508" customWidth="1"/>
    <col min="4361" max="4361" width="18" style="508" customWidth="1"/>
    <col min="4362" max="4362" width="1.7109375" style="508" customWidth="1"/>
    <col min="4363" max="4363" width="12.85546875" style="508" customWidth="1"/>
    <col min="4364" max="4364" width="9.42578125" style="508" customWidth="1"/>
    <col min="4365" max="4365" width="10.7109375" style="508" customWidth="1"/>
    <col min="4366" max="4366" width="11.7109375" style="508" customWidth="1"/>
    <col min="4367" max="4367" width="10.7109375" style="508" customWidth="1"/>
    <col min="4368" max="4368" width="11.7109375" style="508" customWidth="1"/>
    <col min="4369" max="4369" width="3.28515625" style="508" customWidth="1"/>
    <col min="4370" max="4608" width="10.28515625" style="508"/>
    <col min="4609" max="4609" width="4.140625" style="508" customWidth="1"/>
    <col min="4610" max="4610" width="2.140625" style="508" customWidth="1"/>
    <col min="4611" max="4611" width="17.85546875" style="508" customWidth="1"/>
    <col min="4612" max="4612" width="14.85546875" style="508" customWidth="1"/>
    <col min="4613" max="4613" width="7.28515625" style="508" customWidth="1"/>
    <col min="4614" max="4614" width="23.42578125" style="508" customWidth="1"/>
    <col min="4615" max="4615" width="22.7109375" style="508" customWidth="1"/>
    <col min="4616" max="4616" width="15.5703125" style="508" customWidth="1"/>
    <col min="4617" max="4617" width="18" style="508" customWidth="1"/>
    <col min="4618" max="4618" width="1.7109375" style="508" customWidth="1"/>
    <col min="4619" max="4619" width="12.85546875" style="508" customWidth="1"/>
    <col min="4620" max="4620" width="9.42578125" style="508" customWidth="1"/>
    <col min="4621" max="4621" width="10.7109375" style="508" customWidth="1"/>
    <col min="4622" max="4622" width="11.7109375" style="508" customWidth="1"/>
    <col min="4623" max="4623" width="10.7109375" style="508" customWidth="1"/>
    <col min="4624" max="4624" width="11.7109375" style="508" customWidth="1"/>
    <col min="4625" max="4625" width="3.28515625" style="508" customWidth="1"/>
    <col min="4626" max="4864" width="10.28515625" style="508"/>
    <col min="4865" max="4865" width="4.140625" style="508" customWidth="1"/>
    <col min="4866" max="4866" width="2.140625" style="508" customWidth="1"/>
    <col min="4867" max="4867" width="17.85546875" style="508" customWidth="1"/>
    <col min="4868" max="4868" width="14.85546875" style="508" customWidth="1"/>
    <col min="4869" max="4869" width="7.28515625" style="508" customWidth="1"/>
    <col min="4870" max="4870" width="23.42578125" style="508" customWidth="1"/>
    <col min="4871" max="4871" width="22.7109375" style="508" customWidth="1"/>
    <col min="4872" max="4872" width="15.5703125" style="508" customWidth="1"/>
    <col min="4873" max="4873" width="18" style="508" customWidth="1"/>
    <col min="4874" max="4874" width="1.7109375" style="508" customWidth="1"/>
    <col min="4875" max="4875" width="12.85546875" style="508" customWidth="1"/>
    <col min="4876" max="4876" width="9.42578125" style="508" customWidth="1"/>
    <col min="4877" max="4877" width="10.7109375" style="508" customWidth="1"/>
    <col min="4878" max="4878" width="11.7109375" style="508" customWidth="1"/>
    <col min="4879" max="4879" width="10.7109375" style="508" customWidth="1"/>
    <col min="4880" max="4880" width="11.7109375" style="508" customWidth="1"/>
    <col min="4881" max="4881" width="3.28515625" style="508" customWidth="1"/>
    <col min="4882" max="5120" width="10.28515625" style="508"/>
    <col min="5121" max="5121" width="4.140625" style="508" customWidth="1"/>
    <col min="5122" max="5122" width="2.140625" style="508" customWidth="1"/>
    <col min="5123" max="5123" width="17.85546875" style="508" customWidth="1"/>
    <col min="5124" max="5124" width="14.85546875" style="508" customWidth="1"/>
    <col min="5125" max="5125" width="7.28515625" style="508" customWidth="1"/>
    <col min="5126" max="5126" width="23.42578125" style="508" customWidth="1"/>
    <col min="5127" max="5127" width="22.7109375" style="508" customWidth="1"/>
    <col min="5128" max="5128" width="15.5703125" style="508" customWidth="1"/>
    <col min="5129" max="5129" width="18" style="508" customWidth="1"/>
    <col min="5130" max="5130" width="1.7109375" style="508" customWidth="1"/>
    <col min="5131" max="5131" width="12.85546875" style="508" customWidth="1"/>
    <col min="5132" max="5132" width="9.42578125" style="508" customWidth="1"/>
    <col min="5133" max="5133" width="10.7109375" style="508" customWidth="1"/>
    <col min="5134" max="5134" width="11.7109375" style="508" customWidth="1"/>
    <col min="5135" max="5135" width="10.7109375" style="508" customWidth="1"/>
    <col min="5136" max="5136" width="11.7109375" style="508" customWidth="1"/>
    <col min="5137" max="5137" width="3.28515625" style="508" customWidth="1"/>
    <col min="5138" max="5376" width="10.28515625" style="508"/>
    <col min="5377" max="5377" width="4.140625" style="508" customWidth="1"/>
    <col min="5378" max="5378" width="2.140625" style="508" customWidth="1"/>
    <col min="5379" max="5379" width="17.85546875" style="508" customWidth="1"/>
    <col min="5380" max="5380" width="14.85546875" style="508" customWidth="1"/>
    <col min="5381" max="5381" width="7.28515625" style="508" customWidth="1"/>
    <col min="5382" max="5382" width="23.42578125" style="508" customWidth="1"/>
    <col min="5383" max="5383" width="22.7109375" style="508" customWidth="1"/>
    <col min="5384" max="5384" width="15.5703125" style="508" customWidth="1"/>
    <col min="5385" max="5385" width="18" style="508" customWidth="1"/>
    <col min="5386" max="5386" width="1.7109375" style="508" customWidth="1"/>
    <col min="5387" max="5387" width="12.85546875" style="508" customWidth="1"/>
    <col min="5388" max="5388" width="9.42578125" style="508" customWidth="1"/>
    <col min="5389" max="5389" width="10.7109375" style="508" customWidth="1"/>
    <col min="5390" max="5390" width="11.7109375" style="508" customWidth="1"/>
    <col min="5391" max="5391" width="10.7109375" style="508" customWidth="1"/>
    <col min="5392" max="5392" width="11.7109375" style="508" customWidth="1"/>
    <col min="5393" max="5393" width="3.28515625" style="508" customWidth="1"/>
    <col min="5394" max="5632" width="10.28515625" style="508"/>
    <col min="5633" max="5633" width="4.140625" style="508" customWidth="1"/>
    <col min="5634" max="5634" width="2.140625" style="508" customWidth="1"/>
    <col min="5635" max="5635" width="17.85546875" style="508" customWidth="1"/>
    <col min="5636" max="5636" width="14.85546875" style="508" customWidth="1"/>
    <col min="5637" max="5637" width="7.28515625" style="508" customWidth="1"/>
    <col min="5638" max="5638" width="23.42578125" style="508" customWidth="1"/>
    <col min="5639" max="5639" width="22.7109375" style="508" customWidth="1"/>
    <col min="5640" max="5640" width="15.5703125" style="508" customWidth="1"/>
    <col min="5641" max="5641" width="18" style="508" customWidth="1"/>
    <col min="5642" max="5642" width="1.7109375" style="508" customWidth="1"/>
    <col min="5643" max="5643" width="12.85546875" style="508" customWidth="1"/>
    <col min="5644" max="5644" width="9.42578125" style="508" customWidth="1"/>
    <col min="5645" max="5645" width="10.7109375" style="508" customWidth="1"/>
    <col min="5646" max="5646" width="11.7109375" style="508" customWidth="1"/>
    <col min="5647" max="5647" width="10.7109375" style="508" customWidth="1"/>
    <col min="5648" max="5648" width="11.7109375" style="508" customWidth="1"/>
    <col min="5649" max="5649" width="3.28515625" style="508" customWidth="1"/>
    <col min="5650" max="5888" width="10.28515625" style="508"/>
    <col min="5889" max="5889" width="4.140625" style="508" customWidth="1"/>
    <col min="5890" max="5890" width="2.140625" style="508" customWidth="1"/>
    <col min="5891" max="5891" width="17.85546875" style="508" customWidth="1"/>
    <col min="5892" max="5892" width="14.85546875" style="508" customWidth="1"/>
    <col min="5893" max="5893" width="7.28515625" style="508" customWidth="1"/>
    <col min="5894" max="5894" width="23.42578125" style="508" customWidth="1"/>
    <col min="5895" max="5895" width="22.7109375" style="508" customWidth="1"/>
    <col min="5896" max="5896" width="15.5703125" style="508" customWidth="1"/>
    <col min="5897" max="5897" width="18" style="508" customWidth="1"/>
    <col min="5898" max="5898" width="1.7109375" style="508" customWidth="1"/>
    <col min="5899" max="5899" width="12.85546875" style="508" customWidth="1"/>
    <col min="5900" max="5900" width="9.42578125" style="508" customWidth="1"/>
    <col min="5901" max="5901" width="10.7109375" style="508" customWidth="1"/>
    <col min="5902" max="5902" width="11.7109375" style="508" customWidth="1"/>
    <col min="5903" max="5903" width="10.7109375" style="508" customWidth="1"/>
    <col min="5904" max="5904" width="11.7109375" style="508" customWidth="1"/>
    <col min="5905" max="5905" width="3.28515625" style="508" customWidth="1"/>
    <col min="5906" max="6144" width="10.28515625" style="508"/>
    <col min="6145" max="6145" width="4.140625" style="508" customWidth="1"/>
    <col min="6146" max="6146" width="2.140625" style="508" customWidth="1"/>
    <col min="6147" max="6147" width="17.85546875" style="508" customWidth="1"/>
    <col min="6148" max="6148" width="14.85546875" style="508" customWidth="1"/>
    <col min="6149" max="6149" width="7.28515625" style="508" customWidth="1"/>
    <col min="6150" max="6150" width="23.42578125" style="508" customWidth="1"/>
    <col min="6151" max="6151" width="22.7109375" style="508" customWidth="1"/>
    <col min="6152" max="6152" width="15.5703125" style="508" customWidth="1"/>
    <col min="6153" max="6153" width="18" style="508" customWidth="1"/>
    <col min="6154" max="6154" width="1.7109375" style="508" customWidth="1"/>
    <col min="6155" max="6155" width="12.85546875" style="508" customWidth="1"/>
    <col min="6156" max="6156" width="9.42578125" style="508" customWidth="1"/>
    <col min="6157" max="6157" width="10.7109375" style="508" customWidth="1"/>
    <col min="6158" max="6158" width="11.7109375" style="508" customWidth="1"/>
    <col min="6159" max="6159" width="10.7109375" style="508" customWidth="1"/>
    <col min="6160" max="6160" width="11.7109375" style="508" customWidth="1"/>
    <col min="6161" max="6161" width="3.28515625" style="508" customWidth="1"/>
    <col min="6162" max="6400" width="10.28515625" style="508"/>
    <col min="6401" max="6401" width="4.140625" style="508" customWidth="1"/>
    <col min="6402" max="6402" width="2.140625" style="508" customWidth="1"/>
    <col min="6403" max="6403" width="17.85546875" style="508" customWidth="1"/>
    <col min="6404" max="6404" width="14.85546875" style="508" customWidth="1"/>
    <col min="6405" max="6405" width="7.28515625" style="508" customWidth="1"/>
    <col min="6406" max="6406" width="23.42578125" style="508" customWidth="1"/>
    <col min="6407" max="6407" width="22.7109375" style="508" customWidth="1"/>
    <col min="6408" max="6408" width="15.5703125" style="508" customWidth="1"/>
    <col min="6409" max="6409" width="18" style="508" customWidth="1"/>
    <col min="6410" max="6410" width="1.7109375" style="508" customWidth="1"/>
    <col min="6411" max="6411" width="12.85546875" style="508" customWidth="1"/>
    <col min="6412" max="6412" width="9.42578125" style="508" customWidth="1"/>
    <col min="6413" max="6413" width="10.7109375" style="508" customWidth="1"/>
    <col min="6414" max="6414" width="11.7109375" style="508" customWidth="1"/>
    <col min="6415" max="6415" width="10.7109375" style="508" customWidth="1"/>
    <col min="6416" max="6416" width="11.7109375" style="508" customWidth="1"/>
    <col min="6417" max="6417" width="3.28515625" style="508" customWidth="1"/>
    <col min="6418" max="6656" width="10.28515625" style="508"/>
    <col min="6657" max="6657" width="4.140625" style="508" customWidth="1"/>
    <col min="6658" max="6658" width="2.140625" style="508" customWidth="1"/>
    <col min="6659" max="6659" width="17.85546875" style="508" customWidth="1"/>
    <col min="6660" max="6660" width="14.85546875" style="508" customWidth="1"/>
    <col min="6661" max="6661" width="7.28515625" style="508" customWidth="1"/>
    <col min="6662" max="6662" width="23.42578125" style="508" customWidth="1"/>
    <col min="6663" max="6663" width="22.7109375" style="508" customWidth="1"/>
    <col min="6664" max="6664" width="15.5703125" style="508" customWidth="1"/>
    <col min="6665" max="6665" width="18" style="508" customWidth="1"/>
    <col min="6666" max="6666" width="1.7109375" style="508" customWidth="1"/>
    <col min="6667" max="6667" width="12.85546875" style="508" customWidth="1"/>
    <col min="6668" max="6668" width="9.42578125" style="508" customWidth="1"/>
    <col min="6669" max="6669" width="10.7109375" style="508" customWidth="1"/>
    <col min="6670" max="6670" width="11.7109375" style="508" customWidth="1"/>
    <col min="6671" max="6671" width="10.7109375" style="508" customWidth="1"/>
    <col min="6672" max="6672" width="11.7109375" style="508" customWidth="1"/>
    <col min="6673" max="6673" width="3.28515625" style="508" customWidth="1"/>
    <col min="6674" max="6912" width="10.28515625" style="508"/>
    <col min="6913" max="6913" width="4.140625" style="508" customWidth="1"/>
    <col min="6914" max="6914" width="2.140625" style="508" customWidth="1"/>
    <col min="6915" max="6915" width="17.85546875" style="508" customWidth="1"/>
    <col min="6916" max="6916" width="14.85546875" style="508" customWidth="1"/>
    <col min="6917" max="6917" width="7.28515625" style="508" customWidth="1"/>
    <col min="6918" max="6918" width="23.42578125" style="508" customWidth="1"/>
    <col min="6919" max="6919" width="22.7109375" style="508" customWidth="1"/>
    <col min="6920" max="6920" width="15.5703125" style="508" customWidth="1"/>
    <col min="6921" max="6921" width="18" style="508" customWidth="1"/>
    <col min="6922" max="6922" width="1.7109375" style="508" customWidth="1"/>
    <col min="6923" max="6923" width="12.85546875" style="508" customWidth="1"/>
    <col min="6924" max="6924" width="9.42578125" style="508" customWidth="1"/>
    <col min="6925" max="6925" width="10.7109375" style="508" customWidth="1"/>
    <col min="6926" max="6926" width="11.7109375" style="508" customWidth="1"/>
    <col min="6927" max="6927" width="10.7109375" style="508" customWidth="1"/>
    <col min="6928" max="6928" width="11.7109375" style="508" customWidth="1"/>
    <col min="6929" max="6929" width="3.28515625" style="508" customWidth="1"/>
    <col min="6930" max="7168" width="10.28515625" style="508"/>
    <col min="7169" max="7169" width="4.140625" style="508" customWidth="1"/>
    <col min="7170" max="7170" width="2.140625" style="508" customWidth="1"/>
    <col min="7171" max="7171" width="17.85546875" style="508" customWidth="1"/>
    <col min="7172" max="7172" width="14.85546875" style="508" customWidth="1"/>
    <col min="7173" max="7173" width="7.28515625" style="508" customWidth="1"/>
    <col min="7174" max="7174" width="23.42578125" style="508" customWidth="1"/>
    <col min="7175" max="7175" width="22.7109375" style="508" customWidth="1"/>
    <col min="7176" max="7176" width="15.5703125" style="508" customWidth="1"/>
    <col min="7177" max="7177" width="18" style="508" customWidth="1"/>
    <col min="7178" max="7178" width="1.7109375" style="508" customWidth="1"/>
    <col min="7179" max="7179" width="12.85546875" style="508" customWidth="1"/>
    <col min="7180" max="7180" width="9.42578125" style="508" customWidth="1"/>
    <col min="7181" max="7181" width="10.7109375" style="508" customWidth="1"/>
    <col min="7182" max="7182" width="11.7109375" style="508" customWidth="1"/>
    <col min="7183" max="7183" width="10.7109375" style="508" customWidth="1"/>
    <col min="7184" max="7184" width="11.7109375" style="508" customWidth="1"/>
    <col min="7185" max="7185" width="3.28515625" style="508" customWidth="1"/>
    <col min="7186" max="7424" width="10.28515625" style="508"/>
    <col min="7425" max="7425" width="4.140625" style="508" customWidth="1"/>
    <col min="7426" max="7426" width="2.140625" style="508" customWidth="1"/>
    <col min="7427" max="7427" width="17.85546875" style="508" customWidth="1"/>
    <col min="7428" max="7428" width="14.85546875" style="508" customWidth="1"/>
    <col min="7429" max="7429" width="7.28515625" style="508" customWidth="1"/>
    <col min="7430" max="7430" width="23.42578125" style="508" customWidth="1"/>
    <col min="7431" max="7431" width="22.7109375" style="508" customWidth="1"/>
    <col min="7432" max="7432" width="15.5703125" style="508" customWidth="1"/>
    <col min="7433" max="7433" width="18" style="508" customWidth="1"/>
    <col min="7434" max="7434" width="1.7109375" style="508" customWidth="1"/>
    <col min="7435" max="7435" width="12.85546875" style="508" customWidth="1"/>
    <col min="7436" max="7436" width="9.42578125" style="508" customWidth="1"/>
    <col min="7437" max="7437" width="10.7109375" style="508" customWidth="1"/>
    <col min="7438" max="7438" width="11.7109375" style="508" customWidth="1"/>
    <col min="7439" max="7439" width="10.7109375" style="508" customWidth="1"/>
    <col min="7440" max="7440" width="11.7109375" style="508" customWidth="1"/>
    <col min="7441" max="7441" width="3.28515625" style="508" customWidth="1"/>
    <col min="7442" max="7680" width="10.28515625" style="508"/>
    <col min="7681" max="7681" width="4.140625" style="508" customWidth="1"/>
    <col min="7682" max="7682" width="2.140625" style="508" customWidth="1"/>
    <col min="7683" max="7683" width="17.85546875" style="508" customWidth="1"/>
    <col min="7684" max="7684" width="14.85546875" style="508" customWidth="1"/>
    <col min="7685" max="7685" width="7.28515625" style="508" customWidth="1"/>
    <col min="7686" max="7686" width="23.42578125" style="508" customWidth="1"/>
    <col min="7687" max="7687" width="22.7109375" style="508" customWidth="1"/>
    <col min="7688" max="7688" width="15.5703125" style="508" customWidth="1"/>
    <col min="7689" max="7689" width="18" style="508" customWidth="1"/>
    <col min="7690" max="7690" width="1.7109375" style="508" customWidth="1"/>
    <col min="7691" max="7691" width="12.85546875" style="508" customWidth="1"/>
    <col min="7692" max="7692" width="9.42578125" style="508" customWidth="1"/>
    <col min="7693" max="7693" width="10.7109375" style="508" customWidth="1"/>
    <col min="7694" max="7694" width="11.7109375" style="508" customWidth="1"/>
    <col min="7695" max="7695" width="10.7109375" style="508" customWidth="1"/>
    <col min="7696" max="7696" width="11.7109375" style="508" customWidth="1"/>
    <col min="7697" max="7697" width="3.28515625" style="508" customWidth="1"/>
    <col min="7698" max="7936" width="10.28515625" style="508"/>
    <col min="7937" max="7937" width="4.140625" style="508" customWidth="1"/>
    <col min="7938" max="7938" width="2.140625" style="508" customWidth="1"/>
    <col min="7939" max="7939" width="17.85546875" style="508" customWidth="1"/>
    <col min="7940" max="7940" width="14.85546875" style="508" customWidth="1"/>
    <col min="7941" max="7941" width="7.28515625" style="508" customWidth="1"/>
    <col min="7942" max="7942" width="23.42578125" style="508" customWidth="1"/>
    <col min="7943" max="7943" width="22.7109375" style="508" customWidth="1"/>
    <col min="7944" max="7944" width="15.5703125" style="508" customWidth="1"/>
    <col min="7945" max="7945" width="18" style="508" customWidth="1"/>
    <col min="7946" max="7946" width="1.7109375" style="508" customWidth="1"/>
    <col min="7947" max="7947" width="12.85546875" style="508" customWidth="1"/>
    <col min="7948" max="7948" width="9.42578125" style="508" customWidth="1"/>
    <col min="7949" max="7949" width="10.7109375" style="508" customWidth="1"/>
    <col min="7950" max="7950" width="11.7109375" style="508" customWidth="1"/>
    <col min="7951" max="7951" width="10.7109375" style="508" customWidth="1"/>
    <col min="7952" max="7952" width="11.7109375" style="508" customWidth="1"/>
    <col min="7953" max="7953" width="3.28515625" style="508" customWidth="1"/>
    <col min="7954" max="8192" width="10.28515625" style="508"/>
    <col min="8193" max="8193" width="4.140625" style="508" customWidth="1"/>
    <col min="8194" max="8194" width="2.140625" style="508" customWidth="1"/>
    <col min="8195" max="8195" width="17.85546875" style="508" customWidth="1"/>
    <col min="8196" max="8196" width="14.85546875" style="508" customWidth="1"/>
    <col min="8197" max="8197" width="7.28515625" style="508" customWidth="1"/>
    <col min="8198" max="8198" width="23.42578125" style="508" customWidth="1"/>
    <col min="8199" max="8199" width="22.7109375" style="508" customWidth="1"/>
    <col min="8200" max="8200" width="15.5703125" style="508" customWidth="1"/>
    <col min="8201" max="8201" width="18" style="508" customWidth="1"/>
    <col min="8202" max="8202" width="1.7109375" style="508" customWidth="1"/>
    <col min="8203" max="8203" width="12.85546875" style="508" customWidth="1"/>
    <col min="8204" max="8204" width="9.42578125" style="508" customWidth="1"/>
    <col min="8205" max="8205" width="10.7109375" style="508" customWidth="1"/>
    <col min="8206" max="8206" width="11.7109375" style="508" customWidth="1"/>
    <col min="8207" max="8207" width="10.7109375" style="508" customWidth="1"/>
    <col min="8208" max="8208" width="11.7109375" style="508" customWidth="1"/>
    <col min="8209" max="8209" width="3.28515625" style="508" customWidth="1"/>
    <col min="8210" max="8448" width="10.28515625" style="508"/>
    <col min="8449" max="8449" width="4.140625" style="508" customWidth="1"/>
    <col min="8450" max="8450" width="2.140625" style="508" customWidth="1"/>
    <col min="8451" max="8451" width="17.85546875" style="508" customWidth="1"/>
    <col min="8452" max="8452" width="14.85546875" style="508" customWidth="1"/>
    <col min="8453" max="8453" width="7.28515625" style="508" customWidth="1"/>
    <col min="8454" max="8454" width="23.42578125" style="508" customWidth="1"/>
    <col min="8455" max="8455" width="22.7109375" style="508" customWidth="1"/>
    <col min="8456" max="8456" width="15.5703125" style="508" customWidth="1"/>
    <col min="8457" max="8457" width="18" style="508" customWidth="1"/>
    <col min="8458" max="8458" width="1.7109375" style="508" customWidth="1"/>
    <col min="8459" max="8459" width="12.85546875" style="508" customWidth="1"/>
    <col min="8460" max="8460" width="9.42578125" style="508" customWidth="1"/>
    <col min="8461" max="8461" width="10.7109375" style="508" customWidth="1"/>
    <col min="8462" max="8462" width="11.7109375" style="508" customWidth="1"/>
    <col min="8463" max="8463" width="10.7109375" style="508" customWidth="1"/>
    <col min="8464" max="8464" width="11.7109375" style="508" customWidth="1"/>
    <col min="8465" max="8465" width="3.28515625" style="508" customWidth="1"/>
    <col min="8466" max="8704" width="10.28515625" style="508"/>
    <col min="8705" max="8705" width="4.140625" style="508" customWidth="1"/>
    <col min="8706" max="8706" width="2.140625" style="508" customWidth="1"/>
    <col min="8707" max="8707" width="17.85546875" style="508" customWidth="1"/>
    <col min="8708" max="8708" width="14.85546875" style="508" customWidth="1"/>
    <col min="8709" max="8709" width="7.28515625" style="508" customWidth="1"/>
    <col min="8710" max="8710" width="23.42578125" style="508" customWidth="1"/>
    <col min="8711" max="8711" width="22.7109375" style="508" customWidth="1"/>
    <col min="8712" max="8712" width="15.5703125" style="508" customWidth="1"/>
    <col min="8713" max="8713" width="18" style="508" customWidth="1"/>
    <col min="8714" max="8714" width="1.7109375" style="508" customWidth="1"/>
    <col min="8715" max="8715" width="12.85546875" style="508" customWidth="1"/>
    <col min="8716" max="8716" width="9.42578125" style="508" customWidth="1"/>
    <col min="8717" max="8717" width="10.7109375" style="508" customWidth="1"/>
    <col min="8718" max="8718" width="11.7109375" style="508" customWidth="1"/>
    <col min="8719" max="8719" width="10.7109375" style="508" customWidth="1"/>
    <col min="8720" max="8720" width="11.7109375" style="508" customWidth="1"/>
    <col min="8721" max="8721" width="3.28515625" style="508" customWidth="1"/>
    <col min="8722" max="8960" width="10.28515625" style="508"/>
    <col min="8961" max="8961" width="4.140625" style="508" customWidth="1"/>
    <col min="8962" max="8962" width="2.140625" style="508" customWidth="1"/>
    <col min="8963" max="8963" width="17.85546875" style="508" customWidth="1"/>
    <col min="8964" max="8964" width="14.85546875" style="508" customWidth="1"/>
    <col min="8965" max="8965" width="7.28515625" style="508" customWidth="1"/>
    <col min="8966" max="8966" width="23.42578125" style="508" customWidth="1"/>
    <col min="8967" max="8967" width="22.7109375" style="508" customWidth="1"/>
    <col min="8968" max="8968" width="15.5703125" style="508" customWidth="1"/>
    <col min="8969" max="8969" width="18" style="508" customWidth="1"/>
    <col min="8970" max="8970" width="1.7109375" style="508" customWidth="1"/>
    <col min="8971" max="8971" width="12.85546875" style="508" customWidth="1"/>
    <col min="8972" max="8972" width="9.42578125" style="508" customWidth="1"/>
    <col min="8973" max="8973" width="10.7109375" style="508" customWidth="1"/>
    <col min="8974" max="8974" width="11.7109375" style="508" customWidth="1"/>
    <col min="8975" max="8975" width="10.7109375" style="508" customWidth="1"/>
    <col min="8976" max="8976" width="11.7109375" style="508" customWidth="1"/>
    <col min="8977" max="8977" width="3.28515625" style="508" customWidth="1"/>
    <col min="8978" max="9216" width="10.28515625" style="508"/>
    <col min="9217" max="9217" width="4.140625" style="508" customWidth="1"/>
    <col min="9218" max="9218" width="2.140625" style="508" customWidth="1"/>
    <col min="9219" max="9219" width="17.85546875" style="508" customWidth="1"/>
    <col min="9220" max="9220" width="14.85546875" style="508" customWidth="1"/>
    <col min="9221" max="9221" width="7.28515625" style="508" customWidth="1"/>
    <col min="9222" max="9222" width="23.42578125" style="508" customWidth="1"/>
    <col min="9223" max="9223" width="22.7109375" style="508" customWidth="1"/>
    <col min="9224" max="9224" width="15.5703125" style="508" customWidth="1"/>
    <col min="9225" max="9225" width="18" style="508" customWidth="1"/>
    <col min="9226" max="9226" width="1.7109375" style="508" customWidth="1"/>
    <col min="9227" max="9227" width="12.85546875" style="508" customWidth="1"/>
    <col min="9228" max="9228" width="9.42578125" style="508" customWidth="1"/>
    <col min="9229" max="9229" width="10.7109375" style="508" customWidth="1"/>
    <col min="9230" max="9230" width="11.7109375" style="508" customWidth="1"/>
    <col min="9231" max="9231" width="10.7109375" style="508" customWidth="1"/>
    <col min="9232" max="9232" width="11.7109375" style="508" customWidth="1"/>
    <col min="9233" max="9233" width="3.28515625" style="508" customWidth="1"/>
    <col min="9234" max="9472" width="10.28515625" style="508"/>
    <col min="9473" max="9473" width="4.140625" style="508" customWidth="1"/>
    <col min="9474" max="9474" width="2.140625" style="508" customWidth="1"/>
    <col min="9475" max="9475" width="17.85546875" style="508" customWidth="1"/>
    <col min="9476" max="9476" width="14.85546875" style="508" customWidth="1"/>
    <col min="9477" max="9477" width="7.28515625" style="508" customWidth="1"/>
    <col min="9478" max="9478" width="23.42578125" style="508" customWidth="1"/>
    <col min="9479" max="9479" width="22.7109375" style="508" customWidth="1"/>
    <col min="9480" max="9480" width="15.5703125" style="508" customWidth="1"/>
    <col min="9481" max="9481" width="18" style="508" customWidth="1"/>
    <col min="9482" max="9482" width="1.7109375" style="508" customWidth="1"/>
    <col min="9483" max="9483" width="12.85546875" style="508" customWidth="1"/>
    <col min="9484" max="9484" width="9.42578125" style="508" customWidth="1"/>
    <col min="9485" max="9485" width="10.7109375" style="508" customWidth="1"/>
    <col min="9486" max="9486" width="11.7109375" style="508" customWidth="1"/>
    <col min="9487" max="9487" width="10.7109375" style="508" customWidth="1"/>
    <col min="9488" max="9488" width="11.7109375" style="508" customWidth="1"/>
    <col min="9489" max="9489" width="3.28515625" style="508" customWidth="1"/>
    <col min="9490" max="9728" width="10.28515625" style="508"/>
    <col min="9729" max="9729" width="4.140625" style="508" customWidth="1"/>
    <col min="9730" max="9730" width="2.140625" style="508" customWidth="1"/>
    <col min="9731" max="9731" width="17.85546875" style="508" customWidth="1"/>
    <col min="9732" max="9732" width="14.85546875" style="508" customWidth="1"/>
    <col min="9733" max="9733" width="7.28515625" style="508" customWidth="1"/>
    <col min="9734" max="9734" width="23.42578125" style="508" customWidth="1"/>
    <col min="9735" max="9735" width="22.7109375" style="508" customWidth="1"/>
    <col min="9736" max="9736" width="15.5703125" style="508" customWidth="1"/>
    <col min="9737" max="9737" width="18" style="508" customWidth="1"/>
    <col min="9738" max="9738" width="1.7109375" style="508" customWidth="1"/>
    <col min="9739" max="9739" width="12.85546875" style="508" customWidth="1"/>
    <col min="9740" max="9740" width="9.42578125" style="508" customWidth="1"/>
    <col min="9741" max="9741" width="10.7109375" style="508" customWidth="1"/>
    <col min="9742" max="9742" width="11.7109375" style="508" customWidth="1"/>
    <col min="9743" max="9743" width="10.7109375" style="508" customWidth="1"/>
    <col min="9744" max="9744" width="11.7109375" style="508" customWidth="1"/>
    <col min="9745" max="9745" width="3.28515625" style="508" customWidth="1"/>
    <col min="9746" max="9984" width="10.28515625" style="508"/>
    <col min="9985" max="9985" width="4.140625" style="508" customWidth="1"/>
    <col min="9986" max="9986" width="2.140625" style="508" customWidth="1"/>
    <col min="9987" max="9987" width="17.85546875" style="508" customWidth="1"/>
    <col min="9988" max="9988" width="14.85546875" style="508" customWidth="1"/>
    <col min="9989" max="9989" width="7.28515625" style="508" customWidth="1"/>
    <col min="9990" max="9990" width="23.42578125" style="508" customWidth="1"/>
    <col min="9991" max="9991" width="22.7109375" style="508" customWidth="1"/>
    <col min="9992" max="9992" width="15.5703125" style="508" customWidth="1"/>
    <col min="9993" max="9993" width="18" style="508" customWidth="1"/>
    <col min="9994" max="9994" width="1.7109375" style="508" customWidth="1"/>
    <col min="9995" max="9995" width="12.85546875" style="508" customWidth="1"/>
    <col min="9996" max="9996" width="9.42578125" style="508" customWidth="1"/>
    <col min="9997" max="9997" width="10.7109375" style="508" customWidth="1"/>
    <col min="9998" max="9998" width="11.7109375" style="508" customWidth="1"/>
    <col min="9999" max="9999" width="10.7109375" style="508" customWidth="1"/>
    <col min="10000" max="10000" width="11.7109375" style="508" customWidth="1"/>
    <col min="10001" max="10001" width="3.28515625" style="508" customWidth="1"/>
    <col min="10002" max="10240" width="10.28515625" style="508"/>
    <col min="10241" max="10241" width="4.140625" style="508" customWidth="1"/>
    <col min="10242" max="10242" width="2.140625" style="508" customWidth="1"/>
    <col min="10243" max="10243" width="17.85546875" style="508" customWidth="1"/>
    <col min="10244" max="10244" width="14.85546875" style="508" customWidth="1"/>
    <col min="10245" max="10245" width="7.28515625" style="508" customWidth="1"/>
    <col min="10246" max="10246" width="23.42578125" style="508" customWidth="1"/>
    <col min="10247" max="10247" width="22.7109375" style="508" customWidth="1"/>
    <col min="10248" max="10248" width="15.5703125" style="508" customWidth="1"/>
    <col min="10249" max="10249" width="18" style="508" customWidth="1"/>
    <col min="10250" max="10250" width="1.7109375" style="508" customWidth="1"/>
    <col min="10251" max="10251" width="12.85546875" style="508" customWidth="1"/>
    <col min="10252" max="10252" width="9.42578125" style="508" customWidth="1"/>
    <col min="10253" max="10253" width="10.7109375" style="508" customWidth="1"/>
    <col min="10254" max="10254" width="11.7109375" style="508" customWidth="1"/>
    <col min="10255" max="10255" width="10.7109375" style="508" customWidth="1"/>
    <col min="10256" max="10256" width="11.7109375" style="508" customWidth="1"/>
    <col min="10257" max="10257" width="3.28515625" style="508" customWidth="1"/>
    <col min="10258" max="10496" width="10.28515625" style="508"/>
    <col min="10497" max="10497" width="4.140625" style="508" customWidth="1"/>
    <col min="10498" max="10498" width="2.140625" style="508" customWidth="1"/>
    <col min="10499" max="10499" width="17.85546875" style="508" customWidth="1"/>
    <col min="10500" max="10500" width="14.85546875" style="508" customWidth="1"/>
    <col min="10501" max="10501" width="7.28515625" style="508" customWidth="1"/>
    <col min="10502" max="10502" width="23.42578125" style="508" customWidth="1"/>
    <col min="10503" max="10503" width="22.7109375" style="508" customWidth="1"/>
    <col min="10504" max="10504" width="15.5703125" style="508" customWidth="1"/>
    <col min="10505" max="10505" width="18" style="508" customWidth="1"/>
    <col min="10506" max="10506" width="1.7109375" style="508" customWidth="1"/>
    <col min="10507" max="10507" width="12.85546875" style="508" customWidth="1"/>
    <col min="10508" max="10508" width="9.42578125" style="508" customWidth="1"/>
    <col min="10509" max="10509" width="10.7109375" style="508" customWidth="1"/>
    <col min="10510" max="10510" width="11.7109375" style="508" customWidth="1"/>
    <col min="10511" max="10511" width="10.7109375" style="508" customWidth="1"/>
    <col min="10512" max="10512" width="11.7109375" style="508" customWidth="1"/>
    <col min="10513" max="10513" width="3.28515625" style="508" customWidth="1"/>
    <col min="10514" max="10752" width="10.28515625" style="508"/>
    <col min="10753" max="10753" width="4.140625" style="508" customWidth="1"/>
    <col min="10754" max="10754" width="2.140625" style="508" customWidth="1"/>
    <col min="10755" max="10755" width="17.85546875" style="508" customWidth="1"/>
    <col min="10756" max="10756" width="14.85546875" style="508" customWidth="1"/>
    <col min="10757" max="10757" width="7.28515625" style="508" customWidth="1"/>
    <col min="10758" max="10758" width="23.42578125" style="508" customWidth="1"/>
    <col min="10759" max="10759" width="22.7109375" style="508" customWidth="1"/>
    <col min="10760" max="10760" width="15.5703125" style="508" customWidth="1"/>
    <col min="10761" max="10761" width="18" style="508" customWidth="1"/>
    <col min="10762" max="10762" width="1.7109375" style="508" customWidth="1"/>
    <col min="10763" max="10763" width="12.85546875" style="508" customWidth="1"/>
    <col min="10764" max="10764" width="9.42578125" style="508" customWidth="1"/>
    <col min="10765" max="10765" width="10.7109375" style="508" customWidth="1"/>
    <col min="10766" max="10766" width="11.7109375" style="508" customWidth="1"/>
    <col min="10767" max="10767" width="10.7109375" style="508" customWidth="1"/>
    <col min="10768" max="10768" width="11.7109375" style="508" customWidth="1"/>
    <col min="10769" max="10769" width="3.28515625" style="508" customWidth="1"/>
    <col min="10770" max="11008" width="10.28515625" style="508"/>
    <col min="11009" max="11009" width="4.140625" style="508" customWidth="1"/>
    <col min="11010" max="11010" width="2.140625" style="508" customWidth="1"/>
    <col min="11011" max="11011" width="17.85546875" style="508" customWidth="1"/>
    <col min="11012" max="11012" width="14.85546875" style="508" customWidth="1"/>
    <col min="11013" max="11013" width="7.28515625" style="508" customWidth="1"/>
    <col min="11014" max="11014" width="23.42578125" style="508" customWidth="1"/>
    <col min="11015" max="11015" width="22.7109375" style="508" customWidth="1"/>
    <col min="11016" max="11016" width="15.5703125" style="508" customWidth="1"/>
    <col min="11017" max="11017" width="18" style="508" customWidth="1"/>
    <col min="11018" max="11018" width="1.7109375" style="508" customWidth="1"/>
    <col min="11019" max="11019" width="12.85546875" style="508" customWidth="1"/>
    <col min="11020" max="11020" width="9.42578125" style="508" customWidth="1"/>
    <col min="11021" max="11021" width="10.7109375" style="508" customWidth="1"/>
    <col min="11022" max="11022" width="11.7109375" style="508" customWidth="1"/>
    <col min="11023" max="11023" width="10.7109375" style="508" customWidth="1"/>
    <col min="11024" max="11024" width="11.7109375" style="508" customWidth="1"/>
    <col min="11025" max="11025" width="3.28515625" style="508" customWidth="1"/>
    <col min="11026" max="11264" width="10.28515625" style="508"/>
    <col min="11265" max="11265" width="4.140625" style="508" customWidth="1"/>
    <col min="11266" max="11266" width="2.140625" style="508" customWidth="1"/>
    <col min="11267" max="11267" width="17.85546875" style="508" customWidth="1"/>
    <col min="11268" max="11268" width="14.85546875" style="508" customWidth="1"/>
    <col min="11269" max="11269" width="7.28515625" style="508" customWidth="1"/>
    <col min="11270" max="11270" width="23.42578125" style="508" customWidth="1"/>
    <col min="11271" max="11271" width="22.7109375" style="508" customWidth="1"/>
    <col min="11272" max="11272" width="15.5703125" style="508" customWidth="1"/>
    <col min="11273" max="11273" width="18" style="508" customWidth="1"/>
    <col min="11274" max="11274" width="1.7109375" style="508" customWidth="1"/>
    <col min="11275" max="11275" width="12.85546875" style="508" customWidth="1"/>
    <col min="11276" max="11276" width="9.42578125" style="508" customWidth="1"/>
    <col min="11277" max="11277" width="10.7109375" style="508" customWidth="1"/>
    <col min="11278" max="11278" width="11.7109375" style="508" customWidth="1"/>
    <col min="11279" max="11279" width="10.7109375" style="508" customWidth="1"/>
    <col min="11280" max="11280" width="11.7109375" style="508" customWidth="1"/>
    <col min="11281" max="11281" width="3.28515625" style="508" customWidth="1"/>
    <col min="11282" max="11520" width="10.28515625" style="508"/>
    <col min="11521" max="11521" width="4.140625" style="508" customWidth="1"/>
    <col min="11522" max="11522" width="2.140625" style="508" customWidth="1"/>
    <col min="11523" max="11523" width="17.85546875" style="508" customWidth="1"/>
    <col min="11524" max="11524" width="14.85546875" style="508" customWidth="1"/>
    <col min="11525" max="11525" width="7.28515625" style="508" customWidth="1"/>
    <col min="11526" max="11526" width="23.42578125" style="508" customWidth="1"/>
    <col min="11527" max="11527" width="22.7109375" style="508" customWidth="1"/>
    <col min="11528" max="11528" width="15.5703125" style="508" customWidth="1"/>
    <col min="11529" max="11529" width="18" style="508" customWidth="1"/>
    <col min="11530" max="11530" width="1.7109375" style="508" customWidth="1"/>
    <col min="11531" max="11531" width="12.85546875" style="508" customWidth="1"/>
    <col min="11532" max="11532" width="9.42578125" style="508" customWidth="1"/>
    <col min="11533" max="11533" width="10.7109375" style="508" customWidth="1"/>
    <col min="11534" max="11534" width="11.7109375" style="508" customWidth="1"/>
    <col min="11535" max="11535" width="10.7109375" style="508" customWidth="1"/>
    <col min="11536" max="11536" width="11.7109375" style="508" customWidth="1"/>
    <col min="11537" max="11537" width="3.28515625" style="508" customWidth="1"/>
    <col min="11538" max="11776" width="10.28515625" style="508"/>
    <col min="11777" max="11777" width="4.140625" style="508" customWidth="1"/>
    <col min="11778" max="11778" width="2.140625" style="508" customWidth="1"/>
    <col min="11779" max="11779" width="17.85546875" style="508" customWidth="1"/>
    <col min="11780" max="11780" width="14.85546875" style="508" customWidth="1"/>
    <col min="11781" max="11781" width="7.28515625" style="508" customWidth="1"/>
    <col min="11782" max="11782" width="23.42578125" style="508" customWidth="1"/>
    <col min="11783" max="11783" width="22.7109375" style="508" customWidth="1"/>
    <col min="11784" max="11784" width="15.5703125" style="508" customWidth="1"/>
    <col min="11785" max="11785" width="18" style="508" customWidth="1"/>
    <col min="11786" max="11786" width="1.7109375" style="508" customWidth="1"/>
    <col min="11787" max="11787" width="12.85546875" style="508" customWidth="1"/>
    <col min="11788" max="11788" width="9.42578125" style="508" customWidth="1"/>
    <col min="11789" max="11789" width="10.7109375" style="508" customWidth="1"/>
    <col min="11790" max="11790" width="11.7109375" style="508" customWidth="1"/>
    <col min="11791" max="11791" width="10.7109375" style="508" customWidth="1"/>
    <col min="11792" max="11792" width="11.7109375" style="508" customWidth="1"/>
    <col min="11793" max="11793" width="3.28515625" style="508" customWidth="1"/>
    <col min="11794" max="12032" width="10.28515625" style="508"/>
    <col min="12033" max="12033" width="4.140625" style="508" customWidth="1"/>
    <col min="12034" max="12034" width="2.140625" style="508" customWidth="1"/>
    <col min="12035" max="12035" width="17.85546875" style="508" customWidth="1"/>
    <col min="12036" max="12036" width="14.85546875" style="508" customWidth="1"/>
    <col min="12037" max="12037" width="7.28515625" style="508" customWidth="1"/>
    <col min="12038" max="12038" width="23.42578125" style="508" customWidth="1"/>
    <col min="12039" max="12039" width="22.7109375" style="508" customWidth="1"/>
    <col min="12040" max="12040" width="15.5703125" style="508" customWidth="1"/>
    <col min="12041" max="12041" width="18" style="508" customWidth="1"/>
    <col min="12042" max="12042" width="1.7109375" style="508" customWidth="1"/>
    <col min="12043" max="12043" width="12.85546875" style="508" customWidth="1"/>
    <col min="12044" max="12044" width="9.42578125" style="508" customWidth="1"/>
    <col min="12045" max="12045" width="10.7109375" style="508" customWidth="1"/>
    <col min="12046" max="12046" width="11.7109375" style="508" customWidth="1"/>
    <col min="12047" max="12047" width="10.7109375" style="508" customWidth="1"/>
    <col min="12048" max="12048" width="11.7109375" style="508" customWidth="1"/>
    <col min="12049" max="12049" width="3.28515625" style="508" customWidth="1"/>
    <col min="12050" max="12288" width="10.28515625" style="508"/>
    <col min="12289" max="12289" width="4.140625" style="508" customWidth="1"/>
    <col min="12290" max="12290" width="2.140625" style="508" customWidth="1"/>
    <col min="12291" max="12291" width="17.85546875" style="508" customWidth="1"/>
    <col min="12292" max="12292" width="14.85546875" style="508" customWidth="1"/>
    <col min="12293" max="12293" width="7.28515625" style="508" customWidth="1"/>
    <col min="12294" max="12294" width="23.42578125" style="508" customWidth="1"/>
    <col min="12295" max="12295" width="22.7109375" style="508" customWidth="1"/>
    <col min="12296" max="12296" width="15.5703125" style="508" customWidth="1"/>
    <col min="12297" max="12297" width="18" style="508" customWidth="1"/>
    <col min="12298" max="12298" width="1.7109375" style="508" customWidth="1"/>
    <col min="12299" max="12299" width="12.85546875" style="508" customWidth="1"/>
    <col min="12300" max="12300" width="9.42578125" style="508" customWidth="1"/>
    <col min="12301" max="12301" width="10.7109375" style="508" customWidth="1"/>
    <col min="12302" max="12302" width="11.7109375" style="508" customWidth="1"/>
    <col min="12303" max="12303" width="10.7109375" style="508" customWidth="1"/>
    <col min="12304" max="12304" width="11.7109375" style="508" customWidth="1"/>
    <col min="12305" max="12305" width="3.28515625" style="508" customWidth="1"/>
    <col min="12306" max="12544" width="10.28515625" style="508"/>
    <col min="12545" max="12545" width="4.140625" style="508" customWidth="1"/>
    <col min="12546" max="12546" width="2.140625" style="508" customWidth="1"/>
    <col min="12547" max="12547" width="17.85546875" style="508" customWidth="1"/>
    <col min="12548" max="12548" width="14.85546875" style="508" customWidth="1"/>
    <col min="12549" max="12549" width="7.28515625" style="508" customWidth="1"/>
    <col min="12550" max="12550" width="23.42578125" style="508" customWidth="1"/>
    <col min="12551" max="12551" width="22.7109375" style="508" customWidth="1"/>
    <col min="12552" max="12552" width="15.5703125" style="508" customWidth="1"/>
    <col min="12553" max="12553" width="18" style="508" customWidth="1"/>
    <col min="12554" max="12554" width="1.7109375" style="508" customWidth="1"/>
    <col min="12555" max="12555" width="12.85546875" style="508" customWidth="1"/>
    <col min="12556" max="12556" width="9.42578125" style="508" customWidth="1"/>
    <col min="12557" max="12557" width="10.7109375" style="508" customWidth="1"/>
    <col min="12558" max="12558" width="11.7109375" style="508" customWidth="1"/>
    <col min="12559" max="12559" width="10.7109375" style="508" customWidth="1"/>
    <col min="12560" max="12560" width="11.7109375" style="508" customWidth="1"/>
    <col min="12561" max="12561" width="3.28515625" style="508" customWidth="1"/>
    <col min="12562" max="12800" width="10.28515625" style="508"/>
    <col min="12801" max="12801" width="4.140625" style="508" customWidth="1"/>
    <col min="12802" max="12802" width="2.140625" style="508" customWidth="1"/>
    <col min="12803" max="12803" width="17.85546875" style="508" customWidth="1"/>
    <col min="12804" max="12804" width="14.85546875" style="508" customWidth="1"/>
    <col min="12805" max="12805" width="7.28515625" style="508" customWidth="1"/>
    <col min="12806" max="12806" width="23.42578125" style="508" customWidth="1"/>
    <col min="12807" max="12807" width="22.7109375" style="508" customWidth="1"/>
    <col min="12808" max="12808" width="15.5703125" style="508" customWidth="1"/>
    <col min="12809" max="12809" width="18" style="508" customWidth="1"/>
    <col min="12810" max="12810" width="1.7109375" style="508" customWidth="1"/>
    <col min="12811" max="12811" width="12.85546875" style="508" customWidth="1"/>
    <col min="12812" max="12812" width="9.42578125" style="508" customWidth="1"/>
    <col min="12813" max="12813" width="10.7109375" style="508" customWidth="1"/>
    <col min="12814" max="12814" width="11.7109375" style="508" customWidth="1"/>
    <col min="12815" max="12815" width="10.7109375" style="508" customWidth="1"/>
    <col min="12816" max="12816" width="11.7109375" style="508" customWidth="1"/>
    <col min="12817" max="12817" width="3.28515625" style="508" customWidth="1"/>
    <col min="12818" max="13056" width="10.28515625" style="508"/>
    <col min="13057" max="13057" width="4.140625" style="508" customWidth="1"/>
    <col min="13058" max="13058" width="2.140625" style="508" customWidth="1"/>
    <col min="13059" max="13059" width="17.85546875" style="508" customWidth="1"/>
    <col min="13060" max="13060" width="14.85546875" style="508" customWidth="1"/>
    <col min="13061" max="13061" width="7.28515625" style="508" customWidth="1"/>
    <col min="13062" max="13062" width="23.42578125" style="508" customWidth="1"/>
    <col min="13063" max="13063" width="22.7109375" style="508" customWidth="1"/>
    <col min="13064" max="13064" width="15.5703125" style="508" customWidth="1"/>
    <col min="13065" max="13065" width="18" style="508" customWidth="1"/>
    <col min="13066" max="13066" width="1.7109375" style="508" customWidth="1"/>
    <col min="13067" max="13067" width="12.85546875" style="508" customWidth="1"/>
    <col min="13068" max="13068" width="9.42578125" style="508" customWidth="1"/>
    <col min="13069" max="13069" width="10.7109375" style="508" customWidth="1"/>
    <col min="13070" max="13070" width="11.7109375" style="508" customWidth="1"/>
    <col min="13071" max="13071" width="10.7109375" style="508" customWidth="1"/>
    <col min="13072" max="13072" width="11.7109375" style="508" customWidth="1"/>
    <col min="13073" max="13073" width="3.28515625" style="508" customWidth="1"/>
    <col min="13074" max="13312" width="10.28515625" style="508"/>
    <col min="13313" max="13313" width="4.140625" style="508" customWidth="1"/>
    <col min="13314" max="13314" width="2.140625" style="508" customWidth="1"/>
    <col min="13315" max="13315" width="17.85546875" style="508" customWidth="1"/>
    <col min="13316" max="13316" width="14.85546875" style="508" customWidth="1"/>
    <col min="13317" max="13317" width="7.28515625" style="508" customWidth="1"/>
    <col min="13318" max="13318" width="23.42578125" style="508" customWidth="1"/>
    <col min="13319" max="13319" width="22.7109375" style="508" customWidth="1"/>
    <col min="13320" max="13320" width="15.5703125" style="508" customWidth="1"/>
    <col min="13321" max="13321" width="18" style="508" customWidth="1"/>
    <col min="13322" max="13322" width="1.7109375" style="508" customWidth="1"/>
    <col min="13323" max="13323" width="12.85546875" style="508" customWidth="1"/>
    <col min="13324" max="13324" width="9.42578125" style="508" customWidth="1"/>
    <col min="13325" max="13325" width="10.7109375" style="508" customWidth="1"/>
    <col min="13326" max="13326" width="11.7109375" style="508" customWidth="1"/>
    <col min="13327" max="13327" width="10.7109375" style="508" customWidth="1"/>
    <col min="13328" max="13328" width="11.7109375" style="508" customWidth="1"/>
    <col min="13329" max="13329" width="3.28515625" style="508" customWidth="1"/>
    <col min="13330" max="13568" width="10.28515625" style="508"/>
    <col min="13569" max="13569" width="4.140625" style="508" customWidth="1"/>
    <col min="13570" max="13570" width="2.140625" style="508" customWidth="1"/>
    <col min="13571" max="13571" width="17.85546875" style="508" customWidth="1"/>
    <col min="13572" max="13572" width="14.85546875" style="508" customWidth="1"/>
    <col min="13573" max="13573" width="7.28515625" style="508" customWidth="1"/>
    <col min="13574" max="13574" width="23.42578125" style="508" customWidth="1"/>
    <col min="13575" max="13575" width="22.7109375" style="508" customWidth="1"/>
    <col min="13576" max="13576" width="15.5703125" style="508" customWidth="1"/>
    <col min="13577" max="13577" width="18" style="508" customWidth="1"/>
    <col min="13578" max="13578" width="1.7109375" style="508" customWidth="1"/>
    <col min="13579" max="13579" width="12.85546875" style="508" customWidth="1"/>
    <col min="13580" max="13580" width="9.42578125" style="508" customWidth="1"/>
    <col min="13581" max="13581" width="10.7109375" style="508" customWidth="1"/>
    <col min="13582" max="13582" width="11.7109375" style="508" customWidth="1"/>
    <col min="13583" max="13583" width="10.7109375" style="508" customWidth="1"/>
    <col min="13584" max="13584" width="11.7109375" style="508" customWidth="1"/>
    <col min="13585" max="13585" width="3.28515625" style="508" customWidth="1"/>
    <col min="13586" max="13824" width="10.28515625" style="508"/>
    <col min="13825" max="13825" width="4.140625" style="508" customWidth="1"/>
    <col min="13826" max="13826" width="2.140625" style="508" customWidth="1"/>
    <col min="13827" max="13827" width="17.85546875" style="508" customWidth="1"/>
    <col min="13828" max="13828" width="14.85546875" style="508" customWidth="1"/>
    <col min="13829" max="13829" width="7.28515625" style="508" customWidth="1"/>
    <col min="13830" max="13830" width="23.42578125" style="508" customWidth="1"/>
    <col min="13831" max="13831" width="22.7109375" style="508" customWidth="1"/>
    <col min="13832" max="13832" width="15.5703125" style="508" customWidth="1"/>
    <col min="13833" max="13833" width="18" style="508" customWidth="1"/>
    <col min="13834" max="13834" width="1.7109375" style="508" customWidth="1"/>
    <col min="13835" max="13835" width="12.85546875" style="508" customWidth="1"/>
    <col min="13836" max="13836" width="9.42578125" style="508" customWidth="1"/>
    <col min="13837" max="13837" width="10.7109375" style="508" customWidth="1"/>
    <col min="13838" max="13838" width="11.7109375" style="508" customWidth="1"/>
    <col min="13839" max="13839" width="10.7109375" style="508" customWidth="1"/>
    <col min="13840" max="13840" width="11.7109375" style="508" customWidth="1"/>
    <col min="13841" max="13841" width="3.28515625" style="508" customWidth="1"/>
    <col min="13842" max="14080" width="10.28515625" style="508"/>
    <col min="14081" max="14081" width="4.140625" style="508" customWidth="1"/>
    <col min="14082" max="14082" width="2.140625" style="508" customWidth="1"/>
    <col min="14083" max="14083" width="17.85546875" style="508" customWidth="1"/>
    <col min="14084" max="14084" width="14.85546875" style="508" customWidth="1"/>
    <col min="14085" max="14085" width="7.28515625" style="508" customWidth="1"/>
    <col min="14086" max="14086" width="23.42578125" style="508" customWidth="1"/>
    <col min="14087" max="14087" width="22.7109375" style="508" customWidth="1"/>
    <col min="14088" max="14088" width="15.5703125" style="508" customWidth="1"/>
    <col min="14089" max="14089" width="18" style="508" customWidth="1"/>
    <col min="14090" max="14090" width="1.7109375" style="508" customWidth="1"/>
    <col min="14091" max="14091" width="12.85546875" style="508" customWidth="1"/>
    <col min="14092" max="14092" width="9.42578125" style="508" customWidth="1"/>
    <col min="14093" max="14093" width="10.7109375" style="508" customWidth="1"/>
    <col min="14094" max="14094" width="11.7109375" style="508" customWidth="1"/>
    <col min="14095" max="14095" width="10.7109375" style="508" customWidth="1"/>
    <col min="14096" max="14096" width="11.7109375" style="508" customWidth="1"/>
    <col min="14097" max="14097" width="3.28515625" style="508" customWidth="1"/>
    <col min="14098" max="14336" width="10.28515625" style="508"/>
    <col min="14337" max="14337" width="4.140625" style="508" customWidth="1"/>
    <col min="14338" max="14338" width="2.140625" style="508" customWidth="1"/>
    <col min="14339" max="14339" width="17.85546875" style="508" customWidth="1"/>
    <col min="14340" max="14340" width="14.85546875" style="508" customWidth="1"/>
    <col min="14341" max="14341" width="7.28515625" style="508" customWidth="1"/>
    <col min="14342" max="14342" width="23.42578125" style="508" customWidth="1"/>
    <col min="14343" max="14343" width="22.7109375" style="508" customWidth="1"/>
    <col min="14344" max="14344" width="15.5703125" style="508" customWidth="1"/>
    <col min="14345" max="14345" width="18" style="508" customWidth="1"/>
    <col min="14346" max="14346" width="1.7109375" style="508" customWidth="1"/>
    <col min="14347" max="14347" width="12.85546875" style="508" customWidth="1"/>
    <col min="14348" max="14348" width="9.42578125" style="508" customWidth="1"/>
    <col min="14349" max="14349" width="10.7109375" style="508" customWidth="1"/>
    <col min="14350" max="14350" width="11.7109375" style="508" customWidth="1"/>
    <col min="14351" max="14351" width="10.7109375" style="508" customWidth="1"/>
    <col min="14352" max="14352" width="11.7109375" style="508" customWidth="1"/>
    <col min="14353" max="14353" width="3.28515625" style="508" customWidth="1"/>
    <col min="14354" max="14592" width="10.28515625" style="508"/>
    <col min="14593" max="14593" width="4.140625" style="508" customWidth="1"/>
    <col min="14594" max="14594" width="2.140625" style="508" customWidth="1"/>
    <col min="14595" max="14595" width="17.85546875" style="508" customWidth="1"/>
    <col min="14596" max="14596" width="14.85546875" style="508" customWidth="1"/>
    <col min="14597" max="14597" width="7.28515625" style="508" customWidth="1"/>
    <col min="14598" max="14598" width="23.42578125" style="508" customWidth="1"/>
    <col min="14599" max="14599" width="22.7109375" style="508" customWidth="1"/>
    <col min="14600" max="14600" width="15.5703125" style="508" customWidth="1"/>
    <col min="14601" max="14601" width="18" style="508" customWidth="1"/>
    <col min="14602" max="14602" width="1.7109375" style="508" customWidth="1"/>
    <col min="14603" max="14603" width="12.85546875" style="508" customWidth="1"/>
    <col min="14604" max="14604" width="9.42578125" style="508" customWidth="1"/>
    <col min="14605" max="14605" width="10.7109375" style="508" customWidth="1"/>
    <col min="14606" max="14606" width="11.7109375" style="508" customWidth="1"/>
    <col min="14607" max="14607" width="10.7109375" style="508" customWidth="1"/>
    <col min="14608" max="14608" width="11.7109375" style="508" customWidth="1"/>
    <col min="14609" max="14609" width="3.28515625" style="508" customWidth="1"/>
    <col min="14610" max="14848" width="10.28515625" style="508"/>
    <col min="14849" max="14849" width="4.140625" style="508" customWidth="1"/>
    <col min="14850" max="14850" width="2.140625" style="508" customWidth="1"/>
    <col min="14851" max="14851" width="17.85546875" style="508" customWidth="1"/>
    <col min="14852" max="14852" width="14.85546875" style="508" customWidth="1"/>
    <col min="14853" max="14853" width="7.28515625" style="508" customWidth="1"/>
    <col min="14854" max="14854" width="23.42578125" style="508" customWidth="1"/>
    <col min="14855" max="14855" width="22.7109375" style="508" customWidth="1"/>
    <col min="14856" max="14856" width="15.5703125" style="508" customWidth="1"/>
    <col min="14857" max="14857" width="18" style="508" customWidth="1"/>
    <col min="14858" max="14858" width="1.7109375" style="508" customWidth="1"/>
    <col min="14859" max="14859" width="12.85546875" style="508" customWidth="1"/>
    <col min="14860" max="14860" width="9.42578125" style="508" customWidth="1"/>
    <col min="14861" max="14861" width="10.7109375" style="508" customWidth="1"/>
    <col min="14862" max="14862" width="11.7109375" style="508" customWidth="1"/>
    <col min="14863" max="14863" width="10.7109375" style="508" customWidth="1"/>
    <col min="14864" max="14864" width="11.7109375" style="508" customWidth="1"/>
    <col min="14865" max="14865" width="3.28515625" style="508" customWidth="1"/>
    <col min="14866" max="15104" width="10.28515625" style="508"/>
    <col min="15105" max="15105" width="4.140625" style="508" customWidth="1"/>
    <col min="15106" max="15106" width="2.140625" style="508" customWidth="1"/>
    <col min="15107" max="15107" width="17.85546875" style="508" customWidth="1"/>
    <col min="15108" max="15108" width="14.85546875" style="508" customWidth="1"/>
    <col min="15109" max="15109" width="7.28515625" style="508" customWidth="1"/>
    <col min="15110" max="15110" width="23.42578125" style="508" customWidth="1"/>
    <col min="15111" max="15111" width="22.7109375" style="508" customWidth="1"/>
    <col min="15112" max="15112" width="15.5703125" style="508" customWidth="1"/>
    <col min="15113" max="15113" width="18" style="508" customWidth="1"/>
    <col min="15114" max="15114" width="1.7109375" style="508" customWidth="1"/>
    <col min="15115" max="15115" width="12.85546875" style="508" customWidth="1"/>
    <col min="15116" max="15116" width="9.42578125" style="508" customWidth="1"/>
    <col min="15117" max="15117" width="10.7109375" style="508" customWidth="1"/>
    <col min="15118" max="15118" width="11.7109375" style="508" customWidth="1"/>
    <col min="15119" max="15119" width="10.7109375" style="508" customWidth="1"/>
    <col min="15120" max="15120" width="11.7109375" style="508" customWidth="1"/>
    <col min="15121" max="15121" width="3.28515625" style="508" customWidth="1"/>
    <col min="15122" max="15360" width="10.28515625" style="508"/>
    <col min="15361" max="15361" width="4.140625" style="508" customWidth="1"/>
    <col min="15362" max="15362" width="2.140625" style="508" customWidth="1"/>
    <col min="15363" max="15363" width="17.85546875" style="508" customWidth="1"/>
    <col min="15364" max="15364" width="14.85546875" style="508" customWidth="1"/>
    <col min="15365" max="15365" width="7.28515625" style="508" customWidth="1"/>
    <col min="15366" max="15366" width="23.42578125" style="508" customWidth="1"/>
    <col min="15367" max="15367" width="22.7109375" style="508" customWidth="1"/>
    <col min="15368" max="15368" width="15.5703125" style="508" customWidth="1"/>
    <col min="15369" max="15369" width="18" style="508" customWidth="1"/>
    <col min="15370" max="15370" width="1.7109375" style="508" customWidth="1"/>
    <col min="15371" max="15371" width="12.85546875" style="508" customWidth="1"/>
    <col min="15372" max="15372" width="9.42578125" style="508" customWidth="1"/>
    <col min="15373" max="15373" width="10.7109375" style="508" customWidth="1"/>
    <col min="15374" max="15374" width="11.7109375" style="508" customWidth="1"/>
    <col min="15375" max="15375" width="10.7109375" style="508" customWidth="1"/>
    <col min="15376" max="15376" width="11.7109375" style="508" customWidth="1"/>
    <col min="15377" max="15377" width="3.28515625" style="508" customWidth="1"/>
    <col min="15378" max="15616" width="10.28515625" style="508"/>
    <col min="15617" max="15617" width="4.140625" style="508" customWidth="1"/>
    <col min="15618" max="15618" width="2.140625" style="508" customWidth="1"/>
    <col min="15619" max="15619" width="17.85546875" style="508" customWidth="1"/>
    <col min="15620" max="15620" width="14.85546875" style="508" customWidth="1"/>
    <col min="15621" max="15621" width="7.28515625" style="508" customWidth="1"/>
    <col min="15622" max="15622" width="23.42578125" style="508" customWidth="1"/>
    <col min="15623" max="15623" width="22.7109375" style="508" customWidth="1"/>
    <col min="15624" max="15624" width="15.5703125" style="508" customWidth="1"/>
    <col min="15625" max="15625" width="18" style="508" customWidth="1"/>
    <col min="15626" max="15626" width="1.7109375" style="508" customWidth="1"/>
    <col min="15627" max="15627" width="12.85546875" style="508" customWidth="1"/>
    <col min="15628" max="15628" width="9.42578125" style="508" customWidth="1"/>
    <col min="15629" max="15629" width="10.7109375" style="508" customWidth="1"/>
    <col min="15630" max="15630" width="11.7109375" style="508" customWidth="1"/>
    <col min="15631" max="15631" width="10.7109375" style="508" customWidth="1"/>
    <col min="15632" max="15632" width="11.7109375" style="508" customWidth="1"/>
    <col min="15633" max="15633" width="3.28515625" style="508" customWidth="1"/>
    <col min="15634" max="15872" width="10.28515625" style="508"/>
    <col min="15873" max="15873" width="4.140625" style="508" customWidth="1"/>
    <col min="15874" max="15874" width="2.140625" style="508" customWidth="1"/>
    <col min="15875" max="15875" width="17.85546875" style="508" customWidth="1"/>
    <col min="15876" max="15876" width="14.85546875" style="508" customWidth="1"/>
    <col min="15877" max="15877" width="7.28515625" style="508" customWidth="1"/>
    <col min="15878" max="15878" width="23.42578125" style="508" customWidth="1"/>
    <col min="15879" max="15879" width="22.7109375" style="508" customWidth="1"/>
    <col min="15880" max="15880" width="15.5703125" style="508" customWidth="1"/>
    <col min="15881" max="15881" width="18" style="508" customWidth="1"/>
    <col min="15882" max="15882" width="1.7109375" style="508" customWidth="1"/>
    <col min="15883" max="15883" width="12.85546875" style="508" customWidth="1"/>
    <col min="15884" max="15884" width="9.42578125" style="508" customWidth="1"/>
    <col min="15885" max="15885" width="10.7109375" style="508" customWidth="1"/>
    <col min="15886" max="15886" width="11.7109375" style="508" customWidth="1"/>
    <col min="15887" max="15887" width="10.7109375" style="508" customWidth="1"/>
    <col min="15888" max="15888" width="11.7109375" style="508" customWidth="1"/>
    <col min="15889" max="15889" width="3.28515625" style="508" customWidth="1"/>
    <col min="15890" max="16128" width="10.28515625" style="508"/>
    <col min="16129" max="16129" width="4.140625" style="508" customWidth="1"/>
    <col min="16130" max="16130" width="2.140625" style="508" customWidth="1"/>
    <col min="16131" max="16131" width="17.85546875" style="508" customWidth="1"/>
    <col min="16132" max="16132" width="14.85546875" style="508" customWidth="1"/>
    <col min="16133" max="16133" width="7.28515625" style="508" customWidth="1"/>
    <col min="16134" max="16134" width="23.42578125" style="508" customWidth="1"/>
    <col min="16135" max="16135" width="22.7109375" style="508" customWidth="1"/>
    <col min="16136" max="16136" width="15.5703125" style="508" customWidth="1"/>
    <col min="16137" max="16137" width="18" style="508" customWidth="1"/>
    <col min="16138" max="16138" width="1.7109375" style="508" customWidth="1"/>
    <col min="16139" max="16139" width="12.85546875" style="508" customWidth="1"/>
    <col min="16140" max="16140" width="9.42578125" style="508" customWidth="1"/>
    <col min="16141" max="16141" width="10.7109375" style="508" customWidth="1"/>
    <col min="16142" max="16142" width="11.7109375" style="508" customWidth="1"/>
    <col min="16143" max="16143" width="10.7109375" style="508" customWidth="1"/>
    <col min="16144" max="16144" width="11.7109375" style="508" customWidth="1"/>
    <col min="16145" max="16145" width="3.28515625" style="508" customWidth="1"/>
    <col min="16146" max="16384" width="10.28515625" style="508"/>
  </cols>
  <sheetData>
    <row r="1" spans="2:40" ht="17.25" customHeight="1" thickBot="1">
      <c r="E1" s="509"/>
      <c r="F1" s="509"/>
      <c r="H1" s="509"/>
      <c r="I1" s="509"/>
      <c r="J1" s="509"/>
      <c r="K1" s="509"/>
      <c r="L1" s="509"/>
    </row>
    <row r="2" spans="2:40" ht="23.25" customHeight="1" thickTop="1">
      <c r="B2" s="1319"/>
      <c r="C2" s="1320"/>
      <c r="D2" s="1325" t="s">
        <v>119</v>
      </c>
      <c r="E2" s="1326"/>
      <c r="F2" s="1326"/>
      <c r="G2" s="1326"/>
      <c r="H2" s="1326"/>
      <c r="I2" s="1326"/>
      <c r="J2" s="1327"/>
      <c r="K2" s="509"/>
      <c r="L2" s="510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  <c r="AI2" s="511"/>
      <c r="AJ2" s="511"/>
      <c r="AK2" s="511"/>
      <c r="AL2" s="511"/>
      <c r="AM2" s="511"/>
      <c r="AN2" s="512"/>
    </row>
    <row r="3" spans="2:40" ht="15" customHeight="1">
      <c r="B3" s="1321"/>
      <c r="C3" s="1322"/>
      <c r="D3" s="1328"/>
      <c r="E3" s="1329"/>
      <c r="F3" s="1329"/>
      <c r="G3" s="1329"/>
      <c r="H3" s="1329"/>
      <c r="I3" s="1329"/>
      <c r="J3" s="1330"/>
      <c r="K3" s="509"/>
      <c r="L3" s="513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  <c r="AE3" s="514"/>
      <c r="AF3" s="514"/>
      <c r="AG3" s="514"/>
      <c r="AH3" s="514"/>
      <c r="AI3" s="514"/>
      <c r="AJ3" s="514"/>
      <c r="AK3" s="514"/>
      <c r="AL3" s="514"/>
      <c r="AM3" s="514"/>
      <c r="AN3" s="515"/>
    </row>
    <row r="4" spans="2:40" ht="24.75" customHeight="1" thickBot="1">
      <c r="B4" s="1323"/>
      <c r="C4" s="1324"/>
      <c r="D4" s="1331"/>
      <c r="E4" s="1332"/>
      <c r="F4" s="1332"/>
      <c r="G4" s="1332"/>
      <c r="H4" s="1332"/>
      <c r="I4" s="1332"/>
      <c r="J4" s="1333"/>
      <c r="K4" s="509"/>
      <c r="L4" s="509"/>
    </row>
    <row r="5" spans="2:40" ht="9" customHeight="1" thickTop="1" thickBot="1">
      <c r="B5" s="1319"/>
      <c r="C5" s="1320"/>
      <c r="D5" s="1320"/>
      <c r="E5" s="1320"/>
      <c r="F5" s="1320"/>
      <c r="G5" s="1320"/>
      <c r="H5" s="1320"/>
      <c r="I5" s="1320"/>
      <c r="J5" s="1334"/>
      <c r="K5" s="509"/>
      <c r="L5" s="509"/>
    </row>
    <row r="6" spans="2:40" ht="17.25" customHeight="1" thickTop="1">
      <c r="B6" s="516"/>
      <c r="C6" s="1335" t="s">
        <v>120</v>
      </c>
      <c r="D6" s="1336"/>
      <c r="E6" s="1336"/>
      <c r="F6" s="1336"/>
      <c r="G6" s="1336"/>
      <c r="H6" s="1336"/>
      <c r="I6" s="1337"/>
      <c r="J6" s="517"/>
      <c r="K6" s="518"/>
      <c r="L6" s="1338"/>
      <c r="M6" s="1339"/>
      <c r="N6" s="1339"/>
      <c r="X6" s="519"/>
      <c r="Y6" s="519"/>
      <c r="Z6" s="519"/>
      <c r="AA6" s="519"/>
      <c r="AB6" s="519"/>
      <c r="AC6" s="519"/>
      <c r="AD6" s="519"/>
      <c r="AE6" s="519"/>
      <c r="AF6" s="519"/>
      <c r="AG6" s="519"/>
      <c r="AH6" s="519"/>
      <c r="AI6" s="519"/>
      <c r="AJ6" s="519"/>
      <c r="AK6" s="519"/>
      <c r="AL6" s="520"/>
    </row>
    <row r="7" spans="2:40" ht="18.75" customHeight="1" thickBot="1">
      <c r="B7" s="516"/>
      <c r="C7" s="1340" t="s">
        <v>316</v>
      </c>
      <c r="D7" s="1341"/>
      <c r="E7" s="1341"/>
      <c r="F7" s="1341"/>
      <c r="G7" s="1341"/>
      <c r="H7" s="1341"/>
      <c r="I7" s="1342"/>
      <c r="J7" s="517"/>
      <c r="K7" s="518"/>
      <c r="L7" s="521"/>
    </row>
    <row r="8" spans="2:40" ht="78" customHeight="1" thickTop="1">
      <c r="B8" s="522"/>
      <c r="C8" s="523" t="s">
        <v>123</v>
      </c>
      <c r="D8" s="1343">
        <f>'GRANULOMETRÍA GRAVA'!G7</f>
        <v>0</v>
      </c>
      <c r="E8" s="1343"/>
      <c r="F8" s="1343"/>
      <c r="G8" s="1343"/>
      <c r="H8" s="1343"/>
      <c r="I8" s="1344"/>
      <c r="J8" s="524"/>
      <c r="K8" s="525"/>
      <c r="L8" s="525"/>
    </row>
    <row r="9" spans="2:40" ht="24" customHeight="1">
      <c r="B9" s="522"/>
      <c r="C9" s="526" t="s">
        <v>124</v>
      </c>
      <c r="D9" s="1345"/>
      <c r="E9" s="1345"/>
      <c r="F9" s="1345"/>
      <c r="G9" s="1345"/>
      <c r="H9" s="1345"/>
      <c r="I9" s="1346"/>
      <c r="J9" s="527"/>
      <c r="K9" s="525"/>
      <c r="L9" s="525"/>
    </row>
    <row r="10" spans="2:40" ht="15.75" customHeight="1">
      <c r="B10" s="522"/>
      <c r="C10" s="526" t="s">
        <v>125</v>
      </c>
      <c r="D10" s="1347">
        <f>'GRANULOMETRÍA GRAVA'!G9</f>
        <v>0</v>
      </c>
      <c r="E10" s="1347"/>
      <c r="F10" s="1347"/>
      <c r="G10" s="1347"/>
      <c r="H10" s="1347"/>
      <c r="I10" s="1348"/>
      <c r="J10" s="528"/>
      <c r="K10" s="525"/>
      <c r="L10" s="525"/>
      <c r="X10" s="519"/>
      <c r="Y10" s="519"/>
      <c r="Z10" s="519"/>
      <c r="AA10" s="519"/>
      <c r="AB10" s="519"/>
      <c r="AC10" s="519"/>
      <c r="AD10" s="519"/>
      <c r="AE10" s="519"/>
      <c r="AF10" s="520"/>
    </row>
    <row r="11" spans="2:40" ht="15.75" customHeight="1" thickBot="1">
      <c r="B11" s="522"/>
      <c r="C11" s="526" t="s">
        <v>126</v>
      </c>
      <c r="D11" s="1349" t="s">
        <v>364</v>
      </c>
      <c r="E11" s="1349"/>
      <c r="F11" s="1349"/>
      <c r="G11" s="1349"/>
      <c r="H11" s="1349"/>
      <c r="I11" s="1350"/>
      <c r="J11" s="529"/>
      <c r="K11" s="525"/>
      <c r="L11" s="525"/>
    </row>
    <row r="12" spans="2:40" ht="15.75" customHeight="1" thickBot="1">
      <c r="B12" s="522"/>
      <c r="C12" s="526" t="s">
        <v>127</v>
      </c>
      <c r="D12" s="1351"/>
      <c r="E12" s="1351"/>
      <c r="F12" s="1351"/>
      <c r="G12" s="1351"/>
      <c r="H12" s="530" t="s">
        <v>128</v>
      </c>
      <c r="I12" s="688">
        <f>O17</f>
        <v>210</v>
      </c>
      <c r="J12" s="531"/>
      <c r="K12" s="525"/>
      <c r="L12" s="1316" t="s">
        <v>129</v>
      </c>
      <c r="M12" s="1317"/>
      <c r="N12" s="1317"/>
      <c r="O12" s="1318"/>
    </row>
    <row r="13" spans="2:40" ht="15.75" customHeight="1">
      <c r="B13" s="522"/>
      <c r="C13" s="526" t="s">
        <v>130</v>
      </c>
      <c r="D13" s="1315"/>
      <c r="E13" s="1315"/>
      <c r="F13" s="1315"/>
      <c r="G13" s="1315"/>
      <c r="H13" s="530" t="s">
        <v>131</v>
      </c>
      <c r="I13" s="651">
        <f>O18</f>
        <v>295</v>
      </c>
      <c r="J13" s="531"/>
      <c r="K13" s="525"/>
      <c r="L13" s="525"/>
    </row>
    <row r="14" spans="2:40" ht="15.75" customHeight="1">
      <c r="B14" s="522"/>
      <c r="C14" s="526" t="s">
        <v>132</v>
      </c>
      <c r="D14" s="1303" t="s">
        <v>251</v>
      </c>
      <c r="E14" s="1303"/>
      <c r="F14" s="1303"/>
      <c r="G14" s="1303"/>
      <c r="H14" s="530" t="s">
        <v>133</v>
      </c>
      <c r="I14" s="532" t="s">
        <v>315</v>
      </c>
      <c r="J14" s="531"/>
      <c r="K14" s="525"/>
      <c r="L14" s="1304" t="s">
        <v>134</v>
      </c>
      <c r="M14" s="1304"/>
      <c r="N14" s="1304"/>
      <c r="O14" s="1305">
        <v>180</v>
      </c>
      <c r="P14" s="1305"/>
      <c r="R14" s="508" t="s">
        <v>135</v>
      </c>
      <c r="S14" s="1306" t="s">
        <v>136</v>
      </c>
      <c r="T14" s="1306"/>
      <c r="U14" s="1306"/>
    </row>
    <row r="15" spans="2:40" ht="23.25" customHeight="1" thickBot="1">
      <c r="B15" s="522"/>
      <c r="C15" s="1311" t="s">
        <v>137</v>
      </c>
      <c r="D15" s="1312"/>
      <c r="E15" s="1312"/>
      <c r="F15" s="1312"/>
      <c r="G15" s="1312"/>
      <c r="H15" s="533" t="s">
        <v>138</v>
      </c>
      <c r="I15" s="534" t="s">
        <v>312</v>
      </c>
      <c r="J15" s="535"/>
      <c r="K15" s="525"/>
      <c r="L15" s="1304" t="s">
        <v>139</v>
      </c>
      <c r="M15" s="1304"/>
      <c r="N15" s="1304"/>
      <c r="O15" s="536" t="s">
        <v>346</v>
      </c>
      <c r="P15" s="537" t="s">
        <v>140</v>
      </c>
      <c r="R15" s="1285" t="s">
        <v>141</v>
      </c>
      <c r="S15" s="1285"/>
      <c r="T15" s="1285" t="s">
        <v>142</v>
      </c>
      <c r="U15" s="1285"/>
    </row>
    <row r="16" spans="2:40" ht="15.75" customHeight="1" thickBot="1">
      <c r="B16" s="522"/>
      <c r="C16" s="1313"/>
      <c r="D16" s="1314"/>
      <c r="E16" s="1314"/>
      <c r="F16" s="1314"/>
      <c r="G16" s="1314"/>
      <c r="H16" s="538" t="s">
        <v>143</v>
      </c>
      <c r="I16" s="539">
        <v>2.9129999999999998</v>
      </c>
      <c r="J16" s="540"/>
      <c r="K16" s="525"/>
      <c r="L16" s="1286" t="s">
        <v>144</v>
      </c>
      <c r="M16" s="1286"/>
      <c r="N16" s="508" t="s">
        <v>145</v>
      </c>
      <c r="O16" s="1292">
        <v>85</v>
      </c>
      <c r="P16" s="1293"/>
      <c r="R16" s="1307" t="s">
        <v>146</v>
      </c>
      <c r="S16" s="1307"/>
      <c r="T16" s="1308">
        <v>70</v>
      </c>
      <c r="U16" s="1308"/>
    </row>
    <row r="17" spans="2:21" ht="17.25" thickTop="1" thickBot="1">
      <c r="B17" s="522"/>
      <c r="C17" s="1309" t="s">
        <v>147</v>
      </c>
      <c r="D17" s="1309"/>
      <c r="E17" s="1309"/>
      <c r="F17" s="542">
        <f>'GRANULOMETRIA DE ARENA '!$G$11</f>
        <v>0</v>
      </c>
      <c r="G17" s="542">
        <f>'GRANULOMETRÍA GRAVA'!G11</f>
        <v>0</v>
      </c>
      <c r="H17" s="543"/>
      <c r="I17" s="544"/>
      <c r="J17" s="545"/>
      <c r="K17" s="525"/>
      <c r="L17" s="525"/>
      <c r="N17" s="508" t="s">
        <v>145</v>
      </c>
      <c r="O17" s="1290">
        <v>210</v>
      </c>
      <c r="P17" s="1291"/>
      <c r="R17" s="1307" t="s">
        <v>148</v>
      </c>
      <c r="S17" s="1307"/>
      <c r="T17" s="1308">
        <v>85</v>
      </c>
      <c r="U17" s="1308"/>
    </row>
    <row r="18" spans="2:21" ht="16.5" customHeight="1" thickTop="1" thickBot="1">
      <c r="B18" s="522"/>
      <c r="C18" s="1310"/>
      <c r="D18" s="1310"/>
      <c r="E18" s="1310"/>
      <c r="F18" s="546" t="s">
        <v>149</v>
      </c>
      <c r="G18" s="546" t="s">
        <v>150</v>
      </c>
      <c r="H18" s="547"/>
      <c r="I18" s="545"/>
      <c r="J18" s="545"/>
      <c r="K18" s="525"/>
      <c r="L18" s="525"/>
      <c r="N18" s="508" t="s">
        <v>145</v>
      </c>
      <c r="O18" s="1290">
        <f>O17+O16</f>
        <v>295</v>
      </c>
      <c r="P18" s="1291"/>
      <c r="R18" s="1307" t="s">
        <v>151</v>
      </c>
      <c r="S18" s="1307"/>
      <c r="T18" s="1308">
        <v>50</v>
      </c>
      <c r="U18" s="1308"/>
    </row>
    <row r="19" spans="2:21" ht="15.75" customHeight="1" thickTop="1">
      <c r="B19" s="548"/>
      <c r="C19" s="1287" t="s">
        <v>152</v>
      </c>
      <c r="D19" s="1288"/>
      <c r="E19" s="1289"/>
      <c r="F19" s="549" t="e">
        <f>'GRAV ESP ARENA  '!G33</f>
        <v>#DIV/0!</v>
      </c>
      <c r="G19" s="550" t="e">
        <f>'GRAV ESP Y ABS GRAVA '!G31</f>
        <v>#DIV/0!</v>
      </c>
      <c r="H19" s="551"/>
      <c r="I19" s="545"/>
      <c r="J19" s="545"/>
      <c r="K19" s="525"/>
      <c r="L19" s="525"/>
    </row>
    <row r="20" spans="2:21" ht="15.75" customHeight="1">
      <c r="B20" s="552"/>
      <c r="C20" s="1275" t="s">
        <v>352</v>
      </c>
      <c r="D20" s="1276"/>
      <c r="E20" s="1278"/>
      <c r="F20" s="553" t="e">
        <f>'PESO VLM ARENA '!N21</f>
        <v>#DIV/0!</v>
      </c>
      <c r="G20" s="554" t="e">
        <f>'PESO VLM GRAVA'!N21</f>
        <v>#DIV/0!</v>
      </c>
      <c r="H20" s="555"/>
      <c r="I20" s="556"/>
      <c r="J20" s="556"/>
      <c r="K20" s="525"/>
      <c r="L20" s="525"/>
    </row>
    <row r="21" spans="2:21" ht="15.75" customHeight="1">
      <c r="B21" s="552"/>
      <c r="C21" s="1275" t="s">
        <v>353</v>
      </c>
      <c r="D21" s="1276"/>
      <c r="E21" s="1278"/>
      <c r="F21" s="553" t="e">
        <f>'PESO VLM ARENA '!N31</f>
        <v>#DIV/0!</v>
      </c>
      <c r="G21" s="554" t="e">
        <f>'PESO VLM GRAVA'!N31</f>
        <v>#DIV/0!</v>
      </c>
      <c r="H21" s="555"/>
      <c r="I21" s="556"/>
      <c r="J21" s="556"/>
      <c r="K21" s="525"/>
      <c r="L21" s="525"/>
    </row>
    <row r="22" spans="2:21" ht="15.75" customHeight="1">
      <c r="B22" s="552"/>
      <c r="C22" s="1275" t="s">
        <v>336</v>
      </c>
      <c r="D22" s="1276"/>
      <c r="E22" s="1277"/>
      <c r="F22" s="557">
        <v>12.55</v>
      </c>
      <c r="G22" s="558">
        <v>5.94</v>
      </c>
      <c r="H22" s="555"/>
      <c r="I22" s="556"/>
      <c r="J22" s="556"/>
      <c r="K22" s="525"/>
      <c r="L22" s="525"/>
    </row>
    <row r="23" spans="2:21" ht="15.75" customHeight="1">
      <c r="B23" s="552"/>
      <c r="C23" s="1275" t="s">
        <v>337</v>
      </c>
      <c r="D23" s="1276"/>
      <c r="E23" s="1278"/>
      <c r="F23" s="559" t="e">
        <f>'GRAV ESP ARENA  '!G34</f>
        <v>#DIV/0!</v>
      </c>
      <c r="G23" s="560" t="e">
        <f>'GRAV ESP Y ABS GRAVA '!G33</f>
        <v>#DIV/0!</v>
      </c>
      <c r="H23" s="555"/>
      <c r="I23" s="556"/>
      <c r="J23" s="556"/>
      <c r="K23" s="525"/>
      <c r="L23" s="525"/>
    </row>
    <row r="24" spans="2:21" ht="15.75" customHeight="1">
      <c r="B24" s="552"/>
      <c r="C24" s="1279" t="s">
        <v>153</v>
      </c>
      <c r="D24" s="1280"/>
      <c r="E24" s="1281"/>
      <c r="F24" s="561" t="e">
        <f>'GRANULOMETRIA DE ARENA '!AF56</f>
        <v>#DIV/0!</v>
      </c>
      <c r="G24" s="554" t="s">
        <v>155</v>
      </c>
      <c r="H24" s="562"/>
      <c r="I24" s="556"/>
      <c r="J24" s="556"/>
      <c r="K24" s="525"/>
      <c r="L24" s="525"/>
    </row>
    <row r="25" spans="2:21" ht="15.75" customHeight="1">
      <c r="B25" s="552"/>
      <c r="C25" s="1294" t="s">
        <v>154</v>
      </c>
      <c r="D25" s="1295"/>
      <c r="E25" s="1296"/>
      <c r="F25" s="652" t="s">
        <v>155</v>
      </c>
      <c r="G25" s="653" t="s">
        <v>314</v>
      </c>
      <c r="H25" s="562"/>
      <c r="I25" s="556"/>
      <c r="J25" s="556"/>
      <c r="K25" s="525"/>
      <c r="L25" s="525"/>
    </row>
    <row r="26" spans="2:21" ht="15.75" customHeight="1">
      <c r="B26" s="552"/>
      <c r="C26" s="1294" t="s">
        <v>326</v>
      </c>
      <c r="D26" s="1295"/>
      <c r="E26" s="1296"/>
      <c r="F26" s="652" t="s">
        <v>155</v>
      </c>
      <c r="G26" s="561">
        <v>38.1</v>
      </c>
      <c r="H26" s="562"/>
      <c r="I26" s="556"/>
      <c r="J26" s="556"/>
      <c r="K26" s="525"/>
      <c r="L26" s="525"/>
    </row>
    <row r="27" spans="2:21" ht="15.75" customHeight="1" thickBot="1">
      <c r="B27" s="552"/>
      <c r="C27" s="1294" t="s">
        <v>318</v>
      </c>
      <c r="D27" s="1295"/>
      <c r="E27" s="1296"/>
      <c r="F27" s="652" t="s">
        <v>155</v>
      </c>
      <c r="G27" s="654">
        <v>3.7499999999999999E-3</v>
      </c>
      <c r="H27" s="562"/>
      <c r="I27" s="556"/>
      <c r="J27" s="556"/>
      <c r="K27" s="525">
        <v>38.1</v>
      </c>
      <c r="L27" s="525"/>
    </row>
    <row r="28" spans="2:21" ht="15.75" customHeight="1" thickTop="1" thickBot="1">
      <c r="B28" s="552"/>
      <c r="C28" s="1294" t="s">
        <v>325</v>
      </c>
      <c r="D28" s="1295"/>
      <c r="E28" s="1296"/>
      <c r="F28" s="1229">
        <v>4.76</v>
      </c>
      <c r="G28" s="1230"/>
      <c r="H28" s="562"/>
      <c r="I28" s="556"/>
      <c r="J28" s="556"/>
      <c r="K28" s="525"/>
      <c r="L28" s="525"/>
    </row>
    <row r="29" spans="2:21" ht="15.75" customHeight="1" thickTop="1">
      <c r="B29" s="552"/>
      <c r="C29" s="1297" t="s">
        <v>323</v>
      </c>
      <c r="D29" s="1298"/>
      <c r="E29" s="1299"/>
      <c r="F29" s="655" t="e">
        <f>'GRANULOMETRIA DE ARENA '!AB23*100</f>
        <v>#DIV/0!</v>
      </c>
      <c r="G29" s="656" t="s">
        <v>155</v>
      </c>
      <c r="H29" s="555"/>
      <c r="I29" s="556"/>
      <c r="J29" s="556"/>
      <c r="K29" s="525"/>
      <c r="L29" s="525"/>
    </row>
    <row r="30" spans="2:21" ht="15.75" customHeight="1" thickBot="1">
      <c r="B30" s="552"/>
      <c r="C30" s="1300" t="s">
        <v>324</v>
      </c>
      <c r="D30" s="1301"/>
      <c r="E30" s="1302"/>
      <c r="F30" s="657" t="s">
        <v>155</v>
      </c>
      <c r="G30" s="658" t="e">
        <f>'GRANULOMETRÍA GRAVA'!AB27*100</f>
        <v>#DIV/0!</v>
      </c>
      <c r="H30" s="555"/>
      <c r="I30" s="556"/>
      <c r="J30" s="556"/>
      <c r="K30" s="525"/>
      <c r="L30" s="525"/>
    </row>
    <row r="31" spans="2:21" ht="15.75" customHeight="1" thickTop="1">
      <c r="B31" s="552"/>
      <c r="C31" s="1237" t="s">
        <v>317</v>
      </c>
      <c r="D31" s="1238"/>
      <c r="E31" s="1239"/>
      <c r="F31" s="659">
        <f>ROUND((G27*O18)+0.5,3)</f>
        <v>1.6060000000000001</v>
      </c>
      <c r="G31" s="566"/>
      <c r="H31" s="562"/>
      <c r="I31" s="567"/>
      <c r="J31" s="556"/>
      <c r="K31" s="525"/>
      <c r="L31" s="568"/>
      <c r="M31" s="569"/>
    </row>
    <row r="32" spans="2:21" ht="15.75" customHeight="1">
      <c r="B32" s="552"/>
      <c r="C32" s="1231" t="s">
        <v>158</v>
      </c>
      <c r="D32" s="1232"/>
      <c r="E32" s="1233"/>
      <c r="F32" s="660">
        <f>1/F31</f>
        <v>0.62266500622665</v>
      </c>
      <c r="G32" s="661"/>
      <c r="H32" s="562"/>
      <c r="I32" s="567"/>
      <c r="J32" s="556"/>
      <c r="K32" s="525"/>
      <c r="L32" s="568"/>
      <c r="M32" s="569"/>
    </row>
    <row r="33" spans="2:16" ht="15.75" customHeight="1">
      <c r="B33" s="552"/>
      <c r="C33" s="1234" t="s">
        <v>161</v>
      </c>
      <c r="D33" s="1235"/>
      <c r="E33" s="1236"/>
      <c r="F33" s="570">
        <v>225</v>
      </c>
      <c r="G33" s="571" t="s">
        <v>347</v>
      </c>
      <c r="H33" s="562"/>
      <c r="I33" s="567"/>
      <c r="J33" s="556"/>
      <c r="K33" s="525"/>
      <c r="L33" s="572"/>
    </row>
    <row r="34" spans="2:16" ht="15.75" customHeight="1">
      <c r="B34" s="552"/>
      <c r="C34" s="1220" t="s">
        <v>163</v>
      </c>
      <c r="D34" s="1221"/>
      <c r="E34" s="1222"/>
      <c r="F34" s="573">
        <f>F31*F33</f>
        <v>361.35</v>
      </c>
      <c r="G34" s="571" t="s">
        <v>348</v>
      </c>
      <c r="H34" s="662">
        <f>(F34/42.5)</f>
        <v>8.502352941176472</v>
      </c>
      <c r="I34" s="575" t="s">
        <v>253</v>
      </c>
      <c r="J34" s="576"/>
      <c r="K34" s="525"/>
      <c r="L34" s="525"/>
    </row>
    <row r="35" spans="2:16" ht="15.75" customHeight="1" thickBot="1">
      <c r="B35" s="552"/>
      <c r="C35" s="1234" t="s">
        <v>166</v>
      </c>
      <c r="D35" s="1235"/>
      <c r="E35" s="1236"/>
      <c r="F35" s="577">
        <v>1.5</v>
      </c>
      <c r="G35" s="571" t="s">
        <v>113</v>
      </c>
      <c r="H35" s="562"/>
      <c r="I35" s="578"/>
      <c r="J35" s="556"/>
      <c r="K35" s="525"/>
      <c r="L35" s="525"/>
    </row>
    <row r="36" spans="2:16" ht="15.75" customHeight="1" thickTop="1" thickBot="1">
      <c r="B36" s="552"/>
      <c r="C36" s="1269" t="s">
        <v>334</v>
      </c>
      <c r="D36" s="1270"/>
      <c r="E36" s="1270"/>
      <c r="F36" s="1270"/>
      <c r="G36" s="1271"/>
      <c r="H36" s="562"/>
      <c r="I36" s="556"/>
      <c r="J36" s="556"/>
      <c r="K36" s="525"/>
      <c r="L36" s="525"/>
    </row>
    <row r="37" spans="2:16" ht="15.75" customHeight="1" thickTop="1">
      <c r="B37" s="552"/>
      <c r="C37" s="1220" t="s">
        <v>319</v>
      </c>
      <c r="D37" s="1221"/>
      <c r="E37" s="1222"/>
      <c r="F37" s="663">
        <f>F34/(1000*I16)</f>
        <v>0.12404737384140063</v>
      </c>
      <c r="G37" s="571" t="s">
        <v>354</v>
      </c>
      <c r="H37" s="562"/>
      <c r="I37" s="578"/>
      <c r="J37" s="556"/>
      <c r="K37" s="568"/>
      <c r="L37" s="525"/>
    </row>
    <row r="38" spans="2:16" ht="15.75" customHeight="1">
      <c r="B38" s="552"/>
      <c r="C38" s="1220" t="s">
        <v>320</v>
      </c>
      <c r="D38" s="1221"/>
      <c r="E38" s="1222"/>
      <c r="F38" s="663">
        <f>F33/1000</f>
        <v>0.22500000000000001</v>
      </c>
      <c r="G38" s="571" t="s">
        <v>354</v>
      </c>
      <c r="H38" s="562"/>
      <c r="I38" s="578"/>
      <c r="J38" s="556"/>
      <c r="K38" s="525"/>
      <c r="L38" s="525"/>
    </row>
    <row r="39" spans="2:16" ht="15.75" customHeight="1">
      <c r="B39" s="580"/>
      <c r="C39" s="1223" t="s">
        <v>321</v>
      </c>
      <c r="D39" s="1224"/>
      <c r="E39" s="1225"/>
      <c r="F39" s="663">
        <f>F35/100</f>
        <v>1.4999999999999999E-2</v>
      </c>
      <c r="G39" s="571" t="s">
        <v>354</v>
      </c>
      <c r="H39" s="552"/>
      <c r="I39" s="581"/>
      <c r="J39" s="582"/>
      <c r="K39" s="581"/>
      <c r="L39" s="525"/>
      <c r="N39" s="583"/>
      <c r="P39" s="572"/>
    </row>
    <row r="40" spans="2:16" ht="15.75" customHeight="1">
      <c r="B40" s="552"/>
      <c r="C40" s="1282" t="s">
        <v>322</v>
      </c>
      <c r="D40" s="1283"/>
      <c r="E40" s="1284"/>
      <c r="F40" s="663">
        <f>1-(F37+F38+F39)</f>
        <v>0.63595262615859938</v>
      </c>
      <c r="G40" s="571" t="s">
        <v>354</v>
      </c>
      <c r="H40" s="552"/>
      <c r="I40" s="581"/>
      <c r="J40" s="582"/>
      <c r="K40" s="568"/>
      <c r="L40" s="525"/>
    </row>
    <row r="41" spans="2:16" ht="15.75" customHeight="1">
      <c r="B41" s="552"/>
      <c r="C41" s="1220" t="s">
        <v>327</v>
      </c>
      <c r="D41" s="1221"/>
      <c r="E41" s="1222"/>
      <c r="F41" s="664">
        <f>100*(F28/G26)^0.5</f>
        <v>35.346058224659181</v>
      </c>
      <c r="G41" s="571" t="s">
        <v>113</v>
      </c>
      <c r="H41" s="562"/>
      <c r="I41" s="567"/>
      <c r="J41" s="556"/>
      <c r="K41" s="525"/>
      <c r="L41" s="525"/>
    </row>
    <row r="42" spans="2:16" ht="15.75" customHeight="1">
      <c r="B42" s="552"/>
      <c r="C42" s="1220" t="s">
        <v>170</v>
      </c>
      <c r="D42" s="1221"/>
      <c r="E42" s="1222"/>
      <c r="F42" s="591" t="e">
        <f>100-F43</f>
        <v>#DIV/0!</v>
      </c>
      <c r="G42" s="571" t="s">
        <v>113</v>
      </c>
      <c r="H42" s="562"/>
      <c r="I42" s="578"/>
      <c r="J42" s="556"/>
      <c r="K42" s="579"/>
      <c r="L42" s="525"/>
    </row>
    <row r="43" spans="2:16" ht="15.75" customHeight="1">
      <c r="B43" s="552"/>
      <c r="C43" s="1223" t="s">
        <v>328</v>
      </c>
      <c r="D43" s="1224"/>
      <c r="E43" s="1225"/>
      <c r="F43" s="591" t="e">
        <f>((G30-F41)/(G30-F29))*100</f>
        <v>#DIV/0!</v>
      </c>
      <c r="G43" s="571" t="s">
        <v>113</v>
      </c>
      <c r="H43" s="552"/>
      <c r="I43" s="581"/>
      <c r="J43" s="582"/>
      <c r="K43" s="581"/>
      <c r="L43" s="525"/>
    </row>
    <row r="44" spans="2:16" ht="15.75" customHeight="1">
      <c r="B44" s="552"/>
      <c r="C44" s="1226" t="s">
        <v>329</v>
      </c>
      <c r="D44" s="1227"/>
      <c r="E44" s="1228"/>
      <c r="F44" s="665" t="e">
        <f>ROUND((F43/100)*F40,3)</f>
        <v>#DIV/0!</v>
      </c>
      <c r="G44" s="571" t="s">
        <v>354</v>
      </c>
      <c r="H44" s="548"/>
      <c r="I44" s="581"/>
      <c r="J44" s="582"/>
      <c r="K44" s="579"/>
      <c r="L44" s="525"/>
    </row>
    <row r="45" spans="2:16" ht="15.75" customHeight="1" thickBot="1">
      <c r="B45" s="552"/>
      <c r="C45" s="1226" t="s">
        <v>330</v>
      </c>
      <c r="D45" s="1227"/>
      <c r="E45" s="1228"/>
      <c r="F45" s="665" t="e">
        <f>ROUND(F40-F44,3)</f>
        <v>#DIV/0!</v>
      </c>
      <c r="G45" s="571" t="s">
        <v>354</v>
      </c>
      <c r="H45" s="548"/>
      <c r="I45" s="581"/>
      <c r="J45" s="582"/>
      <c r="K45" s="579"/>
      <c r="L45" s="525"/>
    </row>
    <row r="46" spans="2:16" ht="17.25" thickTop="1" thickBot="1">
      <c r="B46" s="552"/>
      <c r="C46" s="1269" t="s">
        <v>331</v>
      </c>
      <c r="D46" s="1270"/>
      <c r="E46" s="1270"/>
      <c r="F46" s="1270"/>
      <c r="G46" s="1271"/>
      <c r="H46" s="586"/>
      <c r="I46" s="581"/>
      <c r="J46" s="582"/>
      <c r="K46" s="578"/>
      <c r="L46" s="525"/>
    </row>
    <row r="47" spans="2:16" ht="15.75" customHeight="1" thickTop="1" thickBot="1">
      <c r="B47" s="552"/>
      <c r="C47" s="1220" t="s">
        <v>333</v>
      </c>
      <c r="D47" s="1221"/>
      <c r="E47" s="1222"/>
      <c r="F47" s="663">
        <f>F34</f>
        <v>361.35</v>
      </c>
      <c r="G47" s="571" t="s">
        <v>348</v>
      </c>
      <c r="H47" s="562"/>
      <c r="I47" s="578"/>
      <c r="J47" s="556"/>
      <c r="K47" s="578"/>
      <c r="L47" s="525"/>
      <c r="M47" s="1240" t="s">
        <v>335</v>
      </c>
      <c r="N47" s="1241"/>
      <c r="O47" s="1242"/>
    </row>
    <row r="48" spans="2:16" ht="15.75" customHeight="1" thickTop="1">
      <c r="B48" s="552"/>
      <c r="C48" s="1220" t="s">
        <v>332</v>
      </c>
      <c r="D48" s="1221"/>
      <c r="E48" s="1222"/>
      <c r="F48" s="663" t="e">
        <f>F44*F19*1000</f>
        <v>#DIV/0!</v>
      </c>
      <c r="G48" s="571" t="s">
        <v>348</v>
      </c>
      <c r="H48" s="562"/>
      <c r="I48" s="578"/>
      <c r="J48" s="556"/>
      <c r="K48" s="578"/>
      <c r="L48" s="525"/>
      <c r="M48" s="611" t="s">
        <v>163</v>
      </c>
      <c r="N48" s="619">
        <f>D62/42.5</f>
        <v>8.502352941176472</v>
      </c>
      <c r="O48" s="614"/>
    </row>
    <row r="49" spans="2:20" ht="15.75" customHeight="1">
      <c r="B49" s="552"/>
      <c r="C49" s="1220" t="s">
        <v>165</v>
      </c>
      <c r="D49" s="1221"/>
      <c r="E49" s="1222"/>
      <c r="F49" s="663" t="e">
        <f>F45*G19*1000</f>
        <v>#DIV/0!</v>
      </c>
      <c r="G49" s="571" t="s">
        <v>348</v>
      </c>
      <c r="H49" s="562"/>
      <c r="I49" s="578"/>
      <c r="J49" s="556"/>
      <c r="K49" s="578"/>
      <c r="L49" s="525"/>
      <c r="M49" s="620" t="s">
        <v>161</v>
      </c>
      <c r="N49" s="626">
        <f>D63</f>
        <v>225</v>
      </c>
      <c r="O49" s="623" t="s">
        <v>168</v>
      </c>
    </row>
    <row r="50" spans="2:20" ht="15.75" customHeight="1" thickBot="1">
      <c r="B50" s="552"/>
      <c r="C50" s="1220" t="s">
        <v>161</v>
      </c>
      <c r="D50" s="1221"/>
      <c r="E50" s="1222"/>
      <c r="F50" s="663">
        <f>F33</f>
        <v>225</v>
      </c>
      <c r="G50" s="571" t="s">
        <v>355</v>
      </c>
      <c r="H50" s="562"/>
      <c r="I50" s="578"/>
      <c r="J50" s="556"/>
      <c r="K50" s="578"/>
      <c r="L50" s="525"/>
      <c r="M50" s="620" t="s">
        <v>305</v>
      </c>
      <c r="N50" s="626"/>
      <c r="O50" s="623" t="s">
        <v>168</v>
      </c>
    </row>
    <row r="51" spans="2:20" ht="17.25" thickTop="1" thickBot="1">
      <c r="B51" s="552"/>
      <c r="C51" s="1269" t="s">
        <v>176</v>
      </c>
      <c r="D51" s="1270"/>
      <c r="E51" s="1270"/>
      <c r="F51" s="1270"/>
      <c r="G51" s="1271"/>
      <c r="H51" s="586"/>
      <c r="I51" s="581"/>
      <c r="J51" s="582"/>
      <c r="K51" s="578"/>
      <c r="L51" s="525"/>
      <c r="M51" s="620" t="s">
        <v>149</v>
      </c>
      <c r="N51" s="626" t="e">
        <f>ROUND((D65/F20)*35.3147,2)</f>
        <v>#DIV/0!</v>
      </c>
      <c r="O51" s="623"/>
    </row>
    <row r="52" spans="2:20" ht="15.75" customHeight="1" thickTop="1" thickBot="1">
      <c r="B52" s="552"/>
      <c r="C52" s="1272" t="s">
        <v>177</v>
      </c>
      <c r="D52" s="1273"/>
      <c r="E52" s="1274"/>
      <c r="F52" s="587" t="e">
        <f>(F22/100)*F48</f>
        <v>#DIV/0!</v>
      </c>
      <c r="G52" s="588" t="s">
        <v>175</v>
      </c>
      <c r="H52" s="586"/>
      <c r="I52" s="581"/>
      <c r="J52" s="582"/>
      <c r="K52" s="578"/>
      <c r="L52" s="525"/>
      <c r="M52" s="629" t="s">
        <v>150</v>
      </c>
      <c r="N52" s="635" t="e">
        <f>ROUND((D66/G20)*35.3147,2)</f>
        <v>#DIV/0!</v>
      </c>
      <c r="O52" s="632"/>
    </row>
    <row r="53" spans="2:20" ht="15.75" customHeight="1" thickTop="1">
      <c r="B53" s="552"/>
      <c r="C53" s="1255" t="s">
        <v>178</v>
      </c>
      <c r="D53" s="1256"/>
      <c r="E53" s="1257"/>
      <c r="F53" s="589" t="e">
        <f>(G22/100)*F49</f>
        <v>#DIV/0!</v>
      </c>
      <c r="G53" s="590" t="s">
        <v>175</v>
      </c>
      <c r="H53" s="586"/>
      <c r="I53" s="602"/>
      <c r="J53" s="582"/>
      <c r="K53" s="578"/>
      <c r="L53" s="525"/>
    </row>
    <row r="54" spans="2:20" ht="15.75" customHeight="1">
      <c r="B54" s="552"/>
      <c r="C54" s="1255" t="s">
        <v>179</v>
      </c>
      <c r="D54" s="1256"/>
      <c r="E54" s="1257"/>
      <c r="F54" s="591" t="e">
        <f>(F22-F23)</f>
        <v>#DIV/0!</v>
      </c>
      <c r="G54" s="590" t="s">
        <v>113</v>
      </c>
      <c r="H54" s="586"/>
      <c r="I54" s="602"/>
      <c r="J54" s="582"/>
      <c r="K54" s="592"/>
      <c r="L54" s="525"/>
    </row>
    <row r="55" spans="2:20" ht="15.75" customHeight="1">
      <c r="B55" s="552"/>
      <c r="C55" s="1259" t="s">
        <v>180</v>
      </c>
      <c r="D55" s="1260"/>
      <c r="E55" s="1261"/>
      <c r="F55" s="591" t="e">
        <f>(G22-G23)</f>
        <v>#DIV/0!</v>
      </c>
      <c r="G55" s="590" t="s">
        <v>113</v>
      </c>
      <c r="H55" s="586"/>
      <c r="I55" s="602"/>
      <c r="J55" s="582"/>
      <c r="K55" s="592"/>
      <c r="L55" s="525"/>
    </row>
    <row r="56" spans="2:20" ht="15.75" customHeight="1">
      <c r="B56" s="552"/>
      <c r="C56" s="1259" t="s">
        <v>181</v>
      </c>
      <c r="D56" s="1260"/>
      <c r="E56" s="1261"/>
      <c r="F56" s="589" t="e">
        <f>(F54/100)*F48</f>
        <v>#DIV/0!</v>
      </c>
      <c r="G56" s="590" t="s">
        <v>168</v>
      </c>
      <c r="H56" s="548"/>
      <c r="I56" s="602"/>
      <c r="J56" s="582"/>
      <c r="K56" s="589"/>
      <c r="L56" s="525"/>
    </row>
    <row r="57" spans="2:20" ht="15.75" customHeight="1">
      <c r="B57" s="552"/>
      <c r="C57" s="1259" t="s">
        <v>182</v>
      </c>
      <c r="D57" s="1260"/>
      <c r="E57" s="1261"/>
      <c r="F57" s="589" t="e">
        <f>(F55/100)*F49</f>
        <v>#DIV/0!</v>
      </c>
      <c r="G57" s="590" t="s">
        <v>168</v>
      </c>
      <c r="H57" s="552"/>
      <c r="I57" s="602"/>
      <c r="J57" s="596"/>
      <c r="K57" s="589"/>
      <c r="L57" s="525"/>
    </row>
    <row r="58" spans="2:20" ht="15.75" customHeight="1" thickBot="1">
      <c r="B58" s="548"/>
      <c r="C58" s="1262" t="s">
        <v>183</v>
      </c>
      <c r="D58" s="1263"/>
      <c r="E58" s="1264"/>
      <c r="F58" s="597" t="e">
        <f>SUM(F56:F57)</f>
        <v>#DIV/0!</v>
      </c>
      <c r="G58" s="598" t="s">
        <v>168</v>
      </c>
      <c r="H58" s="548"/>
      <c r="I58" s="602"/>
      <c r="J58" s="596"/>
      <c r="K58" s="599"/>
      <c r="L58" s="525"/>
    </row>
    <row r="59" spans="2:20" ht="16.5" thickTop="1" thickBot="1">
      <c r="B59" s="548"/>
      <c r="C59" s="1265" t="s">
        <v>184</v>
      </c>
      <c r="D59" s="1266"/>
      <c r="E59" s="1266"/>
      <c r="F59" s="1266"/>
      <c r="G59" s="1267"/>
      <c r="H59" s="600"/>
      <c r="I59" s="666"/>
      <c r="J59" s="602"/>
    </row>
    <row r="60" spans="2:20" ht="1.5" customHeight="1" thickTop="1" thickBot="1">
      <c r="B60" s="548"/>
      <c r="C60" s="600"/>
      <c r="D60" s="603"/>
      <c r="E60" s="603"/>
      <c r="G60" s="602"/>
      <c r="I60" s="604"/>
      <c r="J60" s="602"/>
    </row>
    <row r="61" spans="2:20" ht="35.25" customHeight="1" thickTop="1" thickBot="1">
      <c r="B61" s="548"/>
      <c r="C61" s="1268" t="s">
        <v>185</v>
      </c>
      <c r="D61" s="1268"/>
      <c r="E61" s="1268"/>
      <c r="F61" s="1240" t="s">
        <v>186</v>
      </c>
      <c r="G61" s="1241"/>
      <c r="H61" s="1242"/>
      <c r="I61" s="605" t="s">
        <v>338</v>
      </c>
      <c r="J61" s="606"/>
      <c r="K61" s="607"/>
      <c r="L61" s="608"/>
      <c r="P61" s="609"/>
      <c r="Q61" s="610"/>
      <c r="R61" s="1240"/>
      <c r="S61" s="1241"/>
      <c r="T61" s="1242"/>
    </row>
    <row r="62" spans="2:20" ht="15.75" customHeight="1" thickTop="1">
      <c r="B62" s="548"/>
      <c r="C62" s="611" t="s">
        <v>163</v>
      </c>
      <c r="D62" s="612">
        <f>F34</f>
        <v>361.35</v>
      </c>
      <c r="E62" s="613" t="s">
        <v>175</v>
      </c>
      <c r="F62" s="611" t="s">
        <v>163</v>
      </c>
      <c r="G62" s="612">
        <f>(D62)</f>
        <v>361.35</v>
      </c>
      <c r="H62" s="614" t="s">
        <v>350</v>
      </c>
      <c r="I62" s="593">
        <f>N48/N48</f>
        <v>1</v>
      </c>
      <c r="J62" s="596" t="s">
        <v>284</v>
      </c>
      <c r="K62" s="615"/>
      <c r="L62" s="608"/>
      <c r="M62" s="616"/>
      <c r="N62" s="608"/>
      <c r="O62" s="607"/>
      <c r="P62" s="617"/>
      <c r="Q62" s="618"/>
      <c r="R62" s="611"/>
      <c r="S62" s="619"/>
      <c r="T62" s="614"/>
    </row>
    <row r="63" spans="2:20" ht="15.75" customHeight="1">
      <c r="B63" s="548"/>
      <c r="C63" s="620" t="s">
        <v>161</v>
      </c>
      <c r="D63" s="621">
        <f>F50</f>
        <v>225</v>
      </c>
      <c r="E63" s="622" t="s">
        <v>168</v>
      </c>
      <c r="F63" s="620" t="s">
        <v>161</v>
      </c>
      <c r="G63" s="621" t="e">
        <f>+D63-F58</f>
        <v>#DIV/0!</v>
      </c>
      <c r="H63" s="623" t="s">
        <v>168</v>
      </c>
      <c r="I63" s="667"/>
      <c r="J63" s="596"/>
      <c r="K63" s="615"/>
      <c r="L63" s="624"/>
      <c r="M63" s="625"/>
      <c r="N63" s="608"/>
      <c r="O63" s="607"/>
      <c r="P63" s="617"/>
      <c r="Q63" s="618"/>
      <c r="R63" s="620"/>
      <c r="S63" s="626"/>
      <c r="T63" s="623"/>
    </row>
    <row r="64" spans="2:20" ht="15.75" customHeight="1">
      <c r="B64" s="548"/>
      <c r="C64" s="620"/>
      <c r="D64" s="626"/>
      <c r="E64" s="622" t="s">
        <v>168</v>
      </c>
      <c r="F64" s="620" t="s">
        <v>305</v>
      </c>
      <c r="G64" s="626"/>
      <c r="H64" s="623" t="s">
        <v>168</v>
      </c>
      <c r="I64" s="594"/>
      <c r="J64" s="596"/>
      <c r="K64" s="615"/>
      <c r="L64" s="624"/>
      <c r="M64" s="625"/>
      <c r="N64" s="608"/>
      <c r="O64" s="607"/>
      <c r="P64" s="617"/>
      <c r="Q64" s="618"/>
      <c r="R64" s="620"/>
      <c r="S64" s="626"/>
      <c r="T64" s="623"/>
    </row>
    <row r="65" spans="2:20" ht="15" customHeight="1">
      <c r="B65" s="548"/>
      <c r="C65" s="620" t="s">
        <v>191</v>
      </c>
      <c r="D65" s="621" t="e">
        <f>F48</f>
        <v>#DIV/0!</v>
      </c>
      <c r="E65" s="622" t="s">
        <v>175</v>
      </c>
      <c r="F65" s="620" t="s">
        <v>192</v>
      </c>
      <c r="G65" s="621" t="e">
        <f>(D65+F52)</f>
        <v>#DIV/0!</v>
      </c>
      <c r="H65" s="623" t="s">
        <v>175</v>
      </c>
      <c r="I65" s="595" t="e">
        <f>N51/N48</f>
        <v>#DIV/0!</v>
      </c>
      <c r="J65" s="596" t="s">
        <v>284</v>
      </c>
      <c r="K65" s="615"/>
      <c r="L65" s="627"/>
      <c r="M65" s="625"/>
      <c r="N65" s="608"/>
      <c r="O65" s="628"/>
      <c r="P65" s="617"/>
      <c r="Q65" s="618"/>
      <c r="R65" s="620"/>
      <c r="S65" s="626"/>
      <c r="T65" s="623"/>
    </row>
    <row r="66" spans="2:20" ht="15.75" customHeight="1" thickBot="1">
      <c r="B66" s="548"/>
      <c r="C66" s="629" t="s">
        <v>195</v>
      </c>
      <c r="D66" s="630" t="e">
        <f>F49</f>
        <v>#DIV/0!</v>
      </c>
      <c r="E66" s="631" t="s">
        <v>175</v>
      </c>
      <c r="F66" s="629" t="s">
        <v>196</v>
      </c>
      <c r="G66" s="630" t="e">
        <f>D66+F53</f>
        <v>#DIV/0!</v>
      </c>
      <c r="H66" s="632" t="s">
        <v>175</v>
      </c>
      <c r="I66" s="595" t="e">
        <f>N52/N48</f>
        <v>#DIV/0!</v>
      </c>
      <c r="J66" s="596" t="s">
        <v>284</v>
      </c>
      <c r="K66" s="615"/>
      <c r="L66" s="627"/>
      <c r="M66" s="625"/>
      <c r="N66" s="608"/>
      <c r="O66" s="628"/>
      <c r="P66" s="633"/>
      <c r="Q66" s="634"/>
      <c r="R66" s="629"/>
      <c r="S66" s="635"/>
      <c r="T66" s="632"/>
    </row>
    <row r="67" spans="2:20" ht="25.5" customHeight="1" thickTop="1" thickBot="1">
      <c r="B67" s="548"/>
      <c r="C67" s="636" t="s">
        <v>199</v>
      </c>
      <c r="D67" s="637" t="e">
        <f>SUM(D62:D66)</f>
        <v>#DIV/0!</v>
      </c>
      <c r="E67" s="638" t="s">
        <v>351</v>
      </c>
      <c r="F67" s="639" t="s">
        <v>199</v>
      </c>
      <c r="G67" s="637" t="e">
        <f>SUM(G62:G66)</f>
        <v>#DIV/0!</v>
      </c>
      <c r="H67" s="638" t="s">
        <v>351</v>
      </c>
      <c r="I67" s="601"/>
      <c r="J67" s="602"/>
      <c r="K67" s="615"/>
      <c r="L67" s="608"/>
      <c r="M67" s="616"/>
    </row>
    <row r="68" spans="2:20" ht="12" customHeight="1" thickTop="1">
      <c r="B68" s="548"/>
      <c r="D68" s="640"/>
      <c r="E68" s="641"/>
      <c r="G68" s="627"/>
      <c r="H68" s="642"/>
      <c r="J68" s="602"/>
    </row>
    <row r="69" spans="2:20" ht="12" customHeight="1">
      <c r="B69" s="548"/>
      <c r="C69" s="508" t="s">
        <v>311</v>
      </c>
      <c r="D69" s="608"/>
      <c r="E69" s="642"/>
      <c r="H69" s="608"/>
      <c r="I69" s="642"/>
      <c r="J69" s="581"/>
      <c r="K69" s="643"/>
    </row>
    <row r="70" spans="2:20" ht="15.75" customHeight="1">
      <c r="B70" s="548"/>
      <c r="C70" s="1243" t="s">
        <v>303</v>
      </c>
      <c r="D70" s="1244"/>
      <c r="E70" s="1244"/>
      <c r="F70" s="1245"/>
      <c r="G70" s="1246" t="s">
        <v>304</v>
      </c>
      <c r="H70" s="1247"/>
      <c r="I70" s="1248"/>
      <c r="J70" s="644"/>
      <c r="K70" s="643"/>
    </row>
    <row r="71" spans="2:20" ht="10.5" customHeight="1">
      <c r="B71" s="548"/>
      <c r="C71" s="1249">
        <f>'GRANULOMETRÍA GRAVA'!S13</f>
        <v>0</v>
      </c>
      <c r="D71" s="1250"/>
      <c r="E71" s="1250"/>
      <c r="F71" s="1251"/>
      <c r="G71" s="1249" t="str">
        <f>'GRANULOMETRÍA GRAVA'!T63</f>
        <v>ING FRANCISCO GRANADOS</v>
      </c>
      <c r="H71" s="1250"/>
      <c r="I71" s="1251"/>
      <c r="J71" s="645"/>
    </row>
    <row r="72" spans="2:20" ht="15.75" customHeight="1" thickBot="1">
      <c r="B72" s="600"/>
      <c r="C72" s="1252"/>
      <c r="D72" s="1253"/>
      <c r="E72" s="1253"/>
      <c r="F72" s="1254"/>
      <c r="G72" s="1252"/>
      <c r="H72" s="1253"/>
      <c r="I72" s="1254"/>
      <c r="J72" s="646"/>
    </row>
    <row r="73" spans="2:20" ht="13.5" thickTop="1">
      <c r="I73" s="508" t="s">
        <v>33</v>
      </c>
    </row>
    <row r="74" spans="2:20" ht="15.75">
      <c r="B74" s="1258"/>
      <c r="C74" s="1258"/>
      <c r="D74" s="1258"/>
      <c r="E74" s="1258"/>
      <c r="F74" s="1258"/>
      <c r="G74" s="1258"/>
      <c r="H74" s="1258"/>
      <c r="I74" s="1258"/>
      <c r="J74" s="650"/>
    </row>
    <row r="75" spans="2:20" ht="15.75">
      <c r="B75" s="1258"/>
      <c r="C75" s="1258"/>
      <c r="D75" s="1258"/>
      <c r="E75" s="1258"/>
      <c r="F75" s="1258"/>
      <c r="G75" s="1258"/>
      <c r="H75" s="1258"/>
      <c r="I75" s="1258"/>
      <c r="J75" s="650"/>
    </row>
    <row r="76" spans="2:20" ht="15.75">
      <c r="B76" s="521"/>
    </row>
    <row r="77" spans="2:20" ht="15.75">
      <c r="C77" s="521"/>
      <c r="D77" s="521"/>
      <c r="E77" s="521"/>
      <c r="F77" s="521"/>
      <c r="G77" s="521"/>
      <c r="H77" s="521"/>
      <c r="I77" s="521"/>
      <c r="J77" s="521"/>
      <c r="K77" s="521"/>
      <c r="L77" s="521"/>
    </row>
  </sheetData>
  <mergeCells count="84">
    <mergeCell ref="D13:G13"/>
    <mergeCell ref="L12:O12"/>
    <mergeCell ref="B2:C4"/>
    <mergeCell ref="D2:J4"/>
    <mergeCell ref="B5:J5"/>
    <mergeCell ref="C6:I6"/>
    <mergeCell ref="L6:N6"/>
    <mergeCell ref="C7:I7"/>
    <mergeCell ref="D8:I8"/>
    <mergeCell ref="D9:I9"/>
    <mergeCell ref="D10:I10"/>
    <mergeCell ref="D11:I11"/>
    <mergeCell ref="D12:G12"/>
    <mergeCell ref="D14:G14"/>
    <mergeCell ref="L14:N14"/>
    <mergeCell ref="O14:P14"/>
    <mergeCell ref="S14:U14"/>
    <mergeCell ref="C25:E25"/>
    <mergeCell ref="R16:S16"/>
    <mergeCell ref="T16:U16"/>
    <mergeCell ref="C17:E17"/>
    <mergeCell ref="R17:S17"/>
    <mergeCell ref="T17:U17"/>
    <mergeCell ref="C18:E18"/>
    <mergeCell ref="O18:P18"/>
    <mergeCell ref="R18:S18"/>
    <mergeCell ref="T18:U18"/>
    <mergeCell ref="C15:G16"/>
    <mergeCell ref="L15:N15"/>
    <mergeCell ref="C50:E50"/>
    <mergeCell ref="R15:S15"/>
    <mergeCell ref="T15:U15"/>
    <mergeCell ref="L16:M16"/>
    <mergeCell ref="C19:E19"/>
    <mergeCell ref="C20:E20"/>
    <mergeCell ref="C21:E21"/>
    <mergeCell ref="O17:P17"/>
    <mergeCell ref="O16:P16"/>
    <mergeCell ref="M47:O47"/>
    <mergeCell ref="C26:E26"/>
    <mergeCell ref="C27:E27"/>
    <mergeCell ref="C36:G36"/>
    <mergeCell ref="C29:E29"/>
    <mergeCell ref="C30:E30"/>
    <mergeCell ref="C28:E28"/>
    <mergeCell ref="C51:G51"/>
    <mergeCell ref="C52:E52"/>
    <mergeCell ref="C22:E22"/>
    <mergeCell ref="C23:E23"/>
    <mergeCell ref="C24:E24"/>
    <mergeCell ref="C35:E35"/>
    <mergeCell ref="C37:E37"/>
    <mergeCell ref="C38:E38"/>
    <mergeCell ref="C42:E42"/>
    <mergeCell ref="C39:E39"/>
    <mergeCell ref="C40:E40"/>
    <mergeCell ref="C41:E41"/>
    <mergeCell ref="C48:E48"/>
    <mergeCell ref="C45:E45"/>
    <mergeCell ref="C46:G46"/>
    <mergeCell ref="C49:E49"/>
    <mergeCell ref="C53:E53"/>
    <mergeCell ref="B74:I75"/>
    <mergeCell ref="C55:E55"/>
    <mergeCell ref="C56:E56"/>
    <mergeCell ref="C57:E57"/>
    <mergeCell ref="C58:E58"/>
    <mergeCell ref="C59:G59"/>
    <mergeCell ref="C61:E61"/>
    <mergeCell ref="F61:H61"/>
    <mergeCell ref="C54:E54"/>
    <mergeCell ref="R61:T61"/>
    <mergeCell ref="C70:F70"/>
    <mergeCell ref="G70:I70"/>
    <mergeCell ref="C71:F72"/>
    <mergeCell ref="G71:I72"/>
    <mergeCell ref="C47:E47"/>
    <mergeCell ref="C43:E43"/>
    <mergeCell ref="C44:E44"/>
    <mergeCell ref="F28:G28"/>
    <mergeCell ref="C32:E32"/>
    <mergeCell ref="C33:E33"/>
    <mergeCell ref="C34:E34"/>
    <mergeCell ref="C31:E31"/>
  </mergeCells>
  <printOptions horizontalCentered="1" verticalCentered="1"/>
  <pageMargins left="0.23622047244094491" right="0.23622047244094491" top="0" bottom="0" header="3.937007874015748E-2" footer="0"/>
  <pageSetup scale="66" orientation="portrait" horizontalDpi="4294967294" r:id="rId1"/>
  <headerFooter alignWithMargins="0"/>
  <ignoredErrors>
    <ignoredError sqref="G30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0A62-2ECB-424F-8F3C-A9824DB5D2B5}">
  <sheetPr codeName="Hoja11">
    <tabColor rgb="FFFFC000"/>
  </sheetPr>
  <dimension ref="B1:AN68"/>
  <sheetViews>
    <sheetView view="pageBreakPreview" zoomScaleNormal="100" zoomScaleSheetLayoutView="100" workbookViewId="0"/>
  </sheetViews>
  <sheetFormatPr baseColWidth="10" defaultColWidth="10.28515625" defaultRowHeight="12.75"/>
  <cols>
    <col min="1" max="1" width="4.140625" style="508" customWidth="1"/>
    <col min="2" max="2" width="5.140625" style="508" customWidth="1"/>
    <col min="3" max="3" width="17.85546875" style="508" customWidth="1"/>
    <col min="4" max="4" width="14.85546875" style="508" customWidth="1"/>
    <col min="5" max="5" width="10.42578125" style="508" customWidth="1"/>
    <col min="6" max="6" width="23.42578125" style="508" customWidth="1"/>
    <col min="7" max="7" width="22.7109375" style="508" customWidth="1"/>
    <col min="8" max="8" width="15.5703125" style="508" customWidth="1"/>
    <col min="9" max="9" width="19.42578125" style="508" customWidth="1"/>
    <col min="10" max="10" width="5.5703125" style="508" customWidth="1"/>
    <col min="11" max="11" width="12.85546875" style="508" customWidth="1"/>
    <col min="12" max="12" width="9.42578125" style="508" customWidth="1"/>
    <col min="13" max="13" width="10.7109375" style="508" customWidth="1"/>
    <col min="14" max="14" width="11.7109375" style="508" customWidth="1"/>
    <col min="15" max="15" width="10.7109375" style="508" customWidth="1"/>
    <col min="16" max="16" width="11.7109375" style="508" customWidth="1"/>
    <col min="17" max="17" width="3.28515625" style="508" customWidth="1"/>
    <col min="18" max="256" width="10.28515625" style="508"/>
    <col min="257" max="257" width="4.140625" style="508" customWidth="1"/>
    <col min="258" max="258" width="2.140625" style="508" customWidth="1"/>
    <col min="259" max="259" width="17.85546875" style="508" customWidth="1"/>
    <col min="260" max="260" width="14.85546875" style="508" customWidth="1"/>
    <col min="261" max="261" width="7.28515625" style="508" customWidth="1"/>
    <col min="262" max="262" width="23.42578125" style="508" customWidth="1"/>
    <col min="263" max="263" width="22.7109375" style="508" customWidth="1"/>
    <col min="264" max="264" width="15.5703125" style="508" customWidth="1"/>
    <col min="265" max="265" width="18" style="508" customWidth="1"/>
    <col min="266" max="266" width="1.7109375" style="508" customWidth="1"/>
    <col min="267" max="267" width="12.85546875" style="508" customWidth="1"/>
    <col min="268" max="268" width="9.42578125" style="508" customWidth="1"/>
    <col min="269" max="269" width="10.7109375" style="508" customWidth="1"/>
    <col min="270" max="270" width="11.7109375" style="508" customWidth="1"/>
    <col min="271" max="271" width="10.7109375" style="508" customWidth="1"/>
    <col min="272" max="272" width="11.7109375" style="508" customWidth="1"/>
    <col min="273" max="273" width="3.28515625" style="508" customWidth="1"/>
    <col min="274" max="512" width="10.28515625" style="508"/>
    <col min="513" max="513" width="4.140625" style="508" customWidth="1"/>
    <col min="514" max="514" width="2.140625" style="508" customWidth="1"/>
    <col min="515" max="515" width="17.85546875" style="508" customWidth="1"/>
    <col min="516" max="516" width="14.85546875" style="508" customWidth="1"/>
    <col min="517" max="517" width="7.28515625" style="508" customWidth="1"/>
    <col min="518" max="518" width="23.42578125" style="508" customWidth="1"/>
    <col min="519" max="519" width="22.7109375" style="508" customWidth="1"/>
    <col min="520" max="520" width="15.5703125" style="508" customWidth="1"/>
    <col min="521" max="521" width="18" style="508" customWidth="1"/>
    <col min="522" max="522" width="1.7109375" style="508" customWidth="1"/>
    <col min="523" max="523" width="12.85546875" style="508" customWidth="1"/>
    <col min="524" max="524" width="9.42578125" style="508" customWidth="1"/>
    <col min="525" max="525" width="10.7109375" style="508" customWidth="1"/>
    <col min="526" max="526" width="11.7109375" style="508" customWidth="1"/>
    <col min="527" max="527" width="10.7109375" style="508" customWidth="1"/>
    <col min="528" max="528" width="11.7109375" style="508" customWidth="1"/>
    <col min="529" max="529" width="3.28515625" style="508" customWidth="1"/>
    <col min="530" max="768" width="10.28515625" style="508"/>
    <col min="769" max="769" width="4.140625" style="508" customWidth="1"/>
    <col min="770" max="770" width="2.140625" style="508" customWidth="1"/>
    <col min="771" max="771" width="17.85546875" style="508" customWidth="1"/>
    <col min="772" max="772" width="14.85546875" style="508" customWidth="1"/>
    <col min="773" max="773" width="7.28515625" style="508" customWidth="1"/>
    <col min="774" max="774" width="23.42578125" style="508" customWidth="1"/>
    <col min="775" max="775" width="22.7109375" style="508" customWidth="1"/>
    <col min="776" max="776" width="15.5703125" style="508" customWidth="1"/>
    <col min="777" max="777" width="18" style="508" customWidth="1"/>
    <col min="778" max="778" width="1.7109375" style="508" customWidth="1"/>
    <col min="779" max="779" width="12.85546875" style="508" customWidth="1"/>
    <col min="780" max="780" width="9.42578125" style="508" customWidth="1"/>
    <col min="781" max="781" width="10.7109375" style="508" customWidth="1"/>
    <col min="782" max="782" width="11.7109375" style="508" customWidth="1"/>
    <col min="783" max="783" width="10.7109375" style="508" customWidth="1"/>
    <col min="784" max="784" width="11.7109375" style="508" customWidth="1"/>
    <col min="785" max="785" width="3.28515625" style="508" customWidth="1"/>
    <col min="786" max="1024" width="10.28515625" style="508"/>
    <col min="1025" max="1025" width="4.140625" style="508" customWidth="1"/>
    <col min="1026" max="1026" width="2.140625" style="508" customWidth="1"/>
    <col min="1027" max="1027" width="17.85546875" style="508" customWidth="1"/>
    <col min="1028" max="1028" width="14.85546875" style="508" customWidth="1"/>
    <col min="1029" max="1029" width="7.28515625" style="508" customWidth="1"/>
    <col min="1030" max="1030" width="23.42578125" style="508" customWidth="1"/>
    <col min="1031" max="1031" width="22.7109375" style="508" customWidth="1"/>
    <col min="1032" max="1032" width="15.5703125" style="508" customWidth="1"/>
    <col min="1033" max="1033" width="18" style="508" customWidth="1"/>
    <col min="1034" max="1034" width="1.7109375" style="508" customWidth="1"/>
    <col min="1035" max="1035" width="12.85546875" style="508" customWidth="1"/>
    <col min="1036" max="1036" width="9.42578125" style="508" customWidth="1"/>
    <col min="1037" max="1037" width="10.7109375" style="508" customWidth="1"/>
    <col min="1038" max="1038" width="11.7109375" style="508" customWidth="1"/>
    <col min="1039" max="1039" width="10.7109375" style="508" customWidth="1"/>
    <col min="1040" max="1040" width="11.7109375" style="508" customWidth="1"/>
    <col min="1041" max="1041" width="3.28515625" style="508" customWidth="1"/>
    <col min="1042" max="1280" width="10.28515625" style="508"/>
    <col min="1281" max="1281" width="4.140625" style="508" customWidth="1"/>
    <col min="1282" max="1282" width="2.140625" style="508" customWidth="1"/>
    <col min="1283" max="1283" width="17.85546875" style="508" customWidth="1"/>
    <col min="1284" max="1284" width="14.85546875" style="508" customWidth="1"/>
    <col min="1285" max="1285" width="7.28515625" style="508" customWidth="1"/>
    <col min="1286" max="1286" width="23.42578125" style="508" customWidth="1"/>
    <col min="1287" max="1287" width="22.7109375" style="508" customWidth="1"/>
    <col min="1288" max="1288" width="15.5703125" style="508" customWidth="1"/>
    <col min="1289" max="1289" width="18" style="508" customWidth="1"/>
    <col min="1290" max="1290" width="1.7109375" style="508" customWidth="1"/>
    <col min="1291" max="1291" width="12.85546875" style="508" customWidth="1"/>
    <col min="1292" max="1292" width="9.42578125" style="508" customWidth="1"/>
    <col min="1293" max="1293" width="10.7109375" style="508" customWidth="1"/>
    <col min="1294" max="1294" width="11.7109375" style="508" customWidth="1"/>
    <col min="1295" max="1295" width="10.7109375" style="508" customWidth="1"/>
    <col min="1296" max="1296" width="11.7109375" style="508" customWidth="1"/>
    <col min="1297" max="1297" width="3.28515625" style="508" customWidth="1"/>
    <col min="1298" max="1536" width="10.28515625" style="508"/>
    <col min="1537" max="1537" width="4.140625" style="508" customWidth="1"/>
    <col min="1538" max="1538" width="2.140625" style="508" customWidth="1"/>
    <col min="1539" max="1539" width="17.85546875" style="508" customWidth="1"/>
    <col min="1540" max="1540" width="14.85546875" style="508" customWidth="1"/>
    <col min="1541" max="1541" width="7.28515625" style="508" customWidth="1"/>
    <col min="1542" max="1542" width="23.42578125" style="508" customWidth="1"/>
    <col min="1543" max="1543" width="22.7109375" style="508" customWidth="1"/>
    <col min="1544" max="1544" width="15.5703125" style="508" customWidth="1"/>
    <col min="1545" max="1545" width="18" style="508" customWidth="1"/>
    <col min="1546" max="1546" width="1.7109375" style="508" customWidth="1"/>
    <col min="1547" max="1547" width="12.85546875" style="508" customWidth="1"/>
    <col min="1548" max="1548" width="9.42578125" style="508" customWidth="1"/>
    <col min="1549" max="1549" width="10.7109375" style="508" customWidth="1"/>
    <col min="1550" max="1550" width="11.7109375" style="508" customWidth="1"/>
    <col min="1551" max="1551" width="10.7109375" style="508" customWidth="1"/>
    <col min="1552" max="1552" width="11.7109375" style="508" customWidth="1"/>
    <col min="1553" max="1553" width="3.28515625" style="508" customWidth="1"/>
    <col min="1554" max="1792" width="10.28515625" style="508"/>
    <col min="1793" max="1793" width="4.140625" style="508" customWidth="1"/>
    <col min="1794" max="1794" width="2.140625" style="508" customWidth="1"/>
    <col min="1795" max="1795" width="17.85546875" style="508" customWidth="1"/>
    <col min="1796" max="1796" width="14.85546875" style="508" customWidth="1"/>
    <col min="1797" max="1797" width="7.28515625" style="508" customWidth="1"/>
    <col min="1798" max="1798" width="23.42578125" style="508" customWidth="1"/>
    <col min="1799" max="1799" width="22.7109375" style="508" customWidth="1"/>
    <col min="1800" max="1800" width="15.5703125" style="508" customWidth="1"/>
    <col min="1801" max="1801" width="18" style="508" customWidth="1"/>
    <col min="1802" max="1802" width="1.7109375" style="508" customWidth="1"/>
    <col min="1803" max="1803" width="12.85546875" style="508" customWidth="1"/>
    <col min="1804" max="1804" width="9.42578125" style="508" customWidth="1"/>
    <col min="1805" max="1805" width="10.7109375" style="508" customWidth="1"/>
    <col min="1806" max="1806" width="11.7109375" style="508" customWidth="1"/>
    <col min="1807" max="1807" width="10.7109375" style="508" customWidth="1"/>
    <col min="1808" max="1808" width="11.7109375" style="508" customWidth="1"/>
    <col min="1809" max="1809" width="3.28515625" style="508" customWidth="1"/>
    <col min="1810" max="2048" width="10.28515625" style="508"/>
    <col min="2049" max="2049" width="4.140625" style="508" customWidth="1"/>
    <col min="2050" max="2050" width="2.140625" style="508" customWidth="1"/>
    <col min="2051" max="2051" width="17.85546875" style="508" customWidth="1"/>
    <col min="2052" max="2052" width="14.85546875" style="508" customWidth="1"/>
    <col min="2053" max="2053" width="7.28515625" style="508" customWidth="1"/>
    <col min="2054" max="2054" width="23.42578125" style="508" customWidth="1"/>
    <col min="2055" max="2055" width="22.7109375" style="508" customWidth="1"/>
    <col min="2056" max="2056" width="15.5703125" style="508" customWidth="1"/>
    <col min="2057" max="2057" width="18" style="508" customWidth="1"/>
    <col min="2058" max="2058" width="1.7109375" style="508" customWidth="1"/>
    <col min="2059" max="2059" width="12.85546875" style="508" customWidth="1"/>
    <col min="2060" max="2060" width="9.42578125" style="508" customWidth="1"/>
    <col min="2061" max="2061" width="10.7109375" style="508" customWidth="1"/>
    <col min="2062" max="2062" width="11.7109375" style="508" customWidth="1"/>
    <col min="2063" max="2063" width="10.7109375" style="508" customWidth="1"/>
    <col min="2064" max="2064" width="11.7109375" style="508" customWidth="1"/>
    <col min="2065" max="2065" width="3.28515625" style="508" customWidth="1"/>
    <col min="2066" max="2304" width="10.28515625" style="508"/>
    <col min="2305" max="2305" width="4.140625" style="508" customWidth="1"/>
    <col min="2306" max="2306" width="2.140625" style="508" customWidth="1"/>
    <col min="2307" max="2307" width="17.85546875" style="508" customWidth="1"/>
    <col min="2308" max="2308" width="14.85546875" style="508" customWidth="1"/>
    <col min="2309" max="2309" width="7.28515625" style="508" customWidth="1"/>
    <col min="2310" max="2310" width="23.42578125" style="508" customWidth="1"/>
    <col min="2311" max="2311" width="22.7109375" style="508" customWidth="1"/>
    <col min="2312" max="2312" width="15.5703125" style="508" customWidth="1"/>
    <col min="2313" max="2313" width="18" style="508" customWidth="1"/>
    <col min="2314" max="2314" width="1.7109375" style="508" customWidth="1"/>
    <col min="2315" max="2315" width="12.85546875" style="508" customWidth="1"/>
    <col min="2316" max="2316" width="9.42578125" style="508" customWidth="1"/>
    <col min="2317" max="2317" width="10.7109375" style="508" customWidth="1"/>
    <col min="2318" max="2318" width="11.7109375" style="508" customWidth="1"/>
    <col min="2319" max="2319" width="10.7109375" style="508" customWidth="1"/>
    <col min="2320" max="2320" width="11.7109375" style="508" customWidth="1"/>
    <col min="2321" max="2321" width="3.28515625" style="508" customWidth="1"/>
    <col min="2322" max="2560" width="10.28515625" style="508"/>
    <col min="2561" max="2561" width="4.140625" style="508" customWidth="1"/>
    <col min="2562" max="2562" width="2.140625" style="508" customWidth="1"/>
    <col min="2563" max="2563" width="17.85546875" style="508" customWidth="1"/>
    <col min="2564" max="2564" width="14.85546875" style="508" customWidth="1"/>
    <col min="2565" max="2565" width="7.28515625" style="508" customWidth="1"/>
    <col min="2566" max="2566" width="23.42578125" style="508" customWidth="1"/>
    <col min="2567" max="2567" width="22.7109375" style="508" customWidth="1"/>
    <col min="2568" max="2568" width="15.5703125" style="508" customWidth="1"/>
    <col min="2569" max="2569" width="18" style="508" customWidth="1"/>
    <col min="2570" max="2570" width="1.7109375" style="508" customWidth="1"/>
    <col min="2571" max="2571" width="12.85546875" style="508" customWidth="1"/>
    <col min="2572" max="2572" width="9.42578125" style="508" customWidth="1"/>
    <col min="2573" max="2573" width="10.7109375" style="508" customWidth="1"/>
    <col min="2574" max="2574" width="11.7109375" style="508" customWidth="1"/>
    <col min="2575" max="2575" width="10.7109375" style="508" customWidth="1"/>
    <col min="2576" max="2576" width="11.7109375" style="508" customWidth="1"/>
    <col min="2577" max="2577" width="3.28515625" style="508" customWidth="1"/>
    <col min="2578" max="2816" width="10.28515625" style="508"/>
    <col min="2817" max="2817" width="4.140625" style="508" customWidth="1"/>
    <col min="2818" max="2818" width="2.140625" style="508" customWidth="1"/>
    <col min="2819" max="2819" width="17.85546875" style="508" customWidth="1"/>
    <col min="2820" max="2820" width="14.85546875" style="508" customWidth="1"/>
    <col min="2821" max="2821" width="7.28515625" style="508" customWidth="1"/>
    <col min="2822" max="2822" width="23.42578125" style="508" customWidth="1"/>
    <col min="2823" max="2823" width="22.7109375" style="508" customWidth="1"/>
    <col min="2824" max="2824" width="15.5703125" style="508" customWidth="1"/>
    <col min="2825" max="2825" width="18" style="508" customWidth="1"/>
    <col min="2826" max="2826" width="1.7109375" style="508" customWidth="1"/>
    <col min="2827" max="2827" width="12.85546875" style="508" customWidth="1"/>
    <col min="2828" max="2828" width="9.42578125" style="508" customWidth="1"/>
    <col min="2829" max="2829" width="10.7109375" style="508" customWidth="1"/>
    <col min="2830" max="2830" width="11.7109375" style="508" customWidth="1"/>
    <col min="2831" max="2831" width="10.7109375" style="508" customWidth="1"/>
    <col min="2832" max="2832" width="11.7109375" style="508" customWidth="1"/>
    <col min="2833" max="2833" width="3.28515625" style="508" customWidth="1"/>
    <col min="2834" max="3072" width="10.28515625" style="508"/>
    <col min="3073" max="3073" width="4.140625" style="508" customWidth="1"/>
    <col min="3074" max="3074" width="2.140625" style="508" customWidth="1"/>
    <col min="3075" max="3075" width="17.85546875" style="508" customWidth="1"/>
    <col min="3076" max="3076" width="14.85546875" style="508" customWidth="1"/>
    <col min="3077" max="3077" width="7.28515625" style="508" customWidth="1"/>
    <col min="3078" max="3078" width="23.42578125" style="508" customWidth="1"/>
    <col min="3079" max="3079" width="22.7109375" style="508" customWidth="1"/>
    <col min="3080" max="3080" width="15.5703125" style="508" customWidth="1"/>
    <col min="3081" max="3081" width="18" style="508" customWidth="1"/>
    <col min="3082" max="3082" width="1.7109375" style="508" customWidth="1"/>
    <col min="3083" max="3083" width="12.85546875" style="508" customWidth="1"/>
    <col min="3084" max="3084" width="9.42578125" style="508" customWidth="1"/>
    <col min="3085" max="3085" width="10.7109375" style="508" customWidth="1"/>
    <col min="3086" max="3086" width="11.7109375" style="508" customWidth="1"/>
    <col min="3087" max="3087" width="10.7109375" style="508" customWidth="1"/>
    <col min="3088" max="3088" width="11.7109375" style="508" customWidth="1"/>
    <col min="3089" max="3089" width="3.28515625" style="508" customWidth="1"/>
    <col min="3090" max="3328" width="10.28515625" style="508"/>
    <col min="3329" max="3329" width="4.140625" style="508" customWidth="1"/>
    <col min="3330" max="3330" width="2.140625" style="508" customWidth="1"/>
    <col min="3331" max="3331" width="17.85546875" style="508" customWidth="1"/>
    <col min="3332" max="3332" width="14.85546875" style="508" customWidth="1"/>
    <col min="3333" max="3333" width="7.28515625" style="508" customWidth="1"/>
    <col min="3334" max="3334" width="23.42578125" style="508" customWidth="1"/>
    <col min="3335" max="3335" width="22.7109375" style="508" customWidth="1"/>
    <col min="3336" max="3336" width="15.5703125" style="508" customWidth="1"/>
    <col min="3337" max="3337" width="18" style="508" customWidth="1"/>
    <col min="3338" max="3338" width="1.7109375" style="508" customWidth="1"/>
    <col min="3339" max="3339" width="12.85546875" style="508" customWidth="1"/>
    <col min="3340" max="3340" width="9.42578125" style="508" customWidth="1"/>
    <col min="3341" max="3341" width="10.7109375" style="508" customWidth="1"/>
    <col min="3342" max="3342" width="11.7109375" style="508" customWidth="1"/>
    <col min="3343" max="3343" width="10.7109375" style="508" customWidth="1"/>
    <col min="3344" max="3344" width="11.7109375" style="508" customWidth="1"/>
    <col min="3345" max="3345" width="3.28515625" style="508" customWidth="1"/>
    <col min="3346" max="3584" width="10.28515625" style="508"/>
    <col min="3585" max="3585" width="4.140625" style="508" customWidth="1"/>
    <col min="3586" max="3586" width="2.140625" style="508" customWidth="1"/>
    <col min="3587" max="3587" width="17.85546875" style="508" customWidth="1"/>
    <col min="3588" max="3588" width="14.85546875" style="508" customWidth="1"/>
    <col min="3589" max="3589" width="7.28515625" style="508" customWidth="1"/>
    <col min="3590" max="3590" width="23.42578125" style="508" customWidth="1"/>
    <col min="3591" max="3591" width="22.7109375" style="508" customWidth="1"/>
    <col min="3592" max="3592" width="15.5703125" style="508" customWidth="1"/>
    <col min="3593" max="3593" width="18" style="508" customWidth="1"/>
    <col min="3594" max="3594" width="1.7109375" style="508" customWidth="1"/>
    <col min="3595" max="3595" width="12.85546875" style="508" customWidth="1"/>
    <col min="3596" max="3596" width="9.42578125" style="508" customWidth="1"/>
    <col min="3597" max="3597" width="10.7109375" style="508" customWidth="1"/>
    <col min="3598" max="3598" width="11.7109375" style="508" customWidth="1"/>
    <col min="3599" max="3599" width="10.7109375" style="508" customWidth="1"/>
    <col min="3600" max="3600" width="11.7109375" style="508" customWidth="1"/>
    <col min="3601" max="3601" width="3.28515625" style="508" customWidth="1"/>
    <col min="3602" max="3840" width="10.28515625" style="508"/>
    <col min="3841" max="3841" width="4.140625" style="508" customWidth="1"/>
    <col min="3842" max="3842" width="2.140625" style="508" customWidth="1"/>
    <col min="3843" max="3843" width="17.85546875" style="508" customWidth="1"/>
    <col min="3844" max="3844" width="14.85546875" style="508" customWidth="1"/>
    <col min="3845" max="3845" width="7.28515625" style="508" customWidth="1"/>
    <col min="3846" max="3846" width="23.42578125" style="508" customWidth="1"/>
    <col min="3847" max="3847" width="22.7109375" style="508" customWidth="1"/>
    <col min="3848" max="3848" width="15.5703125" style="508" customWidth="1"/>
    <col min="3849" max="3849" width="18" style="508" customWidth="1"/>
    <col min="3850" max="3850" width="1.7109375" style="508" customWidth="1"/>
    <col min="3851" max="3851" width="12.85546875" style="508" customWidth="1"/>
    <col min="3852" max="3852" width="9.42578125" style="508" customWidth="1"/>
    <col min="3853" max="3853" width="10.7109375" style="508" customWidth="1"/>
    <col min="3854" max="3854" width="11.7109375" style="508" customWidth="1"/>
    <col min="3855" max="3855" width="10.7109375" style="508" customWidth="1"/>
    <col min="3856" max="3856" width="11.7109375" style="508" customWidth="1"/>
    <col min="3857" max="3857" width="3.28515625" style="508" customWidth="1"/>
    <col min="3858" max="4096" width="10.28515625" style="508"/>
    <col min="4097" max="4097" width="4.140625" style="508" customWidth="1"/>
    <col min="4098" max="4098" width="2.140625" style="508" customWidth="1"/>
    <col min="4099" max="4099" width="17.85546875" style="508" customWidth="1"/>
    <col min="4100" max="4100" width="14.85546875" style="508" customWidth="1"/>
    <col min="4101" max="4101" width="7.28515625" style="508" customWidth="1"/>
    <col min="4102" max="4102" width="23.42578125" style="508" customWidth="1"/>
    <col min="4103" max="4103" width="22.7109375" style="508" customWidth="1"/>
    <col min="4104" max="4104" width="15.5703125" style="508" customWidth="1"/>
    <col min="4105" max="4105" width="18" style="508" customWidth="1"/>
    <col min="4106" max="4106" width="1.7109375" style="508" customWidth="1"/>
    <col min="4107" max="4107" width="12.85546875" style="508" customWidth="1"/>
    <col min="4108" max="4108" width="9.42578125" style="508" customWidth="1"/>
    <col min="4109" max="4109" width="10.7109375" style="508" customWidth="1"/>
    <col min="4110" max="4110" width="11.7109375" style="508" customWidth="1"/>
    <col min="4111" max="4111" width="10.7109375" style="508" customWidth="1"/>
    <col min="4112" max="4112" width="11.7109375" style="508" customWidth="1"/>
    <col min="4113" max="4113" width="3.28515625" style="508" customWidth="1"/>
    <col min="4114" max="4352" width="10.28515625" style="508"/>
    <col min="4353" max="4353" width="4.140625" style="508" customWidth="1"/>
    <col min="4354" max="4354" width="2.140625" style="508" customWidth="1"/>
    <col min="4355" max="4355" width="17.85546875" style="508" customWidth="1"/>
    <col min="4356" max="4356" width="14.85546875" style="508" customWidth="1"/>
    <col min="4357" max="4357" width="7.28515625" style="508" customWidth="1"/>
    <col min="4358" max="4358" width="23.42578125" style="508" customWidth="1"/>
    <col min="4359" max="4359" width="22.7109375" style="508" customWidth="1"/>
    <col min="4360" max="4360" width="15.5703125" style="508" customWidth="1"/>
    <col min="4361" max="4361" width="18" style="508" customWidth="1"/>
    <col min="4362" max="4362" width="1.7109375" style="508" customWidth="1"/>
    <col min="4363" max="4363" width="12.85546875" style="508" customWidth="1"/>
    <col min="4364" max="4364" width="9.42578125" style="508" customWidth="1"/>
    <col min="4365" max="4365" width="10.7109375" style="508" customWidth="1"/>
    <col min="4366" max="4366" width="11.7109375" style="508" customWidth="1"/>
    <col min="4367" max="4367" width="10.7109375" style="508" customWidth="1"/>
    <col min="4368" max="4368" width="11.7109375" style="508" customWidth="1"/>
    <col min="4369" max="4369" width="3.28515625" style="508" customWidth="1"/>
    <col min="4370" max="4608" width="10.28515625" style="508"/>
    <col min="4609" max="4609" width="4.140625" style="508" customWidth="1"/>
    <col min="4610" max="4610" width="2.140625" style="508" customWidth="1"/>
    <col min="4611" max="4611" width="17.85546875" style="508" customWidth="1"/>
    <col min="4612" max="4612" width="14.85546875" style="508" customWidth="1"/>
    <col min="4613" max="4613" width="7.28515625" style="508" customWidth="1"/>
    <col min="4614" max="4614" width="23.42578125" style="508" customWidth="1"/>
    <col min="4615" max="4615" width="22.7109375" style="508" customWidth="1"/>
    <col min="4616" max="4616" width="15.5703125" style="508" customWidth="1"/>
    <col min="4617" max="4617" width="18" style="508" customWidth="1"/>
    <col min="4618" max="4618" width="1.7109375" style="508" customWidth="1"/>
    <col min="4619" max="4619" width="12.85546875" style="508" customWidth="1"/>
    <col min="4620" max="4620" width="9.42578125" style="508" customWidth="1"/>
    <col min="4621" max="4621" width="10.7109375" style="508" customWidth="1"/>
    <col min="4622" max="4622" width="11.7109375" style="508" customWidth="1"/>
    <col min="4623" max="4623" width="10.7109375" style="508" customWidth="1"/>
    <col min="4624" max="4624" width="11.7109375" style="508" customWidth="1"/>
    <col min="4625" max="4625" width="3.28515625" style="508" customWidth="1"/>
    <col min="4626" max="4864" width="10.28515625" style="508"/>
    <col min="4865" max="4865" width="4.140625" style="508" customWidth="1"/>
    <col min="4866" max="4866" width="2.140625" style="508" customWidth="1"/>
    <col min="4867" max="4867" width="17.85546875" style="508" customWidth="1"/>
    <col min="4868" max="4868" width="14.85546875" style="508" customWidth="1"/>
    <col min="4869" max="4869" width="7.28515625" style="508" customWidth="1"/>
    <col min="4870" max="4870" width="23.42578125" style="508" customWidth="1"/>
    <col min="4871" max="4871" width="22.7109375" style="508" customWidth="1"/>
    <col min="4872" max="4872" width="15.5703125" style="508" customWidth="1"/>
    <col min="4873" max="4873" width="18" style="508" customWidth="1"/>
    <col min="4874" max="4874" width="1.7109375" style="508" customWidth="1"/>
    <col min="4875" max="4875" width="12.85546875" style="508" customWidth="1"/>
    <col min="4876" max="4876" width="9.42578125" style="508" customWidth="1"/>
    <col min="4877" max="4877" width="10.7109375" style="508" customWidth="1"/>
    <col min="4878" max="4878" width="11.7109375" style="508" customWidth="1"/>
    <col min="4879" max="4879" width="10.7109375" style="508" customWidth="1"/>
    <col min="4880" max="4880" width="11.7109375" style="508" customWidth="1"/>
    <col min="4881" max="4881" width="3.28515625" style="508" customWidth="1"/>
    <col min="4882" max="5120" width="10.28515625" style="508"/>
    <col min="5121" max="5121" width="4.140625" style="508" customWidth="1"/>
    <col min="5122" max="5122" width="2.140625" style="508" customWidth="1"/>
    <col min="5123" max="5123" width="17.85546875" style="508" customWidth="1"/>
    <col min="5124" max="5124" width="14.85546875" style="508" customWidth="1"/>
    <col min="5125" max="5125" width="7.28515625" style="508" customWidth="1"/>
    <col min="5126" max="5126" width="23.42578125" style="508" customWidth="1"/>
    <col min="5127" max="5127" width="22.7109375" style="508" customWidth="1"/>
    <col min="5128" max="5128" width="15.5703125" style="508" customWidth="1"/>
    <col min="5129" max="5129" width="18" style="508" customWidth="1"/>
    <col min="5130" max="5130" width="1.7109375" style="508" customWidth="1"/>
    <col min="5131" max="5131" width="12.85546875" style="508" customWidth="1"/>
    <col min="5132" max="5132" width="9.42578125" style="508" customWidth="1"/>
    <col min="5133" max="5133" width="10.7109375" style="508" customWidth="1"/>
    <col min="5134" max="5134" width="11.7109375" style="508" customWidth="1"/>
    <col min="5135" max="5135" width="10.7109375" style="508" customWidth="1"/>
    <col min="5136" max="5136" width="11.7109375" style="508" customWidth="1"/>
    <col min="5137" max="5137" width="3.28515625" style="508" customWidth="1"/>
    <col min="5138" max="5376" width="10.28515625" style="508"/>
    <col min="5377" max="5377" width="4.140625" style="508" customWidth="1"/>
    <col min="5378" max="5378" width="2.140625" style="508" customWidth="1"/>
    <col min="5379" max="5379" width="17.85546875" style="508" customWidth="1"/>
    <col min="5380" max="5380" width="14.85546875" style="508" customWidth="1"/>
    <col min="5381" max="5381" width="7.28515625" style="508" customWidth="1"/>
    <col min="5382" max="5382" width="23.42578125" style="508" customWidth="1"/>
    <col min="5383" max="5383" width="22.7109375" style="508" customWidth="1"/>
    <col min="5384" max="5384" width="15.5703125" style="508" customWidth="1"/>
    <col min="5385" max="5385" width="18" style="508" customWidth="1"/>
    <col min="5386" max="5386" width="1.7109375" style="508" customWidth="1"/>
    <col min="5387" max="5387" width="12.85546875" style="508" customWidth="1"/>
    <col min="5388" max="5388" width="9.42578125" style="508" customWidth="1"/>
    <col min="5389" max="5389" width="10.7109375" style="508" customWidth="1"/>
    <col min="5390" max="5390" width="11.7109375" style="508" customWidth="1"/>
    <col min="5391" max="5391" width="10.7109375" style="508" customWidth="1"/>
    <col min="5392" max="5392" width="11.7109375" style="508" customWidth="1"/>
    <col min="5393" max="5393" width="3.28515625" style="508" customWidth="1"/>
    <col min="5394" max="5632" width="10.28515625" style="508"/>
    <col min="5633" max="5633" width="4.140625" style="508" customWidth="1"/>
    <col min="5634" max="5634" width="2.140625" style="508" customWidth="1"/>
    <col min="5635" max="5635" width="17.85546875" style="508" customWidth="1"/>
    <col min="5636" max="5636" width="14.85546875" style="508" customWidth="1"/>
    <col min="5637" max="5637" width="7.28515625" style="508" customWidth="1"/>
    <col min="5638" max="5638" width="23.42578125" style="508" customWidth="1"/>
    <col min="5639" max="5639" width="22.7109375" style="508" customWidth="1"/>
    <col min="5640" max="5640" width="15.5703125" style="508" customWidth="1"/>
    <col min="5641" max="5641" width="18" style="508" customWidth="1"/>
    <col min="5642" max="5642" width="1.7109375" style="508" customWidth="1"/>
    <col min="5643" max="5643" width="12.85546875" style="508" customWidth="1"/>
    <col min="5644" max="5644" width="9.42578125" style="508" customWidth="1"/>
    <col min="5645" max="5645" width="10.7109375" style="508" customWidth="1"/>
    <col min="5646" max="5646" width="11.7109375" style="508" customWidth="1"/>
    <col min="5647" max="5647" width="10.7109375" style="508" customWidth="1"/>
    <col min="5648" max="5648" width="11.7109375" style="508" customWidth="1"/>
    <col min="5649" max="5649" width="3.28515625" style="508" customWidth="1"/>
    <col min="5650" max="5888" width="10.28515625" style="508"/>
    <col min="5889" max="5889" width="4.140625" style="508" customWidth="1"/>
    <col min="5890" max="5890" width="2.140625" style="508" customWidth="1"/>
    <col min="5891" max="5891" width="17.85546875" style="508" customWidth="1"/>
    <col min="5892" max="5892" width="14.85546875" style="508" customWidth="1"/>
    <col min="5893" max="5893" width="7.28515625" style="508" customWidth="1"/>
    <col min="5894" max="5894" width="23.42578125" style="508" customWidth="1"/>
    <col min="5895" max="5895" width="22.7109375" style="508" customWidth="1"/>
    <col min="5896" max="5896" width="15.5703125" style="508" customWidth="1"/>
    <col min="5897" max="5897" width="18" style="508" customWidth="1"/>
    <col min="5898" max="5898" width="1.7109375" style="508" customWidth="1"/>
    <col min="5899" max="5899" width="12.85546875" style="508" customWidth="1"/>
    <col min="5900" max="5900" width="9.42578125" style="508" customWidth="1"/>
    <col min="5901" max="5901" width="10.7109375" style="508" customWidth="1"/>
    <col min="5902" max="5902" width="11.7109375" style="508" customWidth="1"/>
    <col min="5903" max="5903" width="10.7109375" style="508" customWidth="1"/>
    <col min="5904" max="5904" width="11.7109375" style="508" customWidth="1"/>
    <col min="5905" max="5905" width="3.28515625" style="508" customWidth="1"/>
    <col min="5906" max="6144" width="10.28515625" style="508"/>
    <col min="6145" max="6145" width="4.140625" style="508" customWidth="1"/>
    <col min="6146" max="6146" width="2.140625" style="508" customWidth="1"/>
    <col min="6147" max="6147" width="17.85546875" style="508" customWidth="1"/>
    <col min="6148" max="6148" width="14.85546875" style="508" customWidth="1"/>
    <col min="6149" max="6149" width="7.28515625" style="508" customWidth="1"/>
    <col min="6150" max="6150" width="23.42578125" style="508" customWidth="1"/>
    <col min="6151" max="6151" width="22.7109375" style="508" customWidth="1"/>
    <col min="6152" max="6152" width="15.5703125" style="508" customWidth="1"/>
    <col min="6153" max="6153" width="18" style="508" customWidth="1"/>
    <col min="6154" max="6154" width="1.7109375" style="508" customWidth="1"/>
    <col min="6155" max="6155" width="12.85546875" style="508" customWidth="1"/>
    <col min="6156" max="6156" width="9.42578125" style="508" customWidth="1"/>
    <col min="6157" max="6157" width="10.7109375" style="508" customWidth="1"/>
    <col min="6158" max="6158" width="11.7109375" style="508" customWidth="1"/>
    <col min="6159" max="6159" width="10.7109375" style="508" customWidth="1"/>
    <col min="6160" max="6160" width="11.7109375" style="508" customWidth="1"/>
    <col min="6161" max="6161" width="3.28515625" style="508" customWidth="1"/>
    <col min="6162" max="6400" width="10.28515625" style="508"/>
    <col min="6401" max="6401" width="4.140625" style="508" customWidth="1"/>
    <col min="6402" max="6402" width="2.140625" style="508" customWidth="1"/>
    <col min="6403" max="6403" width="17.85546875" style="508" customWidth="1"/>
    <col min="6404" max="6404" width="14.85546875" style="508" customWidth="1"/>
    <col min="6405" max="6405" width="7.28515625" style="508" customWidth="1"/>
    <col min="6406" max="6406" width="23.42578125" style="508" customWidth="1"/>
    <col min="6407" max="6407" width="22.7109375" style="508" customWidth="1"/>
    <col min="6408" max="6408" width="15.5703125" style="508" customWidth="1"/>
    <col min="6409" max="6409" width="18" style="508" customWidth="1"/>
    <col min="6410" max="6410" width="1.7109375" style="508" customWidth="1"/>
    <col min="6411" max="6411" width="12.85546875" style="508" customWidth="1"/>
    <col min="6412" max="6412" width="9.42578125" style="508" customWidth="1"/>
    <col min="6413" max="6413" width="10.7109375" style="508" customWidth="1"/>
    <col min="6414" max="6414" width="11.7109375" style="508" customWidth="1"/>
    <col min="6415" max="6415" width="10.7109375" style="508" customWidth="1"/>
    <col min="6416" max="6416" width="11.7109375" style="508" customWidth="1"/>
    <col min="6417" max="6417" width="3.28515625" style="508" customWidth="1"/>
    <col min="6418" max="6656" width="10.28515625" style="508"/>
    <col min="6657" max="6657" width="4.140625" style="508" customWidth="1"/>
    <col min="6658" max="6658" width="2.140625" style="508" customWidth="1"/>
    <col min="6659" max="6659" width="17.85546875" style="508" customWidth="1"/>
    <col min="6660" max="6660" width="14.85546875" style="508" customWidth="1"/>
    <col min="6661" max="6661" width="7.28515625" style="508" customWidth="1"/>
    <col min="6662" max="6662" width="23.42578125" style="508" customWidth="1"/>
    <col min="6663" max="6663" width="22.7109375" style="508" customWidth="1"/>
    <col min="6664" max="6664" width="15.5703125" style="508" customWidth="1"/>
    <col min="6665" max="6665" width="18" style="508" customWidth="1"/>
    <col min="6666" max="6666" width="1.7109375" style="508" customWidth="1"/>
    <col min="6667" max="6667" width="12.85546875" style="508" customWidth="1"/>
    <col min="6668" max="6668" width="9.42578125" style="508" customWidth="1"/>
    <col min="6669" max="6669" width="10.7109375" style="508" customWidth="1"/>
    <col min="6670" max="6670" width="11.7109375" style="508" customWidth="1"/>
    <col min="6671" max="6671" width="10.7109375" style="508" customWidth="1"/>
    <col min="6672" max="6672" width="11.7109375" style="508" customWidth="1"/>
    <col min="6673" max="6673" width="3.28515625" style="508" customWidth="1"/>
    <col min="6674" max="6912" width="10.28515625" style="508"/>
    <col min="6913" max="6913" width="4.140625" style="508" customWidth="1"/>
    <col min="6914" max="6914" width="2.140625" style="508" customWidth="1"/>
    <col min="6915" max="6915" width="17.85546875" style="508" customWidth="1"/>
    <col min="6916" max="6916" width="14.85546875" style="508" customWidth="1"/>
    <col min="6917" max="6917" width="7.28515625" style="508" customWidth="1"/>
    <col min="6918" max="6918" width="23.42578125" style="508" customWidth="1"/>
    <col min="6919" max="6919" width="22.7109375" style="508" customWidth="1"/>
    <col min="6920" max="6920" width="15.5703125" style="508" customWidth="1"/>
    <col min="6921" max="6921" width="18" style="508" customWidth="1"/>
    <col min="6922" max="6922" width="1.7109375" style="508" customWidth="1"/>
    <col min="6923" max="6923" width="12.85546875" style="508" customWidth="1"/>
    <col min="6924" max="6924" width="9.42578125" style="508" customWidth="1"/>
    <col min="6925" max="6925" width="10.7109375" style="508" customWidth="1"/>
    <col min="6926" max="6926" width="11.7109375" style="508" customWidth="1"/>
    <col min="6927" max="6927" width="10.7109375" style="508" customWidth="1"/>
    <col min="6928" max="6928" width="11.7109375" style="508" customWidth="1"/>
    <col min="6929" max="6929" width="3.28515625" style="508" customWidth="1"/>
    <col min="6930" max="7168" width="10.28515625" style="508"/>
    <col min="7169" max="7169" width="4.140625" style="508" customWidth="1"/>
    <col min="7170" max="7170" width="2.140625" style="508" customWidth="1"/>
    <col min="7171" max="7171" width="17.85546875" style="508" customWidth="1"/>
    <col min="7172" max="7172" width="14.85546875" style="508" customWidth="1"/>
    <col min="7173" max="7173" width="7.28515625" style="508" customWidth="1"/>
    <col min="7174" max="7174" width="23.42578125" style="508" customWidth="1"/>
    <col min="7175" max="7175" width="22.7109375" style="508" customWidth="1"/>
    <col min="7176" max="7176" width="15.5703125" style="508" customWidth="1"/>
    <col min="7177" max="7177" width="18" style="508" customWidth="1"/>
    <col min="7178" max="7178" width="1.7109375" style="508" customWidth="1"/>
    <col min="7179" max="7179" width="12.85546875" style="508" customWidth="1"/>
    <col min="7180" max="7180" width="9.42578125" style="508" customWidth="1"/>
    <col min="7181" max="7181" width="10.7109375" style="508" customWidth="1"/>
    <col min="7182" max="7182" width="11.7109375" style="508" customWidth="1"/>
    <col min="7183" max="7183" width="10.7109375" style="508" customWidth="1"/>
    <col min="7184" max="7184" width="11.7109375" style="508" customWidth="1"/>
    <col min="7185" max="7185" width="3.28515625" style="508" customWidth="1"/>
    <col min="7186" max="7424" width="10.28515625" style="508"/>
    <col min="7425" max="7425" width="4.140625" style="508" customWidth="1"/>
    <col min="7426" max="7426" width="2.140625" style="508" customWidth="1"/>
    <col min="7427" max="7427" width="17.85546875" style="508" customWidth="1"/>
    <col min="7428" max="7428" width="14.85546875" style="508" customWidth="1"/>
    <col min="7429" max="7429" width="7.28515625" style="508" customWidth="1"/>
    <col min="7430" max="7430" width="23.42578125" style="508" customWidth="1"/>
    <col min="7431" max="7431" width="22.7109375" style="508" customWidth="1"/>
    <col min="7432" max="7432" width="15.5703125" style="508" customWidth="1"/>
    <col min="7433" max="7433" width="18" style="508" customWidth="1"/>
    <col min="7434" max="7434" width="1.7109375" style="508" customWidth="1"/>
    <col min="7435" max="7435" width="12.85546875" style="508" customWidth="1"/>
    <col min="7436" max="7436" width="9.42578125" style="508" customWidth="1"/>
    <col min="7437" max="7437" width="10.7109375" style="508" customWidth="1"/>
    <col min="7438" max="7438" width="11.7109375" style="508" customWidth="1"/>
    <col min="7439" max="7439" width="10.7109375" style="508" customWidth="1"/>
    <col min="7440" max="7440" width="11.7109375" style="508" customWidth="1"/>
    <col min="7441" max="7441" width="3.28515625" style="508" customWidth="1"/>
    <col min="7442" max="7680" width="10.28515625" style="508"/>
    <col min="7681" max="7681" width="4.140625" style="508" customWidth="1"/>
    <col min="7682" max="7682" width="2.140625" style="508" customWidth="1"/>
    <col min="7683" max="7683" width="17.85546875" style="508" customWidth="1"/>
    <col min="7684" max="7684" width="14.85546875" style="508" customWidth="1"/>
    <col min="7685" max="7685" width="7.28515625" style="508" customWidth="1"/>
    <col min="7686" max="7686" width="23.42578125" style="508" customWidth="1"/>
    <col min="7687" max="7687" width="22.7109375" style="508" customWidth="1"/>
    <col min="7688" max="7688" width="15.5703125" style="508" customWidth="1"/>
    <col min="7689" max="7689" width="18" style="508" customWidth="1"/>
    <col min="7690" max="7690" width="1.7109375" style="508" customWidth="1"/>
    <col min="7691" max="7691" width="12.85546875" style="508" customWidth="1"/>
    <col min="7692" max="7692" width="9.42578125" style="508" customWidth="1"/>
    <col min="7693" max="7693" width="10.7109375" style="508" customWidth="1"/>
    <col min="7694" max="7694" width="11.7109375" style="508" customWidth="1"/>
    <col min="7695" max="7695" width="10.7109375" style="508" customWidth="1"/>
    <col min="7696" max="7696" width="11.7109375" style="508" customWidth="1"/>
    <col min="7697" max="7697" width="3.28515625" style="508" customWidth="1"/>
    <col min="7698" max="7936" width="10.28515625" style="508"/>
    <col min="7937" max="7937" width="4.140625" style="508" customWidth="1"/>
    <col min="7938" max="7938" width="2.140625" style="508" customWidth="1"/>
    <col min="7939" max="7939" width="17.85546875" style="508" customWidth="1"/>
    <col min="7940" max="7940" width="14.85546875" style="508" customWidth="1"/>
    <col min="7941" max="7941" width="7.28515625" style="508" customWidth="1"/>
    <col min="7942" max="7942" width="23.42578125" style="508" customWidth="1"/>
    <col min="7943" max="7943" width="22.7109375" style="508" customWidth="1"/>
    <col min="7944" max="7944" width="15.5703125" style="508" customWidth="1"/>
    <col min="7945" max="7945" width="18" style="508" customWidth="1"/>
    <col min="7946" max="7946" width="1.7109375" style="508" customWidth="1"/>
    <col min="7947" max="7947" width="12.85546875" style="508" customWidth="1"/>
    <col min="7948" max="7948" width="9.42578125" style="508" customWidth="1"/>
    <col min="7949" max="7949" width="10.7109375" style="508" customWidth="1"/>
    <col min="7950" max="7950" width="11.7109375" style="508" customWidth="1"/>
    <col min="7951" max="7951" width="10.7109375" style="508" customWidth="1"/>
    <col min="7952" max="7952" width="11.7109375" style="508" customWidth="1"/>
    <col min="7953" max="7953" width="3.28515625" style="508" customWidth="1"/>
    <col min="7954" max="8192" width="10.28515625" style="508"/>
    <col min="8193" max="8193" width="4.140625" style="508" customWidth="1"/>
    <col min="8194" max="8194" width="2.140625" style="508" customWidth="1"/>
    <col min="8195" max="8195" width="17.85546875" style="508" customWidth="1"/>
    <col min="8196" max="8196" width="14.85546875" style="508" customWidth="1"/>
    <col min="8197" max="8197" width="7.28515625" style="508" customWidth="1"/>
    <col min="8198" max="8198" width="23.42578125" style="508" customWidth="1"/>
    <col min="8199" max="8199" width="22.7109375" style="508" customWidth="1"/>
    <col min="8200" max="8200" width="15.5703125" style="508" customWidth="1"/>
    <col min="8201" max="8201" width="18" style="508" customWidth="1"/>
    <col min="8202" max="8202" width="1.7109375" style="508" customWidth="1"/>
    <col min="8203" max="8203" width="12.85546875" style="508" customWidth="1"/>
    <col min="8204" max="8204" width="9.42578125" style="508" customWidth="1"/>
    <col min="8205" max="8205" width="10.7109375" style="508" customWidth="1"/>
    <col min="8206" max="8206" width="11.7109375" style="508" customWidth="1"/>
    <col min="8207" max="8207" width="10.7109375" style="508" customWidth="1"/>
    <col min="8208" max="8208" width="11.7109375" style="508" customWidth="1"/>
    <col min="8209" max="8209" width="3.28515625" style="508" customWidth="1"/>
    <col min="8210" max="8448" width="10.28515625" style="508"/>
    <col min="8449" max="8449" width="4.140625" style="508" customWidth="1"/>
    <col min="8450" max="8450" width="2.140625" style="508" customWidth="1"/>
    <col min="8451" max="8451" width="17.85546875" style="508" customWidth="1"/>
    <col min="8452" max="8452" width="14.85546875" style="508" customWidth="1"/>
    <col min="8453" max="8453" width="7.28515625" style="508" customWidth="1"/>
    <col min="8454" max="8454" width="23.42578125" style="508" customWidth="1"/>
    <col min="8455" max="8455" width="22.7109375" style="508" customWidth="1"/>
    <col min="8456" max="8456" width="15.5703125" style="508" customWidth="1"/>
    <col min="8457" max="8457" width="18" style="508" customWidth="1"/>
    <col min="8458" max="8458" width="1.7109375" style="508" customWidth="1"/>
    <col min="8459" max="8459" width="12.85546875" style="508" customWidth="1"/>
    <col min="8460" max="8460" width="9.42578125" style="508" customWidth="1"/>
    <col min="8461" max="8461" width="10.7109375" style="508" customWidth="1"/>
    <col min="8462" max="8462" width="11.7109375" style="508" customWidth="1"/>
    <col min="8463" max="8463" width="10.7109375" style="508" customWidth="1"/>
    <col min="8464" max="8464" width="11.7109375" style="508" customWidth="1"/>
    <col min="8465" max="8465" width="3.28515625" style="508" customWidth="1"/>
    <col min="8466" max="8704" width="10.28515625" style="508"/>
    <col min="8705" max="8705" width="4.140625" style="508" customWidth="1"/>
    <col min="8706" max="8706" width="2.140625" style="508" customWidth="1"/>
    <col min="8707" max="8707" width="17.85546875" style="508" customWidth="1"/>
    <col min="8708" max="8708" width="14.85546875" style="508" customWidth="1"/>
    <col min="8709" max="8709" width="7.28515625" style="508" customWidth="1"/>
    <col min="8710" max="8710" width="23.42578125" style="508" customWidth="1"/>
    <col min="8711" max="8711" width="22.7109375" style="508" customWidth="1"/>
    <col min="8712" max="8712" width="15.5703125" style="508" customWidth="1"/>
    <col min="8713" max="8713" width="18" style="508" customWidth="1"/>
    <col min="8714" max="8714" width="1.7109375" style="508" customWidth="1"/>
    <col min="8715" max="8715" width="12.85546875" style="508" customWidth="1"/>
    <col min="8716" max="8716" width="9.42578125" style="508" customWidth="1"/>
    <col min="8717" max="8717" width="10.7109375" style="508" customWidth="1"/>
    <col min="8718" max="8718" width="11.7109375" style="508" customWidth="1"/>
    <col min="8719" max="8719" width="10.7109375" style="508" customWidth="1"/>
    <col min="8720" max="8720" width="11.7109375" style="508" customWidth="1"/>
    <col min="8721" max="8721" width="3.28515625" style="508" customWidth="1"/>
    <col min="8722" max="8960" width="10.28515625" style="508"/>
    <col min="8961" max="8961" width="4.140625" style="508" customWidth="1"/>
    <col min="8962" max="8962" width="2.140625" style="508" customWidth="1"/>
    <col min="8963" max="8963" width="17.85546875" style="508" customWidth="1"/>
    <col min="8964" max="8964" width="14.85546875" style="508" customWidth="1"/>
    <col min="8965" max="8965" width="7.28515625" style="508" customWidth="1"/>
    <col min="8966" max="8966" width="23.42578125" style="508" customWidth="1"/>
    <col min="8967" max="8967" width="22.7109375" style="508" customWidth="1"/>
    <col min="8968" max="8968" width="15.5703125" style="508" customWidth="1"/>
    <col min="8969" max="8969" width="18" style="508" customWidth="1"/>
    <col min="8970" max="8970" width="1.7109375" style="508" customWidth="1"/>
    <col min="8971" max="8971" width="12.85546875" style="508" customWidth="1"/>
    <col min="8972" max="8972" width="9.42578125" style="508" customWidth="1"/>
    <col min="8973" max="8973" width="10.7109375" style="508" customWidth="1"/>
    <col min="8974" max="8974" width="11.7109375" style="508" customWidth="1"/>
    <col min="8975" max="8975" width="10.7109375" style="508" customWidth="1"/>
    <col min="8976" max="8976" width="11.7109375" style="508" customWidth="1"/>
    <col min="8977" max="8977" width="3.28515625" style="508" customWidth="1"/>
    <col min="8978" max="9216" width="10.28515625" style="508"/>
    <col min="9217" max="9217" width="4.140625" style="508" customWidth="1"/>
    <col min="9218" max="9218" width="2.140625" style="508" customWidth="1"/>
    <col min="9219" max="9219" width="17.85546875" style="508" customWidth="1"/>
    <col min="9220" max="9220" width="14.85546875" style="508" customWidth="1"/>
    <col min="9221" max="9221" width="7.28515625" style="508" customWidth="1"/>
    <col min="9222" max="9222" width="23.42578125" style="508" customWidth="1"/>
    <col min="9223" max="9223" width="22.7109375" style="508" customWidth="1"/>
    <col min="9224" max="9224" width="15.5703125" style="508" customWidth="1"/>
    <col min="9225" max="9225" width="18" style="508" customWidth="1"/>
    <col min="9226" max="9226" width="1.7109375" style="508" customWidth="1"/>
    <col min="9227" max="9227" width="12.85546875" style="508" customWidth="1"/>
    <col min="9228" max="9228" width="9.42578125" style="508" customWidth="1"/>
    <col min="9229" max="9229" width="10.7109375" style="508" customWidth="1"/>
    <col min="9230" max="9230" width="11.7109375" style="508" customWidth="1"/>
    <col min="9231" max="9231" width="10.7109375" style="508" customWidth="1"/>
    <col min="9232" max="9232" width="11.7109375" style="508" customWidth="1"/>
    <col min="9233" max="9233" width="3.28515625" style="508" customWidth="1"/>
    <col min="9234" max="9472" width="10.28515625" style="508"/>
    <col min="9473" max="9473" width="4.140625" style="508" customWidth="1"/>
    <col min="9474" max="9474" width="2.140625" style="508" customWidth="1"/>
    <col min="9475" max="9475" width="17.85546875" style="508" customWidth="1"/>
    <col min="9476" max="9476" width="14.85546875" style="508" customWidth="1"/>
    <col min="9477" max="9477" width="7.28515625" style="508" customWidth="1"/>
    <col min="9478" max="9478" width="23.42578125" style="508" customWidth="1"/>
    <col min="9479" max="9479" width="22.7109375" style="508" customWidth="1"/>
    <col min="9480" max="9480" width="15.5703125" style="508" customWidth="1"/>
    <col min="9481" max="9481" width="18" style="508" customWidth="1"/>
    <col min="9482" max="9482" width="1.7109375" style="508" customWidth="1"/>
    <col min="9483" max="9483" width="12.85546875" style="508" customWidth="1"/>
    <col min="9484" max="9484" width="9.42578125" style="508" customWidth="1"/>
    <col min="9485" max="9485" width="10.7109375" style="508" customWidth="1"/>
    <col min="9486" max="9486" width="11.7109375" style="508" customWidth="1"/>
    <col min="9487" max="9487" width="10.7109375" style="508" customWidth="1"/>
    <col min="9488" max="9488" width="11.7109375" style="508" customWidth="1"/>
    <col min="9489" max="9489" width="3.28515625" style="508" customWidth="1"/>
    <col min="9490" max="9728" width="10.28515625" style="508"/>
    <col min="9729" max="9729" width="4.140625" style="508" customWidth="1"/>
    <col min="9730" max="9730" width="2.140625" style="508" customWidth="1"/>
    <col min="9731" max="9731" width="17.85546875" style="508" customWidth="1"/>
    <col min="9732" max="9732" width="14.85546875" style="508" customWidth="1"/>
    <col min="9733" max="9733" width="7.28515625" style="508" customWidth="1"/>
    <col min="9734" max="9734" width="23.42578125" style="508" customWidth="1"/>
    <col min="9735" max="9735" width="22.7109375" style="508" customWidth="1"/>
    <col min="9736" max="9736" width="15.5703125" style="508" customWidth="1"/>
    <col min="9737" max="9737" width="18" style="508" customWidth="1"/>
    <col min="9738" max="9738" width="1.7109375" style="508" customWidth="1"/>
    <col min="9739" max="9739" width="12.85546875" style="508" customWidth="1"/>
    <col min="9740" max="9740" width="9.42578125" style="508" customWidth="1"/>
    <col min="9741" max="9741" width="10.7109375" style="508" customWidth="1"/>
    <col min="9742" max="9742" width="11.7109375" style="508" customWidth="1"/>
    <col min="9743" max="9743" width="10.7109375" style="508" customWidth="1"/>
    <col min="9744" max="9744" width="11.7109375" style="508" customWidth="1"/>
    <col min="9745" max="9745" width="3.28515625" style="508" customWidth="1"/>
    <col min="9746" max="9984" width="10.28515625" style="508"/>
    <col min="9985" max="9985" width="4.140625" style="508" customWidth="1"/>
    <col min="9986" max="9986" width="2.140625" style="508" customWidth="1"/>
    <col min="9987" max="9987" width="17.85546875" style="508" customWidth="1"/>
    <col min="9988" max="9988" width="14.85546875" style="508" customWidth="1"/>
    <col min="9989" max="9989" width="7.28515625" style="508" customWidth="1"/>
    <col min="9990" max="9990" width="23.42578125" style="508" customWidth="1"/>
    <col min="9991" max="9991" width="22.7109375" style="508" customWidth="1"/>
    <col min="9992" max="9992" width="15.5703125" style="508" customWidth="1"/>
    <col min="9993" max="9993" width="18" style="508" customWidth="1"/>
    <col min="9994" max="9994" width="1.7109375" style="508" customWidth="1"/>
    <col min="9995" max="9995" width="12.85546875" style="508" customWidth="1"/>
    <col min="9996" max="9996" width="9.42578125" style="508" customWidth="1"/>
    <col min="9997" max="9997" width="10.7109375" style="508" customWidth="1"/>
    <col min="9998" max="9998" width="11.7109375" style="508" customWidth="1"/>
    <col min="9999" max="9999" width="10.7109375" style="508" customWidth="1"/>
    <col min="10000" max="10000" width="11.7109375" style="508" customWidth="1"/>
    <col min="10001" max="10001" width="3.28515625" style="508" customWidth="1"/>
    <col min="10002" max="10240" width="10.28515625" style="508"/>
    <col min="10241" max="10241" width="4.140625" style="508" customWidth="1"/>
    <col min="10242" max="10242" width="2.140625" style="508" customWidth="1"/>
    <col min="10243" max="10243" width="17.85546875" style="508" customWidth="1"/>
    <col min="10244" max="10244" width="14.85546875" style="508" customWidth="1"/>
    <col min="10245" max="10245" width="7.28515625" style="508" customWidth="1"/>
    <col min="10246" max="10246" width="23.42578125" style="508" customWidth="1"/>
    <col min="10247" max="10247" width="22.7109375" style="508" customWidth="1"/>
    <col min="10248" max="10248" width="15.5703125" style="508" customWidth="1"/>
    <col min="10249" max="10249" width="18" style="508" customWidth="1"/>
    <col min="10250" max="10250" width="1.7109375" style="508" customWidth="1"/>
    <col min="10251" max="10251" width="12.85546875" style="508" customWidth="1"/>
    <col min="10252" max="10252" width="9.42578125" style="508" customWidth="1"/>
    <col min="10253" max="10253" width="10.7109375" style="508" customWidth="1"/>
    <col min="10254" max="10254" width="11.7109375" style="508" customWidth="1"/>
    <col min="10255" max="10255" width="10.7109375" style="508" customWidth="1"/>
    <col min="10256" max="10256" width="11.7109375" style="508" customWidth="1"/>
    <col min="10257" max="10257" width="3.28515625" style="508" customWidth="1"/>
    <col min="10258" max="10496" width="10.28515625" style="508"/>
    <col min="10497" max="10497" width="4.140625" style="508" customWidth="1"/>
    <col min="10498" max="10498" width="2.140625" style="508" customWidth="1"/>
    <col min="10499" max="10499" width="17.85546875" style="508" customWidth="1"/>
    <col min="10500" max="10500" width="14.85546875" style="508" customWidth="1"/>
    <col min="10501" max="10501" width="7.28515625" style="508" customWidth="1"/>
    <col min="10502" max="10502" width="23.42578125" style="508" customWidth="1"/>
    <col min="10503" max="10503" width="22.7109375" style="508" customWidth="1"/>
    <col min="10504" max="10504" width="15.5703125" style="508" customWidth="1"/>
    <col min="10505" max="10505" width="18" style="508" customWidth="1"/>
    <col min="10506" max="10506" width="1.7109375" style="508" customWidth="1"/>
    <col min="10507" max="10507" width="12.85546875" style="508" customWidth="1"/>
    <col min="10508" max="10508" width="9.42578125" style="508" customWidth="1"/>
    <col min="10509" max="10509" width="10.7109375" style="508" customWidth="1"/>
    <col min="10510" max="10510" width="11.7109375" style="508" customWidth="1"/>
    <col min="10511" max="10511" width="10.7109375" style="508" customWidth="1"/>
    <col min="10512" max="10512" width="11.7109375" style="508" customWidth="1"/>
    <col min="10513" max="10513" width="3.28515625" style="508" customWidth="1"/>
    <col min="10514" max="10752" width="10.28515625" style="508"/>
    <col min="10753" max="10753" width="4.140625" style="508" customWidth="1"/>
    <col min="10754" max="10754" width="2.140625" style="508" customWidth="1"/>
    <col min="10755" max="10755" width="17.85546875" style="508" customWidth="1"/>
    <col min="10756" max="10756" width="14.85546875" style="508" customWidth="1"/>
    <col min="10757" max="10757" width="7.28515625" style="508" customWidth="1"/>
    <col min="10758" max="10758" width="23.42578125" style="508" customWidth="1"/>
    <col min="10759" max="10759" width="22.7109375" style="508" customWidth="1"/>
    <col min="10760" max="10760" width="15.5703125" style="508" customWidth="1"/>
    <col min="10761" max="10761" width="18" style="508" customWidth="1"/>
    <col min="10762" max="10762" width="1.7109375" style="508" customWidth="1"/>
    <col min="10763" max="10763" width="12.85546875" style="508" customWidth="1"/>
    <col min="10764" max="10764" width="9.42578125" style="508" customWidth="1"/>
    <col min="10765" max="10765" width="10.7109375" style="508" customWidth="1"/>
    <col min="10766" max="10766" width="11.7109375" style="508" customWidth="1"/>
    <col min="10767" max="10767" width="10.7109375" style="508" customWidth="1"/>
    <col min="10768" max="10768" width="11.7109375" style="508" customWidth="1"/>
    <col min="10769" max="10769" width="3.28515625" style="508" customWidth="1"/>
    <col min="10770" max="11008" width="10.28515625" style="508"/>
    <col min="11009" max="11009" width="4.140625" style="508" customWidth="1"/>
    <col min="11010" max="11010" width="2.140625" style="508" customWidth="1"/>
    <col min="11011" max="11011" width="17.85546875" style="508" customWidth="1"/>
    <col min="11012" max="11012" width="14.85546875" style="508" customWidth="1"/>
    <col min="11013" max="11013" width="7.28515625" style="508" customWidth="1"/>
    <col min="11014" max="11014" width="23.42578125" style="508" customWidth="1"/>
    <col min="11015" max="11015" width="22.7109375" style="508" customWidth="1"/>
    <col min="11016" max="11016" width="15.5703125" style="508" customWidth="1"/>
    <col min="11017" max="11017" width="18" style="508" customWidth="1"/>
    <col min="11018" max="11018" width="1.7109375" style="508" customWidth="1"/>
    <col min="11019" max="11019" width="12.85546875" style="508" customWidth="1"/>
    <col min="11020" max="11020" width="9.42578125" style="508" customWidth="1"/>
    <col min="11021" max="11021" width="10.7109375" style="508" customWidth="1"/>
    <col min="11022" max="11022" width="11.7109375" style="508" customWidth="1"/>
    <col min="11023" max="11023" width="10.7109375" style="508" customWidth="1"/>
    <col min="11024" max="11024" width="11.7109375" style="508" customWidth="1"/>
    <col min="11025" max="11025" width="3.28515625" style="508" customWidth="1"/>
    <col min="11026" max="11264" width="10.28515625" style="508"/>
    <col min="11265" max="11265" width="4.140625" style="508" customWidth="1"/>
    <col min="11266" max="11266" width="2.140625" style="508" customWidth="1"/>
    <col min="11267" max="11267" width="17.85546875" style="508" customWidth="1"/>
    <col min="11268" max="11268" width="14.85546875" style="508" customWidth="1"/>
    <col min="11269" max="11269" width="7.28515625" style="508" customWidth="1"/>
    <col min="11270" max="11270" width="23.42578125" style="508" customWidth="1"/>
    <col min="11271" max="11271" width="22.7109375" style="508" customWidth="1"/>
    <col min="11272" max="11272" width="15.5703125" style="508" customWidth="1"/>
    <col min="11273" max="11273" width="18" style="508" customWidth="1"/>
    <col min="11274" max="11274" width="1.7109375" style="508" customWidth="1"/>
    <col min="11275" max="11275" width="12.85546875" style="508" customWidth="1"/>
    <col min="11276" max="11276" width="9.42578125" style="508" customWidth="1"/>
    <col min="11277" max="11277" width="10.7109375" style="508" customWidth="1"/>
    <col min="11278" max="11278" width="11.7109375" style="508" customWidth="1"/>
    <col min="11279" max="11279" width="10.7109375" style="508" customWidth="1"/>
    <col min="11280" max="11280" width="11.7109375" style="508" customWidth="1"/>
    <col min="11281" max="11281" width="3.28515625" style="508" customWidth="1"/>
    <col min="11282" max="11520" width="10.28515625" style="508"/>
    <col min="11521" max="11521" width="4.140625" style="508" customWidth="1"/>
    <col min="11522" max="11522" width="2.140625" style="508" customWidth="1"/>
    <col min="11523" max="11523" width="17.85546875" style="508" customWidth="1"/>
    <col min="11524" max="11524" width="14.85546875" style="508" customWidth="1"/>
    <col min="11525" max="11525" width="7.28515625" style="508" customWidth="1"/>
    <col min="11526" max="11526" width="23.42578125" style="508" customWidth="1"/>
    <col min="11527" max="11527" width="22.7109375" style="508" customWidth="1"/>
    <col min="11528" max="11528" width="15.5703125" style="508" customWidth="1"/>
    <col min="11529" max="11529" width="18" style="508" customWidth="1"/>
    <col min="11530" max="11530" width="1.7109375" style="508" customWidth="1"/>
    <col min="11531" max="11531" width="12.85546875" style="508" customWidth="1"/>
    <col min="11532" max="11532" width="9.42578125" style="508" customWidth="1"/>
    <col min="11533" max="11533" width="10.7109375" style="508" customWidth="1"/>
    <col min="11534" max="11534" width="11.7109375" style="508" customWidth="1"/>
    <col min="11535" max="11535" width="10.7109375" style="508" customWidth="1"/>
    <col min="11536" max="11536" width="11.7109375" style="508" customWidth="1"/>
    <col min="11537" max="11537" width="3.28515625" style="508" customWidth="1"/>
    <col min="11538" max="11776" width="10.28515625" style="508"/>
    <col min="11777" max="11777" width="4.140625" style="508" customWidth="1"/>
    <col min="11778" max="11778" width="2.140625" style="508" customWidth="1"/>
    <col min="11779" max="11779" width="17.85546875" style="508" customWidth="1"/>
    <col min="11780" max="11780" width="14.85546875" style="508" customWidth="1"/>
    <col min="11781" max="11781" width="7.28515625" style="508" customWidth="1"/>
    <col min="11782" max="11782" width="23.42578125" style="508" customWidth="1"/>
    <col min="11783" max="11783" width="22.7109375" style="508" customWidth="1"/>
    <col min="11784" max="11784" width="15.5703125" style="508" customWidth="1"/>
    <col min="11785" max="11785" width="18" style="508" customWidth="1"/>
    <col min="11786" max="11786" width="1.7109375" style="508" customWidth="1"/>
    <col min="11787" max="11787" width="12.85546875" style="508" customWidth="1"/>
    <col min="11788" max="11788" width="9.42578125" style="508" customWidth="1"/>
    <col min="11789" max="11789" width="10.7109375" style="508" customWidth="1"/>
    <col min="11790" max="11790" width="11.7109375" style="508" customWidth="1"/>
    <col min="11791" max="11791" width="10.7109375" style="508" customWidth="1"/>
    <col min="11792" max="11792" width="11.7109375" style="508" customWidth="1"/>
    <col min="11793" max="11793" width="3.28515625" style="508" customWidth="1"/>
    <col min="11794" max="12032" width="10.28515625" style="508"/>
    <col min="12033" max="12033" width="4.140625" style="508" customWidth="1"/>
    <col min="12034" max="12034" width="2.140625" style="508" customWidth="1"/>
    <col min="12035" max="12035" width="17.85546875" style="508" customWidth="1"/>
    <col min="12036" max="12036" width="14.85546875" style="508" customWidth="1"/>
    <col min="12037" max="12037" width="7.28515625" style="508" customWidth="1"/>
    <col min="12038" max="12038" width="23.42578125" style="508" customWidth="1"/>
    <col min="12039" max="12039" width="22.7109375" style="508" customWidth="1"/>
    <col min="12040" max="12040" width="15.5703125" style="508" customWidth="1"/>
    <col min="12041" max="12041" width="18" style="508" customWidth="1"/>
    <col min="12042" max="12042" width="1.7109375" style="508" customWidth="1"/>
    <col min="12043" max="12043" width="12.85546875" style="508" customWidth="1"/>
    <col min="12044" max="12044" width="9.42578125" style="508" customWidth="1"/>
    <col min="12045" max="12045" width="10.7109375" style="508" customWidth="1"/>
    <col min="12046" max="12046" width="11.7109375" style="508" customWidth="1"/>
    <col min="12047" max="12047" width="10.7109375" style="508" customWidth="1"/>
    <col min="12048" max="12048" width="11.7109375" style="508" customWidth="1"/>
    <col min="12049" max="12049" width="3.28515625" style="508" customWidth="1"/>
    <col min="12050" max="12288" width="10.28515625" style="508"/>
    <col min="12289" max="12289" width="4.140625" style="508" customWidth="1"/>
    <col min="12290" max="12290" width="2.140625" style="508" customWidth="1"/>
    <col min="12291" max="12291" width="17.85546875" style="508" customWidth="1"/>
    <col min="12292" max="12292" width="14.85546875" style="508" customWidth="1"/>
    <col min="12293" max="12293" width="7.28515625" style="508" customWidth="1"/>
    <col min="12294" max="12294" width="23.42578125" style="508" customWidth="1"/>
    <col min="12295" max="12295" width="22.7109375" style="508" customWidth="1"/>
    <col min="12296" max="12296" width="15.5703125" style="508" customWidth="1"/>
    <col min="12297" max="12297" width="18" style="508" customWidth="1"/>
    <col min="12298" max="12298" width="1.7109375" style="508" customWidth="1"/>
    <col min="12299" max="12299" width="12.85546875" style="508" customWidth="1"/>
    <col min="12300" max="12300" width="9.42578125" style="508" customWidth="1"/>
    <col min="12301" max="12301" width="10.7109375" style="508" customWidth="1"/>
    <col min="12302" max="12302" width="11.7109375" style="508" customWidth="1"/>
    <col min="12303" max="12303" width="10.7109375" style="508" customWidth="1"/>
    <col min="12304" max="12304" width="11.7109375" style="508" customWidth="1"/>
    <col min="12305" max="12305" width="3.28515625" style="508" customWidth="1"/>
    <col min="12306" max="12544" width="10.28515625" style="508"/>
    <col min="12545" max="12545" width="4.140625" style="508" customWidth="1"/>
    <col min="12546" max="12546" width="2.140625" style="508" customWidth="1"/>
    <col min="12547" max="12547" width="17.85546875" style="508" customWidth="1"/>
    <col min="12548" max="12548" width="14.85546875" style="508" customWidth="1"/>
    <col min="12549" max="12549" width="7.28515625" style="508" customWidth="1"/>
    <col min="12550" max="12550" width="23.42578125" style="508" customWidth="1"/>
    <col min="12551" max="12551" width="22.7109375" style="508" customWidth="1"/>
    <col min="12552" max="12552" width="15.5703125" style="508" customWidth="1"/>
    <col min="12553" max="12553" width="18" style="508" customWidth="1"/>
    <col min="12554" max="12554" width="1.7109375" style="508" customWidth="1"/>
    <col min="12555" max="12555" width="12.85546875" style="508" customWidth="1"/>
    <col min="12556" max="12556" width="9.42578125" style="508" customWidth="1"/>
    <col min="12557" max="12557" width="10.7109375" style="508" customWidth="1"/>
    <col min="12558" max="12558" width="11.7109375" style="508" customWidth="1"/>
    <col min="12559" max="12559" width="10.7109375" style="508" customWidth="1"/>
    <col min="12560" max="12560" width="11.7109375" style="508" customWidth="1"/>
    <col min="12561" max="12561" width="3.28515625" style="508" customWidth="1"/>
    <col min="12562" max="12800" width="10.28515625" style="508"/>
    <col min="12801" max="12801" width="4.140625" style="508" customWidth="1"/>
    <col min="12802" max="12802" width="2.140625" style="508" customWidth="1"/>
    <col min="12803" max="12803" width="17.85546875" style="508" customWidth="1"/>
    <col min="12804" max="12804" width="14.85546875" style="508" customWidth="1"/>
    <col min="12805" max="12805" width="7.28515625" style="508" customWidth="1"/>
    <col min="12806" max="12806" width="23.42578125" style="508" customWidth="1"/>
    <col min="12807" max="12807" width="22.7109375" style="508" customWidth="1"/>
    <col min="12808" max="12808" width="15.5703125" style="508" customWidth="1"/>
    <col min="12809" max="12809" width="18" style="508" customWidth="1"/>
    <col min="12810" max="12810" width="1.7109375" style="508" customWidth="1"/>
    <col min="12811" max="12811" width="12.85546875" style="508" customWidth="1"/>
    <col min="12812" max="12812" width="9.42578125" style="508" customWidth="1"/>
    <col min="12813" max="12813" width="10.7109375" style="508" customWidth="1"/>
    <col min="12814" max="12814" width="11.7109375" style="508" customWidth="1"/>
    <col min="12815" max="12815" width="10.7109375" style="508" customWidth="1"/>
    <col min="12816" max="12816" width="11.7109375" style="508" customWidth="1"/>
    <col min="12817" max="12817" width="3.28515625" style="508" customWidth="1"/>
    <col min="12818" max="13056" width="10.28515625" style="508"/>
    <col min="13057" max="13057" width="4.140625" style="508" customWidth="1"/>
    <col min="13058" max="13058" width="2.140625" style="508" customWidth="1"/>
    <col min="13059" max="13059" width="17.85546875" style="508" customWidth="1"/>
    <col min="13060" max="13060" width="14.85546875" style="508" customWidth="1"/>
    <col min="13061" max="13061" width="7.28515625" style="508" customWidth="1"/>
    <col min="13062" max="13062" width="23.42578125" style="508" customWidth="1"/>
    <col min="13063" max="13063" width="22.7109375" style="508" customWidth="1"/>
    <col min="13064" max="13064" width="15.5703125" style="508" customWidth="1"/>
    <col min="13065" max="13065" width="18" style="508" customWidth="1"/>
    <col min="13066" max="13066" width="1.7109375" style="508" customWidth="1"/>
    <col min="13067" max="13067" width="12.85546875" style="508" customWidth="1"/>
    <col min="13068" max="13068" width="9.42578125" style="508" customWidth="1"/>
    <col min="13069" max="13069" width="10.7109375" style="508" customWidth="1"/>
    <col min="13070" max="13070" width="11.7109375" style="508" customWidth="1"/>
    <col min="13071" max="13071" width="10.7109375" style="508" customWidth="1"/>
    <col min="13072" max="13072" width="11.7109375" style="508" customWidth="1"/>
    <col min="13073" max="13073" width="3.28515625" style="508" customWidth="1"/>
    <col min="13074" max="13312" width="10.28515625" style="508"/>
    <col min="13313" max="13313" width="4.140625" style="508" customWidth="1"/>
    <col min="13314" max="13314" width="2.140625" style="508" customWidth="1"/>
    <col min="13315" max="13315" width="17.85546875" style="508" customWidth="1"/>
    <col min="13316" max="13316" width="14.85546875" style="508" customWidth="1"/>
    <col min="13317" max="13317" width="7.28515625" style="508" customWidth="1"/>
    <col min="13318" max="13318" width="23.42578125" style="508" customWidth="1"/>
    <col min="13319" max="13319" width="22.7109375" style="508" customWidth="1"/>
    <col min="13320" max="13320" width="15.5703125" style="508" customWidth="1"/>
    <col min="13321" max="13321" width="18" style="508" customWidth="1"/>
    <col min="13322" max="13322" width="1.7109375" style="508" customWidth="1"/>
    <col min="13323" max="13323" width="12.85546875" style="508" customWidth="1"/>
    <col min="13324" max="13324" width="9.42578125" style="508" customWidth="1"/>
    <col min="13325" max="13325" width="10.7109375" style="508" customWidth="1"/>
    <col min="13326" max="13326" width="11.7109375" style="508" customWidth="1"/>
    <col min="13327" max="13327" width="10.7109375" style="508" customWidth="1"/>
    <col min="13328" max="13328" width="11.7109375" style="508" customWidth="1"/>
    <col min="13329" max="13329" width="3.28515625" style="508" customWidth="1"/>
    <col min="13330" max="13568" width="10.28515625" style="508"/>
    <col min="13569" max="13569" width="4.140625" style="508" customWidth="1"/>
    <col min="13570" max="13570" width="2.140625" style="508" customWidth="1"/>
    <col min="13571" max="13571" width="17.85546875" style="508" customWidth="1"/>
    <col min="13572" max="13572" width="14.85546875" style="508" customWidth="1"/>
    <col min="13573" max="13573" width="7.28515625" style="508" customWidth="1"/>
    <col min="13574" max="13574" width="23.42578125" style="508" customWidth="1"/>
    <col min="13575" max="13575" width="22.7109375" style="508" customWidth="1"/>
    <col min="13576" max="13576" width="15.5703125" style="508" customWidth="1"/>
    <col min="13577" max="13577" width="18" style="508" customWidth="1"/>
    <col min="13578" max="13578" width="1.7109375" style="508" customWidth="1"/>
    <col min="13579" max="13579" width="12.85546875" style="508" customWidth="1"/>
    <col min="13580" max="13580" width="9.42578125" style="508" customWidth="1"/>
    <col min="13581" max="13581" width="10.7109375" style="508" customWidth="1"/>
    <col min="13582" max="13582" width="11.7109375" style="508" customWidth="1"/>
    <col min="13583" max="13583" width="10.7109375" style="508" customWidth="1"/>
    <col min="13584" max="13584" width="11.7109375" style="508" customWidth="1"/>
    <col min="13585" max="13585" width="3.28515625" style="508" customWidth="1"/>
    <col min="13586" max="13824" width="10.28515625" style="508"/>
    <col min="13825" max="13825" width="4.140625" style="508" customWidth="1"/>
    <col min="13826" max="13826" width="2.140625" style="508" customWidth="1"/>
    <col min="13827" max="13827" width="17.85546875" style="508" customWidth="1"/>
    <col min="13828" max="13828" width="14.85546875" style="508" customWidth="1"/>
    <col min="13829" max="13829" width="7.28515625" style="508" customWidth="1"/>
    <col min="13830" max="13830" width="23.42578125" style="508" customWidth="1"/>
    <col min="13831" max="13831" width="22.7109375" style="508" customWidth="1"/>
    <col min="13832" max="13832" width="15.5703125" style="508" customWidth="1"/>
    <col min="13833" max="13833" width="18" style="508" customWidth="1"/>
    <col min="13834" max="13834" width="1.7109375" style="508" customWidth="1"/>
    <col min="13835" max="13835" width="12.85546875" style="508" customWidth="1"/>
    <col min="13836" max="13836" width="9.42578125" style="508" customWidth="1"/>
    <col min="13837" max="13837" width="10.7109375" style="508" customWidth="1"/>
    <col min="13838" max="13838" width="11.7109375" style="508" customWidth="1"/>
    <col min="13839" max="13839" width="10.7109375" style="508" customWidth="1"/>
    <col min="13840" max="13840" width="11.7109375" style="508" customWidth="1"/>
    <col min="13841" max="13841" width="3.28515625" style="508" customWidth="1"/>
    <col min="13842" max="14080" width="10.28515625" style="508"/>
    <col min="14081" max="14081" width="4.140625" style="508" customWidth="1"/>
    <col min="14082" max="14082" width="2.140625" style="508" customWidth="1"/>
    <col min="14083" max="14083" width="17.85546875" style="508" customWidth="1"/>
    <col min="14084" max="14084" width="14.85546875" style="508" customWidth="1"/>
    <col min="14085" max="14085" width="7.28515625" style="508" customWidth="1"/>
    <col min="14086" max="14086" width="23.42578125" style="508" customWidth="1"/>
    <col min="14087" max="14087" width="22.7109375" style="508" customWidth="1"/>
    <col min="14088" max="14088" width="15.5703125" style="508" customWidth="1"/>
    <col min="14089" max="14089" width="18" style="508" customWidth="1"/>
    <col min="14090" max="14090" width="1.7109375" style="508" customWidth="1"/>
    <col min="14091" max="14091" width="12.85546875" style="508" customWidth="1"/>
    <col min="14092" max="14092" width="9.42578125" style="508" customWidth="1"/>
    <col min="14093" max="14093" width="10.7109375" style="508" customWidth="1"/>
    <col min="14094" max="14094" width="11.7109375" style="508" customWidth="1"/>
    <col min="14095" max="14095" width="10.7109375" style="508" customWidth="1"/>
    <col min="14096" max="14096" width="11.7109375" style="508" customWidth="1"/>
    <col min="14097" max="14097" width="3.28515625" style="508" customWidth="1"/>
    <col min="14098" max="14336" width="10.28515625" style="508"/>
    <col min="14337" max="14337" width="4.140625" style="508" customWidth="1"/>
    <col min="14338" max="14338" width="2.140625" style="508" customWidth="1"/>
    <col min="14339" max="14339" width="17.85546875" style="508" customWidth="1"/>
    <col min="14340" max="14340" width="14.85546875" style="508" customWidth="1"/>
    <col min="14341" max="14341" width="7.28515625" style="508" customWidth="1"/>
    <col min="14342" max="14342" width="23.42578125" style="508" customWidth="1"/>
    <col min="14343" max="14343" width="22.7109375" style="508" customWidth="1"/>
    <col min="14344" max="14344" width="15.5703125" style="508" customWidth="1"/>
    <col min="14345" max="14345" width="18" style="508" customWidth="1"/>
    <col min="14346" max="14346" width="1.7109375" style="508" customWidth="1"/>
    <col min="14347" max="14347" width="12.85546875" style="508" customWidth="1"/>
    <col min="14348" max="14348" width="9.42578125" style="508" customWidth="1"/>
    <col min="14349" max="14349" width="10.7109375" style="508" customWidth="1"/>
    <col min="14350" max="14350" width="11.7109375" style="508" customWidth="1"/>
    <col min="14351" max="14351" width="10.7109375" style="508" customWidth="1"/>
    <col min="14352" max="14352" width="11.7109375" style="508" customWidth="1"/>
    <col min="14353" max="14353" width="3.28515625" style="508" customWidth="1"/>
    <col min="14354" max="14592" width="10.28515625" style="508"/>
    <col min="14593" max="14593" width="4.140625" style="508" customWidth="1"/>
    <col min="14594" max="14594" width="2.140625" style="508" customWidth="1"/>
    <col min="14595" max="14595" width="17.85546875" style="508" customWidth="1"/>
    <col min="14596" max="14596" width="14.85546875" style="508" customWidth="1"/>
    <col min="14597" max="14597" width="7.28515625" style="508" customWidth="1"/>
    <col min="14598" max="14598" width="23.42578125" style="508" customWidth="1"/>
    <col min="14599" max="14599" width="22.7109375" style="508" customWidth="1"/>
    <col min="14600" max="14600" width="15.5703125" style="508" customWidth="1"/>
    <col min="14601" max="14601" width="18" style="508" customWidth="1"/>
    <col min="14602" max="14602" width="1.7109375" style="508" customWidth="1"/>
    <col min="14603" max="14603" width="12.85546875" style="508" customWidth="1"/>
    <col min="14604" max="14604" width="9.42578125" style="508" customWidth="1"/>
    <col min="14605" max="14605" width="10.7109375" style="508" customWidth="1"/>
    <col min="14606" max="14606" width="11.7109375" style="508" customWidth="1"/>
    <col min="14607" max="14607" width="10.7109375" style="508" customWidth="1"/>
    <col min="14608" max="14608" width="11.7109375" style="508" customWidth="1"/>
    <col min="14609" max="14609" width="3.28515625" style="508" customWidth="1"/>
    <col min="14610" max="14848" width="10.28515625" style="508"/>
    <col min="14849" max="14849" width="4.140625" style="508" customWidth="1"/>
    <col min="14850" max="14850" width="2.140625" style="508" customWidth="1"/>
    <col min="14851" max="14851" width="17.85546875" style="508" customWidth="1"/>
    <col min="14852" max="14852" width="14.85546875" style="508" customWidth="1"/>
    <col min="14853" max="14853" width="7.28515625" style="508" customWidth="1"/>
    <col min="14854" max="14854" width="23.42578125" style="508" customWidth="1"/>
    <col min="14855" max="14855" width="22.7109375" style="508" customWidth="1"/>
    <col min="14856" max="14856" width="15.5703125" style="508" customWidth="1"/>
    <col min="14857" max="14857" width="18" style="508" customWidth="1"/>
    <col min="14858" max="14858" width="1.7109375" style="508" customWidth="1"/>
    <col min="14859" max="14859" width="12.85546875" style="508" customWidth="1"/>
    <col min="14860" max="14860" width="9.42578125" style="508" customWidth="1"/>
    <col min="14861" max="14861" width="10.7109375" style="508" customWidth="1"/>
    <col min="14862" max="14862" width="11.7109375" style="508" customWidth="1"/>
    <col min="14863" max="14863" width="10.7109375" style="508" customWidth="1"/>
    <col min="14864" max="14864" width="11.7109375" style="508" customWidth="1"/>
    <col min="14865" max="14865" width="3.28515625" style="508" customWidth="1"/>
    <col min="14866" max="15104" width="10.28515625" style="508"/>
    <col min="15105" max="15105" width="4.140625" style="508" customWidth="1"/>
    <col min="15106" max="15106" width="2.140625" style="508" customWidth="1"/>
    <col min="15107" max="15107" width="17.85546875" style="508" customWidth="1"/>
    <col min="15108" max="15108" width="14.85546875" style="508" customWidth="1"/>
    <col min="15109" max="15109" width="7.28515625" style="508" customWidth="1"/>
    <col min="15110" max="15110" width="23.42578125" style="508" customWidth="1"/>
    <col min="15111" max="15111" width="22.7109375" style="508" customWidth="1"/>
    <col min="15112" max="15112" width="15.5703125" style="508" customWidth="1"/>
    <col min="15113" max="15113" width="18" style="508" customWidth="1"/>
    <col min="15114" max="15114" width="1.7109375" style="508" customWidth="1"/>
    <col min="15115" max="15115" width="12.85546875" style="508" customWidth="1"/>
    <col min="15116" max="15116" width="9.42578125" style="508" customWidth="1"/>
    <col min="15117" max="15117" width="10.7109375" style="508" customWidth="1"/>
    <col min="15118" max="15118" width="11.7109375" style="508" customWidth="1"/>
    <col min="15119" max="15119" width="10.7109375" style="508" customWidth="1"/>
    <col min="15120" max="15120" width="11.7109375" style="508" customWidth="1"/>
    <col min="15121" max="15121" width="3.28515625" style="508" customWidth="1"/>
    <col min="15122" max="15360" width="10.28515625" style="508"/>
    <col min="15361" max="15361" width="4.140625" style="508" customWidth="1"/>
    <col min="15362" max="15362" width="2.140625" style="508" customWidth="1"/>
    <col min="15363" max="15363" width="17.85546875" style="508" customWidth="1"/>
    <col min="15364" max="15364" width="14.85546875" style="508" customWidth="1"/>
    <col min="15365" max="15365" width="7.28515625" style="508" customWidth="1"/>
    <col min="15366" max="15366" width="23.42578125" style="508" customWidth="1"/>
    <col min="15367" max="15367" width="22.7109375" style="508" customWidth="1"/>
    <col min="15368" max="15368" width="15.5703125" style="508" customWidth="1"/>
    <col min="15369" max="15369" width="18" style="508" customWidth="1"/>
    <col min="15370" max="15370" width="1.7109375" style="508" customWidth="1"/>
    <col min="15371" max="15371" width="12.85546875" style="508" customWidth="1"/>
    <col min="15372" max="15372" width="9.42578125" style="508" customWidth="1"/>
    <col min="15373" max="15373" width="10.7109375" style="508" customWidth="1"/>
    <col min="15374" max="15374" width="11.7109375" style="508" customWidth="1"/>
    <col min="15375" max="15375" width="10.7109375" style="508" customWidth="1"/>
    <col min="15376" max="15376" width="11.7109375" style="508" customWidth="1"/>
    <col min="15377" max="15377" width="3.28515625" style="508" customWidth="1"/>
    <col min="15378" max="15616" width="10.28515625" style="508"/>
    <col min="15617" max="15617" width="4.140625" style="508" customWidth="1"/>
    <col min="15618" max="15618" width="2.140625" style="508" customWidth="1"/>
    <col min="15619" max="15619" width="17.85546875" style="508" customWidth="1"/>
    <col min="15620" max="15620" width="14.85546875" style="508" customWidth="1"/>
    <col min="15621" max="15621" width="7.28515625" style="508" customWidth="1"/>
    <col min="15622" max="15622" width="23.42578125" style="508" customWidth="1"/>
    <col min="15623" max="15623" width="22.7109375" style="508" customWidth="1"/>
    <col min="15624" max="15624" width="15.5703125" style="508" customWidth="1"/>
    <col min="15625" max="15625" width="18" style="508" customWidth="1"/>
    <col min="15626" max="15626" width="1.7109375" style="508" customWidth="1"/>
    <col min="15627" max="15627" width="12.85546875" style="508" customWidth="1"/>
    <col min="15628" max="15628" width="9.42578125" style="508" customWidth="1"/>
    <col min="15629" max="15629" width="10.7109375" style="508" customWidth="1"/>
    <col min="15630" max="15630" width="11.7109375" style="508" customWidth="1"/>
    <col min="15631" max="15631" width="10.7109375" style="508" customWidth="1"/>
    <col min="15632" max="15632" width="11.7109375" style="508" customWidth="1"/>
    <col min="15633" max="15633" width="3.28515625" style="508" customWidth="1"/>
    <col min="15634" max="15872" width="10.28515625" style="508"/>
    <col min="15873" max="15873" width="4.140625" style="508" customWidth="1"/>
    <col min="15874" max="15874" width="2.140625" style="508" customWidth="1"/>
    <col min="15875" max="15875" width="17.85546875" style="508" customWidth="1"/>
    <col min="15876" max="15876" width="14.85546875" style="508" customWidth="1"/>
    <col min="15877" max="15877" width="7.28515625" style="508" customWidth="1"/>
    <col min="15878" max="15878" width="23.42578125" style="508" customWidth="1"/>
    <col min="15879" max="15879" width="22.7109375" style="508" customWidth="1"/>
    <col min="15880" max="15880" width="15.5703125" style="508" customWidth="1"/>
    <col min="15881" max="15881" width="18" style="508" customWidth="1"/>
    <col min="15882" max="15882" width="1.7109375" style="508" customWidth="1"/>
    <col min="15883" max="15883" width="12.85546875" style="508" customWidth="1"/>
    <col min="15884" max="15884" width="9.42578125" style="508" customWidth="1"/>
    <col min="15885" max="15885" width="10.7109375" style="508" customWidth="1"/>
    <col min="15886" max="15886" width="11.7109375" style="508" customWidth="1"/>
    <col min="15887" max="15887" width="10.7109375" style="508" customWidth="1"/>
    <col min="15888" max="15888" width="11.7109375" style="508" customWidth="1"/>
    <col min="15889" max="15889" width="3.28515625" style="508" customWidth="1"/>
    <col min="15890" max="16128" width="10.28515625" style="508"/>
    <col min="16129" max="16129" width="4.140625" style="508" customWidth="1"/>
    <col min="16130" max="16130" width="2.140625" style="508" customWidth="1"/>
    <col min="16131" max="16131" width="17.85546875" style="508" customWidth="1"/>
    <col min="16132" max="16132" width="14.85546875" style="508" customWidth="1"/>
    <col min="16133" max="16133" width="7.28515625" style="508" customWidth="1"/>
    <col min="16134" max="16134" width="23.42578125" style="508" customWidth="1"/>
    <col min="16135" max="16135" width="22.7109375" style="508" customWidth="1"/>
    <col min="16136" max="16136" width="15.5703125" style="508" customWidth="1"/>
    <col min="16137" max="16137" width="18" style="508" customWidth="1"/>
    <col min="16138" max="16138" width="1.7109375" style="508" customWidth="1"/>
    <col min="16139" max="16139" width="12.85546875" style="508" customWidth="1"/>
    <col min="16140" max="16140" width="9.42578125" style="508" customWidth="1"/>
    <col min="16141" max="16141" width="10.7109375" style="508" customWidth="1"/>
    <col min="16142" max="16142" width="11.7109375" style="508" customWidth="1"/>
    <col min="16143" max="16143" width="10.7109375" style="508" customWidth="1"/>
    <col min="16144" max="16144" width="11.7109375" style="508" customWidth="1"/>
    <col min="16145" max="16145" width="3.28515625" style="508" customWidth="1"/>
    <col min="16146" max="16384" width="10.28515625" style="508"/>
  </cols>
  <sheetData>
    <row r="1" spans="2:40" ht="17.25" customHeight="1">
      <c r="E1" s="509"/>
      <c r="F1" s="509"/>
      <c r="H1" s="509"/>
      <c r="I1" s="509"/>
      <c r="J1" s="509"/>
      <c r="K1" s="509"/>
      <c r="L1" s="509"/>
    </row>
    <row r="2" spans="2:40" ht="7.5" customHeight="1" thickBot="1">
      <c r="D2" s="509"/>
      <c r="E2" s="509"/>
      <c r="F2" s="509"/>
      <c r="G2" s="509"/>
      <c r="H2" s="509"/>
      <c r="I2" s="509"/>
      <c r="J2" s="509"/>
      <c r="K2" s="509"/>
      <c r="L2" s="509"/>
    </row>
    <row r="3" spans="2:40" ht="23.25" customHeight="1" thickTop="1">
      <c r="B3" s="1319"/>
      <c r="C3" s="1320"/>
      <c r="D3" s="1325" t="s">
        <v>119</v>
      </c>
      <c r="E3" s="1326"/>
      <c r="F3" s="1326"/>
      <c r="G3" s="1326"/>
      <c r="H3" s="1326"/>
      <c r="I3" s="1326"/>
      <c r="J3" s="1327"/>
      <c r="K3" s="509"/>
      <c r="L3" s="510"/>
      <c r="M3" s="511"/>
      <c r="N3" s="511"/>
      <c r="O3" s="511"/>
      <c r="P3" s="511"/>
      <c r="Q3" s="511"/>
      <c r="R3" s="511"/>
      <c r="S3" s="511"/>
      <c r="T3" s="511"/>
      <c r="U3" s="511"/>
      <c r="V3" s="511"/>
      <c r="W3" s="511"/>
      <c r="X3" s="511"/>
      <c r="Y3" s="511"/>
      <c r="Z3" s="511"/>
      <c r="AA3" s="511"/>
      <c r="AB3" s="511"/>
      <c r="AC3" s="511"/>
      <c r="AD3" s="511"/>
      <c r="AE3" s="511"/>
      <c r="AF3" s="511"/>
      <c r="AG3" s="511"/>
      <c r="AH3" s="511"/>
      <c r="AI3" s="511"/>
      <c r="AJ3" s="511"/>
      <c r="AK3" s="511"/>
      <c r="AL3" s="511"/>
      <c r="AM3" s="511"/>
      <c r="AN3" s="512"/>
    </row>
    <row r="4" spans="2:40" ht="15" customHeight="1">
      <c r="B4" s="1321"/>
      <c r="C4" s="1322"/>
      <c r="D4" s="1328"/>
      <c r="E4" s="1329"/>
      <c r="F4" s="1329"/>
      <c r="G4" s="1329"/>
      <c r="H4" s="1329"/>
      <c r="I4" s="1329"/>
      <c r="J4" s="1330"/>
      <c r="K4" s="509"/>
      <c r="L4" s="513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  <c r="AE4" s="514"/>
      <c r="AF4" s="514"/>
      <c r="AG4" s="514"/>
      <c r="AH4" s="514"/>
      <c r="AI4" s="514"/>
      <c r="AJ4" s="514"/>
      <c r="AK4" s="514"/>
      <c r="AL4" s="514"/>
      <c r="AM4" s="514"/>
      <c r="AN4" s="515"/>
    </row>
    <row r="5" spans="2:40" ht="24.75" customHeight="1" thickBot="1">
      <c r="B5" s="1323"/>
      <c r="C5" s="1324"/>
      <c r="D5" s="1331"/>
      <c r="E5" s="1332"/>
      <c r="F5" s="1332"/>
      <c r="G5" s="1332"/>
      <c r="H5" s="1332"/>
      <c r="I5" s="1332"/>
      <c r="J5" s="1333"/>
      <c r="K5" s="509"/>
      <c r="L5" s="509"/>
    </row>
    <row r="6" spans="2:40" ht="9" customHeight="1" thickTop="1" thickBot="1">
      <c r="B6" s="1319"/>
      <c r="C6" s="1320"/>
      <c r="D6" s="1320"/>
      <c r="E6" s="1320"/>
      <c r="F6" s="1320"/>
      <c r="G6" s="1320"/>
      <c r="H6" s="1320"/>
      <c r="I6" s="1320"/>
      <c r="J6" s="1334"/>
      <c r="K6" s="509"/>
      <c r="L6" s="509"/>
    </row>
    <row r="7" spans="2:40" ht="17.25" customHeight="1" thickTop="1">
      <c r="B7" s="516"/>
      <c r="C7" s="1335" t="s">
        <v>120</v>
      </c>
      <c r="D7" s="1336"/>
      <c r="E7" s="1336"/>
      <c r="F7" s="1336"/>
      <c r="G7" s="1336"/>
      <c r="H7" s="1336"/>
      <c r="I7" s="1337"/>
      <c r="J7" s="517"/>
      <c r="K7" s="518"/>
      <c r="L7" s="1338" t="s">
        <v>121</v>
      </c>
      <c r="M7" s="1339"/>
      <c r="N7" s="1339"/>
      <c r="X7" s="519"/>
      <c r="Y7" s="519"/>
      <c r="Z7" s="519"/>
      <c r="AA7" s="519"/>
      <c r="AB7" s="519"/>
      <c r="AC7" s="519"/>
      <c r="AD7" s="519"/>
      <c r="AE7" s="519"/>
      <c r="AF7" s="519"/>
      <c r="AG7" s="519"/>
      <c r="AH7" s="519"/>
      <c r="AI7" s="519"/>
      <c r="AJ7" s="519"/>
      <c r="AK7" s="519"/>
      <c r="AL7" s="520"/>
    </row>
    <row r="8" spans="2:40" ht="18.75" customHeight="1" thickBot="1">
      <c r="B8" s="516"/>
      <c r="C8" s="1340" t="s">
        <v>122</v>
      </c>
      <c r="D8" s="1341"/>
      <c r="E8" s="1341"/>
      <c r="F8" s="1341"/>
      <c r="G8" s="1341"/>
      <c r="H8" s="1341"/>
      <c r="I8" s="1342"/>
      <c r="J8" s="517"/>
      <c r="K8" s="518"/>
      <c r="L8" s="521"/>
    </row>
    <row r="9" spans="2:40" ht="78" customHeight="1" thickTop="1">
      <c r="B9" s="522"/>
      <c r="C9" s="523" t="s">
        <v>123</v>
      </c>
      <c r="D9" s="1343">
        <f>'GRANULOMETRÍA GRAVA'!G7</f>
        <v>0</v>
      </c>
      <c r="E9" s="1343"/>
      <c r="F9" s="1343"/>
      <c r="G9" s="1343"/>
      <c r="H9" s="1343"/>
      <c r="I9" s="1344"/>
      <c r="J9" s="524"/>
      <c r="K9" s="525"/>
      <c r="L9" s="525"/>
    </row>
    <row r="10" spans="2:40" ht="24" customHeight="1">
      <c r="B10" s="522"/>
      <c r="C10" s="526" t="s">
        <v>124</v>
      </c>
      <c r="D10" s="1345"/>
      <c r="E10" s="1345"/>
      <c r="F10" s="1345"/>
      <c r="G10" s="1345"/>
      <c r="H10" s="1345"/>
      <c r="I10" s="1346"/>
      <c r="J10" s="527"/>
      <c r="K10" s="525"/>
      <c r="L10" s="525"/>
    </row>
    <row r="11" spans="2:40" ht="15.75" customHeight="1">
      <c r="B11" s="522"/>
      <c r="C11" s="526" t="s">
        <v>125</v>
      </c>
      <c r="D11" s="1347">
        <f>'GRANULOMETRÍA GRAVA'!G9</f>
        <v>0</v>
      </c>
      <c r="E11" s="1347"/>
      <c r="F11" s="1347"/>
      <c r="G11" s="1347"/>
      <c r="H11" s="1347"/>
      <c r="I11" s="1348"/>
      <c r="J11" s="528"/>
      <c r="K11" s="525"/>
      <c r="L11" s="525"/>
      <c r="X11" s="519"/>
      <c r="Y11" s="519"/>
      <c r="Z11" s="519"/>
      <c r="AA11" s="519"/>
      <c r="AB11" s="519"/>
      <c r="AC11" s="519"/>
      <c r="AD11" s="519"/>
      <c r="AE11" s="519"/>
      <c r="AF11" s="520"/>
    </row>
    <row r="12" spans="2:40" ht="15.75" customHeight="1" thickBot="1">
      <c r="B12" s="522"/>
      <c r="C12" s="526" t="s">
        <v>126</v>
      </c>
      <c r="D12" s="1349" t="s">
        <v>364</v>
      </c>
      <c r="E12" s="1349"/>
      <c r="F12" s="1349"/>
      <c r="G12" s="1349"/>
      <c r="H12" s="1349"/>
      <c r="I12" s="1350"/>
      <c r="J12" s="529"/>
      <c r="K12" s="525"/>
      <c r="L12" s="525"/>
    </row>
    <row r="13" spans="2:40" ht="15.75" customHeight="1" thickBot="1">
      <c r="B13" s="522"/>
      <c r="C13" s="526" t="s">
        <v>127</v>
      </c>
      <c r="D13" s="1351"/>
      <c r="E13" s="1351"/>
      <c r="F13" s="1351"/>
      <c r="G13" s="1351"/>
      <c r="H13" s="530" t="s">
        <v>128</v>
      </c>
      <c r="I13" s="688">
        <f>O18</f>
        <v>180</v>
      </c>
      <c r="J13" s="531"/>
      <c r="K13" s="525"/>
      <c r="L13" s="1316" t="s">
        <v>129</v>
      </c>
      <c r="M13" s="1317"/>
      <c r="N13" s="1317"/>
      <c r="O13" s="1318"/>
    </row>
    <row r="14" spans="2:40" ht="15.75" customHeight="1">
      <c r="B14" s="522"/>
      <c r="C14" s="526" t="s">
        <v>130</v>
      </c>
      <c r="D14" s="1315"/>
      <c r="E14" s="1315"/>
      <c r="F14" s="1315"/>
      <c r="G14" s="1315"/>
      <c r="H14" s="530" t="s">
        <v>131</v>
      </c>
      <c r="I14" s="668">
        <f>O19</f>
        <v>250</v>
      </c>
      <c r="J14" s="531"/>
      <c r="K14" s="525"/>
      <c r="L14" s="525"/>
    </row>
    <row r="15" spans="2:40" ht="15.75" customHeight="1">
      <c r="B15" s="522"/>
      <c r="C15" s="526" t="s">
        <v>132</v>
      </c>
      <c r="D15" s="1303" t="s">
        <v>251</v>
      </c>
      <c r="E15" s="1303"/>
      <c r="F15" s="1303"/>
      <c r="G15" s="1303"/>
      <c r="H15" s="530" t="s">
        <v>133</v>
      </c>
      <c r="I15" s="532" t="s">
        <v>315</v>
      </c>
      <c r="J15" s="531"/>
      <c r="K15" s="525"/>
      <c r="L15" s="1304" t="s">
        <v>134</v>
      </c>
      <c r="M15" s="1304"/>
      <c r="N15" s="1304"/>
      <c r="O15" s="1305">
        <v>180</v>
      </c>
      <c r="P15" s="1305"/>
      <c r="R15" s="508" t="s">
        <v>135</v>
      </c>
      <c r="S15" s="1306" t="s">
        <v>136</v>
      </c>
      <c r="T15" s="1306"/>
      <c r="U15" s="1306"/>
    </row>
    <row r="16" spans="2:40" ht="23.25" customHeight="1">
      <c r="B16" s="522"/>
      <c r="C16" s="1311" t="s">
        <v>137</v>
      </c>
      <c r="D16" s="1312"/>
      <c r="E16" s="1312"/>
      <c r="F16" s="1312"/>
      <c r="G16" s="1312"/>
      <c r="H16" s="533" t="s">
        <v>138</v>
      </c>
      <c r="I16" s="534" t="s">
        <v>312</v>
      </c>
      <c r="J16" s="535"/>
      <c r="K16" s="525"/>
      <c r="L16" s="1304" t="s">
        <v>139</v>
      </c>
      <c r="M16" s="1304"/>
      <c r="N16" s="1304"/>
      <c r="O16" s="536" t="s">
        <v>346</v>
      </c>
      <c r="P16" s="537" t="s">
        <v>140</v>
      </c>
      <c r="R16" s="1285" t="s">
        <v>141</v>
      </c>
      <c r="S16" s="1285"/>
      <c r="T16" s="1285" t="s">
        <v>142</v>
      </c>
      <c r="U16" s="1285"/>
    </row>
    <row r="17" spans="2:21" ht="15.75" customHeight="1" thickBot="1">
      <c r="B17" s="522"/>
      <c r="C17" s="1313"/>
      <c r="D17" s="1314"/>
      <c r="E17" s="1314"/>
      <c r="F17" s="1314"/>
      <c r="G17" s="1314"/>
      <c r="H17" s="538" t="s">
        <v>143</v>
      </c>
      <c r="I17" s="539">
        <v>2.9129999999999998</v>
      </c>
      <c r="J17" s="540"/>
      <c r="K17" s="525"/>
      <c r="L17" s="1286" t="s">
        <v>144</v>
      </c>
      <c r="M17" s="1286"/>
      <c r="N17" s="508" t="s">
        <v>145</v>
      </c>
      <c r="O17" s="541">
        <v>70</v>
      </c>
      <c r="R17" s="1307" t="s">
        <v>146</v>
      </c>
      <c r="S17" s="1307"/>
      <c r="T17" s="1308">
        <v>70</v>
      </c>
      <c r="U17" s="1308"/>
    </row>
    <row r="18" spans="2:21" ht="32.25" customHeight="1" thickTop="1" thickBot="1">
      <c r="B18" s="522"/>
      <c r="C18" s="1309" t="s">
        <v>147</v>
      </c>
      <c r="D18" s="1309"/>
      <c r="E18" s="1309"/>
      <c r="F18" s="542">
        <f>'GRANULOMETRIA DE ARENA '!G11</f>
        <v>0</v>
      </c>
      <c r="G18" s="542">
        <f>'GRANULOMETRÍA GRAVA'!G11</f>
        <v>0</v>
      </c>
      <c r="H18" s="543"/>
      <c r="I18" s="544"/>
      <c r="J18" s="545"/>
      <c r="K18" s="525"/>
      <c r="L18" s="525"/>
      <c r="N18" s="508" t="s">
        <v>145</v>
      </c>
      <c r="O18" s="1290">
        <v>180</v>
      </c>
      <c r="P18" s="1291"/>
      <c r="R18" s="1307" t="s">
        <v>148</v>
      </c>
      <c r="S18" s="1307"/>
      <c r="T18" s="1308">
        <v>85</v>
      </c>
      <c r="U18" s="1308"/>
    </row>
    <row r="19" spans="2:21" ht="16.5" customHeight="1" thickTop="1" thickBot="1">
      <c r="B19" s="522"/>
      <c r="C19" s="1310"/>
      <c r="D19" s="1310"/>
      <c r="E19" s="1310"/>
      <c r="F19" s="546" t="s">
        <v>149</v>
      </c>
      <c r="G19" s="546" t="s">
        <v>150</v>
      </c>
      <c r="H19" s="547"/>
      <c r="I19" s="545"/>
      <c r="J19" s="545"/>
      <c r="K19" s="525"/>
      <c r="L19" s="525"/>
      <c r="N19" s="508" t="s">
        <v>145</v>
      </c>
      <c r="O19" s="1290">
        <f>O18+O17</f>
        <v>250</v>
      </c>
      <c r="P19" s="1291"/>
      <c r="R19" s="1307" t="s">
        <v>151</v>
      </c>
      <c r="S19" s="1307"/>
      <c r="T19" s="1308">
        <v>50</v>
      </c>
      <c r="U19" s="1308"/>
    </row>
    <row r="20" spans="2:21" ht="15.75" customHeight="1" thickTop="1">
      <c r="B20" s="548"/>
      <c r="C20" s="1287" t="s">
        <v>152</v>
      </c>
      <c r="D20" s="1288"/>
      <c r="E20" s="1289"/>
      <c r="F20" s="549" t="e">
        <f>'DISEÑO CONCRETO 210 - FULLER'!F19</f>
        <v>#DIV/0!</v>
      </c>
      <c r="G20" s="550" t="e">
        <f>'GRAV ESP Y ABS GRAVA '!G31</f>
        <v>#DIV/0!</v>
      </c>
      <c r="H20" s="551"/>
      <c r="I20" s="545"/>
      <c r="J20" s="545"/>
      <c r="K20" s="525"/>
      <c r="L20" s="525"/>
    </row>
    <row r="21" spans="2:21" ht="15.75" customHeight="1">
      <c r="B21" s="552"/>
      <c r="C21" s="1275" t="s">
        <v>352</v>
      </c>
      <c r="D21" s="1276"/>
      <c r="E21" s="1278"/>
      <c r="F21" s="553" t="e">
        <f>'DISEÑO CONCRETO 210 - FULLER'!F20</f>
        <v>#DIV/0!</v>
      </c>
      <c r="G21" s="554" t="e">
        <f>'PESO VLM GRAVA'!N21</f>
        <v>#DIV/0!</v>
      </c>
      <c r="H21" s="555"/>
      <c r="I21" s="556"/>
      <c r="J21" s="556"/>
      <c r="K21" s="525"/>
      <c r="L21" s="525"/>
    </row>
    <row r="22" spans="2:21" ht="15.75" customHeight="1">
      <c r="B22" s="552"/>
      <c r="C22" s="1275" t="s">
        <v>356</v>
      </c>
      <c r="D22" s="1276"/>
      <c r="E22" s="1278"/>
      <c r="F22" s="553" t="e">
        <f>'DISEÑO CONCRETO 210 - FULLER'!F21</f>
        <v>#DIV/0!</v>
      </c>
      <c r="G22" s="554" t="e">
        <f>'PESO VLM GRAVA'!N31</f>
        <v>#DIV/0!</v>
      </c>
      <c r="H22" s="555"/>
      <c r="I22" s="556"/>
      <c r="J22" s="556"/>
      <c r="K22" s="525"/>
      <c r="L22" s="525"/>
    </row>
    <row r="23" spans="2:21" ht="15.75" customHeight="1">
      <c r="B23" s="552"/>
      <c r="C23" s="1275" t="s">
        <v>339</v>
      </c>
      <c r="D23" s="1276"/>
      <c r="E23" s="1278"/>
      <c r="F23" s="557">
        <v>12.55</v>
      </c>
      <c r="G23" s="558">
        <v>5.94</v>
      </c>
      <c r="H23" s="555"/>
      <c r="I23" s="556"/>
      <c r="J23" s="556"/>
      <c r="K23" s="525"/>
      <c r="L23" s="525"/>
    </row>
    <row r="24" spans="2:21" ht="15.75" customHeight="1">
      <c r="B24" s="552"/>
      <c r="C24" s="1275" t="s">
        <v>340</v>
      </c>
      <c r="D24" s="1276"/>
      <c r="E24" s="1278"/>
      <c r="F24" s="559" t="e">
        <f>'DISEÑO CONCRETO 210 - FULLER'!F23</f>
        <v>#DIV/0!</v>
      </c>
      <c r="G24" s="560" t="e">
        <f>'GRAV ESP Y ABS GRAVA '!G33</f>
        <v>#DIV/0!</v>
      </c>
      <c r="H24" s="555"/>
      <c r="I24" s="556"/>
      <c r="J24" s="556"/>
      <c r="K24" s="525"/>
      <c r="L24" s="525"/>
    </row>
    <row r="25" spans="2:21" ht="15.75" customHeight="1">
      <c r="B25" s="552"/>
      <c r="C25" s="1279" t="s">
        <v>153</v>
      </c>
      <c r="D25" s="1280"/>
      <c r="E25" s="1281"/>
      <c r="F25" s="561" t="e">
        <f>'DISEÑO CONCRETO 210 - FULLER'!F24</f>
        <v>#DIV/0!</v>
      </c>
      <c r="G25" s="554" t="s">
        <v>155</v>
      </c>
      <c r="H25" s="562"/>
      <c r="I25" s="556"/>
      <c r="J25" s="556"/>
      <c r="K25" s="525"/>
      <c r="L25" s="525"/>
    </row>
    <row r="26" spans="2:21" ht="15.75" customHeight="1" thickBot="1">
      <c r="B26" s="552"/>
      <c r="C26" s="1355" t="s">
        <v>154</v>
      </c>
      <c r="D26" s="1356"/>
      <c r="E26" s="1357"/>
      <c r="F26" s="563" t="s">
        <v>155</v>
      </c>
      <c r="G26" s="564" t="s">
        <v>314</v>
      </c>
      <c r="H26" s="562"/>
      <c r="I26" s="556"/>
      <c r="J26" s="556"/>
      <c r="K26" s="525"/>
      <c r="L26" s="525"/>
    </row>
    <row r="27" spans="2:21" ht="15.75" customHeight="1" thickTop="1" thickBot="1">
      <c r="B27" s="552"/>
      <c r="C27" s="1269" t="s">
        <v>156</v>
      </c>
      <c r="D27" s="1270"/>
      <c r="E27" s="1270"/>
      <c r="F27" s="1270"/>
      <c r="G27" s="1271"/>
      <c r="H27" s="562"/>
      <c r="I27" s="556"/>
      <c r="J27" s="556"/>
      <c r="K27" s="525"/>
      <c r="L27" s="525"/>
      <c r="M27" s="508" t="s">
        <v>157</v>
      </c>
    </row>
    <row r="28" spans="2:21" ht="15.75" customHeight="1" thickTop="1">
      <c r="B28" s="552"/>
      <c r="C28" s="1352" t="s">
        <v>158</v>
      </c>
      <c r="D28" s="1353"/>
      <c r="E28" s="1354"/>
      <c r="F28" s="565">
        <v>0.61709999999999998</v>
      </c>
      <c r="G28" s="566"/>
      <c r="H28" s="562"/>
      <c r="I28" s="567"/>
      <c r="J28" s="556"/>
      <c r="K28" s="525" t="s">
        <v>159</v>
      </c>
      <c r="L28" s="568">
        <v>298</v>
      </c>
      <c r="M28" s="569">
        <f>+L28*L29</f>
        <v>202.64000000000001</v>
      </c>
      <c r="N28" s="508" t="s">
        <v>160</v>
      </c>
    </row>
    <row r="29" spans="2:21" ht="15.75" customHeight="1">
      <c r="B29" s="552"/>
      <c r="C29" s="1220" t="s">
        <v>161</v>
      </c>
      <c r="D29" s="1221"/>
      <c r="E29" s="1222"/>
      <c r="F29" s="570">
        <v>202</v>
      </c>
      <c r="G29" s="571" t="s">
        <v>347</v>
      </c>
      <c r="H29" s="562"/>
      <c r="I29" s="567"/>
      <c r="J29" s="556"/>
      <c r="K29" s="525" t="s">
        <v>162</v>
      </c>
      <c r="L29" s="572">
        <v>0.68</v>
      </c>
    </row>
    <row r="30" spans="2:21" ht="15.75" customHeight="1">
      <c r="B30" s="552"/>
      <c r="C30" s="1220" t="s">
        <v>163</v>
      </c>
      <c r="D30" s="1221"/>
      <c r="E30" s="1222"/>
      <c r="F30" s="573">
        <f>(F29/F28)</f>
        <v>327.33754658888347</v>
      </c>
      <c r="G30" s="571" t="s">
        <v>348</v>
      </c>
      <c r="H30" s="574">
        <f>(F30/42.5)</f>
        <v>7.702059919738435</v>
      </c>
      <c r="I30" s="575" t="s">
        <v>253</v>
      </c>
      <c r="J30" s="576"/>
      <c r="K30" s="525">
        <f>(F29/F28)</f>
        <v>327.33754658888347</v>
      </c>
      <c r="L30" s="525"/>
    </row>
    <row r="31" spans="2:21" ht="15.75" customHeight="1">
      <c r="B31" s="552"/>
      <c r="C31" s="1220" t="s">
        <v>164</v>
      </c>
      <c r="D31" s="1221"/>
      <c r="E31" s="1222"/>
      <c r="F31" s="577">
        <v>0.64</v>
      </c>
      <c r="G31" s="571" t="s">
        <v>349</v>
      </c>
      <c r="H31" s="562"/>
      <c r="I31" s="567"/>
      <c r="J31" s="556"/>
      <c r="K31" s="525"/>
      <c r="L31" s="525"/>
    </row>
    <row r="32" spans="2:21" ht="15.75" customHeight="1">
      <c r="B32" s="552"/>
      <c r="C32" s="1220" t="s">
        <v>165</v>
      </c>
      <c r="D32" s="1221"/>
      <c r="E32" s="1222"/>
      <c r="F32" s="573" t="e">
        <f>+G22*F31</f>
        <v>#DIV/0!</v>
      </c>
      <c r="G32" s="571" t="s">
        <v>348</v>
      </c>
      <c r="H32" s="562"/>
      <c r="I32" s="578"/>
      <c r="J32" s="556"/>
      <c r="K32" s="578">
        <f>1351*0.67</f>
        <v>905.17000000000007</v>
      </c>
      <c r="L32" s="525"/>
      <c r="O32" s="508">
        <v>6</v>
      </c>
      <c r="P32" s="508">
        <v>42.5</v>
      </c>
      <c r="R32" s="508">
        <f>O32*P32</f>
        <v>255</v>
      </c>
    </row>
    <row r="33" spans="2:16" ht="15.75" customHeight="1">
      <c r="B33" s="552"/>
      <c r="C33" s="1220" t="s">
        <v>166</v>
      </c>
      <c r="D33" s="1221"/>
      <c r="E33" s="1222"/>
      <c r="F33" s="577">
        <v>1.5</v>
      </c>
      <c r="G33" s="571" t="s">
        <v>113</v>
      </c>
      <c r="H33" s="562"/>
      <c r="I33" s="578"/>
      <c r="J33" s="556"/>
      <c r="K33" s="525"/>
      <c r="L33" s="525"/>
    </row>
    <row r="34" spans="2:16" ht="15.75" customHeight="1">
      <c r="B34" s="552"/>
      <c r="C34" s="1220" t="s">
        <v>167</v>
      </c>
      <c r="D34" s="1221"/>
      <c r="E34" s="1222"/>
      <c r="F34" s="573">
        <f>(F30)/(I17)</f>
        <v>112.37128272876193</v>
      </c>
      <c r="G34" s="571" t="s">
        <v>168</v>
      </c>
      <c r="H34" s="562"/>
      <c r="I34" s="578"/>
      <c r="J34" s="556"/>
      <c r="K34" s="568">
        <f>F30/I17</f>
        <v>112.37128272876193</v>
      </c>
      <c r="L34" s="525"/>
    </row>
    <row r="35" spans="2:16" ht="15.75" customHeight="1">
      <c r="B35" s="552"/>
      <c r="C35" s="1220" t="s">
        <v>169</v>
      </c>
      <c r="D35" s="1221"/>
      <c r="E35" s="1222"/>
      <c r="F35" s="573">
        <f>F29</f>
        <v>202</v>
      </c>
      <c r="G35" s="571" t="s">
        <v>168</v>
      </c>
      <c r="H35" s="562"/>
      <c r="I35" s="578"/>
      <c r="J35" s="556"/>
      <c r="K35" s="525">
        <v>179</v>
      </c>
      <c r="L35" s="525"/>
      <c r="M35" s="508">
        <f>F30/42.5</f>
        <v>7.702059919738435</v>
      </c>
    </row>
    <row r="36" spans="2:16" ht="15.75" customHeight="1">
      <c r="B36" s="552"/>
      <c r="C36" s="1220" t="s">
        <v>170</v>
      </c>
      <c r="D36" s="1221"/>
      <c r="E36" s="1222"/>
      <c r="F36" s="573" t="e">
        <f>(F32)/(G20)</f>
        <v>#DIV/0!</v>
      </c>
      <c r="G36" s="571" t="s">
        <v>168</v>
      </c>
      <c r="H36" s="562"/>
      <c r="I36" s="578"/>
      <c r="J36" s="556"/>
      <c r="K36" s="579">
        <f>905/2.595</f>
        <v>348.74759152215796</v>
      </c>
      <c r="L36" s="525"/>
    </row>
    <row r="37" spans="2:16" ht="15.75" customHeight="1">
      <c r="B37" s="580"/>
      <c r="C37" s="1223" t="s">
        <v>171</v>
      </c>
      <c r="D37" s="1224"/>
      <c r="E37" s="1225"/>
      <c r="F37" s="573">
        <f>((F33)/100)*1000</f>
        <v>15</v>
      </c>
      <c r="G37" s="571" t="s">
        <v>168</v>
      </c>
      <c r="H37" s="552"/>
      <c r="I37" s="581"/>
      <c r="J37" s="582"/>
      <c r="K37" s="581">
        <f>+((2/100)*1000)</f>
        <v>20</v>
      </c>
      <c r="L37" s="525"/>
      <c r="N37" s="583"/>
      <c r="P37" s="572"/>
    </row>
    <row r="38" spans="2:16" ht="15.75" customHeight="1">
      <c r="B38" s="552"/>
      <c r="C38" s="1282" t="s">
        <v>172</v>
      </c>
      <c r="D38" s="1283"/>
      <c r="E38" s="1284"/>
      <c r="F38" s="573" t="e">
        <f>SUM(F34:F37)</f>
        <v>#DIV/0!</v>
      </c>
      <c r="G38" s="571" t="s">
        <v>168</v>
      </c>
      <c r="H38" s="552"/>
      <c r="I38" s="581"/>
      <c r="J38" s="582"/>
      <c r="K38" s="568">
        <f>SUM(K34:K37)</f>
        <v>660.11887425091982</v>
      </c>
      <c r="L38" s="525"/>
    </row>
    <row r="39" spans="2:16" ht="15.75" customHeight="1" thickBot="1">
      <c r="B39" s="552"/>
      <c r="C39" s="1223" t="s">
        <v>173</v>
      </c>
      <c r="D39" s="1224"/>
      <c r="E39" s="1225"/>
      <c r="F39" s="573" t="e">
        <f>(1000-F38)</f>
        <v>#DIV/0!</v>
      </c>
      <c r="G39" s="571" t="s">
        <v>168</v>
      </c>
      <c r="H39" s="552"/>
      <c r="I39" s="581"/>
      <c r="J39" s="582"/>
      <c r="K39" s="581">
        <f>1000-650</f>
        <v>350</v>
      </c>
      <c r="L39" s="525"/>
    </row>
    <row r="40" spans="2:16" ht="15.75" customHeight="1" thickTop="1" thickBot="1">
      <c r="B40" s="552"/>
      <c r="C40" s="1358" t="s">
        <v>174</v>
      </c>
      <c r="D40" s="1359"/>
      <c r="E40" s="1360"/>
      <c r="F40" s="584" t="e">
        <f>(F39*F20)</f>
        <v>#DIV/0!</v>
      </c>
      <c r="G40" s="585" t="s">
        <v>175</v>
      </c>
      <c r="H40" s="548"/>
      <c r="I40" s="581"/>
      <c r="J40" s="582"/>
      <c r="K40" s="579">
        <v>860</v>
      </c>
      <c r="L40" s="525"/>
      <c r="N40" s="1240" t="s">
        <v>335</v>
      </c>
      <c r="O40" s="1241"/>
      <c r="P40" s="1242"/>
    </row>
    <row r="41" spans="2:16" ht="17.25" thickTop="1" thickBot="1">
      <c r="B41" s="552"/>
      <c r="C41" s="1269" t="s">
        <v>176</v>
      </c>
      <c r="D41" s="1270"/>
      <c r="E41" s="1270"/>
      <c r="F41" s="1270"/>
      <c r="G41" s="1271"/>
      <c r="H41" s="586"/>
      <c r="I41" s="581"/>
      <c r="J41" s="582"/>
      <c r="K41" s="578"/>
      <c r="L41" s="525"/>
      <c r="N41" s="611" t="s">
        <v>163</v>
      </c>
      <c r="O41" s="619">
        <f>D52/42.5</f>
        <v>7.702059919738435</v>
      </c>
      <c r="P41" s="614"/>
    </row>
    <row r="42" spans="2:16" ht="15.75" customHeight="1" thickTop="1">
      <c r="B42" s="552"/>
      <c r="C42" s="1352" t="s">
        <v>177</v>
      </c>
      <c r="D42" s="1353"/>
      <c r="E42" s="1354"/>
      <c r="F42" s="587" t="e">
        <f>(F23/100)*(F40)</f>
        <v>#DIV/0!</v>
      </c>
      <c r="G42" s="588" t="s">
        <v>175</v>
      </c>
      <c r="H42" s="586"/>
      <c r="I42" s="581"/>
      <c r="J42" s="582"/>
      <c r="K42" s="578">
        <f>(4.093/100*860)</f>
        <v>35.199800000000003</v>
      </c>
      <c r="L42" s="525"/>
      <c r="N42" s="620" t="s">
        <v>161</v>
      </c>
      <c r="O42" s="626">
        <f>D53</f>
        <v>202</v>
      </c>
      <c r="P42" s="623" t="s">
        <v>168</v>
      </c>
    </row>
    <row r="43" spans="2:16" ht="15.75" customHeight="1">
      <c r="B43" s="552"/>
      <c r="C43" s="1255" t="s">
        <v>178</v>
      </c>
      <c r="D43" s="1256"/>
      <c r="E43" s="1257"/>
      <c r="F43" s="589" t="e">
        <f>(G23/100)*F32</f>
        <v>#DIV/0!</v>
      </c>
      <c r="G43" s="590" t="s">
        <v>175</v>
      </c>
      <c r="H43" s="586"/>
      <c r="I43" s="602"/>
      <c r="J43" s="582"/>
      <c r="K43" s="578">
        <f>(1.81/100*905)</f>
        <v>16.380500000000001</v>
      </c>
      <c r="L43" s="525"/>
      <c r="N43" s="620" t="s">
        <v>305</v>
      </c>
      <c r="O43" s="626"/>
      <c r="P43" s="623" t="s">
        <v>168</v>
      </c>
    </row>
    <row r="44" spans="2:16" ht="15.75" customHeight="1">
      <c r="B44" s="552"/>
      <c r="C44" s="1255" t="s">
        <v>179</v>
      </c>
      <c r="D44" s="1256"/>
      <c r="E44" s="1257"/>
      <c r="F44" s="591" t="e">
        <f>(F23-F24)</f>
        <v>#DIV/0!</v>
      </c>
      <c r="G44" s="590" t="s">
        <v>113</v>
      </c>
      <c r="H44" s="586"/>
      <c r="I44" s="602"/>
      <c r="J44" s="582"/>
      <c r="K44" s="592">
        <f>+(4.093-7.643)</f>
        <v>-3.55</v>
      </c>
      <c r="L44" s="525"/>
      <c r="N44" s="620" t="s">
        <v>149</v>
      </c>
      <c r="O44" s="626" t="e">
        <f>ROUND((D55/F21)*35.3147,2)</f>
        <v>#DIV/0!</v>
      </c>
      <c r="P44" s="623"/>
    </row>
    <row r="45" spans="2:16" ht="15.75" customHeight="1" thickBot="1">
      <c r="B45" s="552"/>
      <c r="C45" s="1259" t="s">
        <v>180</v>
      </c>
      <c r="D45" s="1260"/>
      <c r="E45" s="1261"/>
      <c r="F45" s="591" t="e">
        <f>(G23-G24)</f>
        <v>#DIV/0!</v>
      </c>
      <c r="G45" s="590" t="s">
        <v>113</v>
      </c>
      <c r="H45" s="586"/>
      <c r="I45" s="602"/>
      <c r="J45" s="582"/>
      <c r="K45" s="592">
        <f>1.81-2.463</f>
        <v>-0.65300000000000002</v>
      </c>
      <c r="L45" s="525"/>
      <c r="N45" s="629" t="s">
        <v>150</v>
      </c>
      <c r="O45" s="635" t="e">
        <f>ROUND((D56/G21)*35.3147,2)</f>
        <v>#DIV/0!</v>
      </c>
      <c r="P45" s="632"/>
    </row>
    <row r="46" spans="2:16" ht="15.75" customHeight="1" thickTop="1">
      <c r="B46" s="552"/>
      <c r="C46" s="1259" t="s">
        <v>181</v>
      </c>
      <c r="D46" s="1260"/>
      <c r="E46" s="1261"/>
      <c r="F46" s="589" t="e">
        <f>(F44/100)*F40</f>
        <v>#DIV/0!</v>
      </c>
      <c r="G46" s="590" t="s">
        <v>168</v>
      </c>
      <c r="H46" s="548"/>
      <c r="I46" s="602"/>
      <c r="J46" s="582"/>
      <c r="K46" s="589">
        <f>(K44/100)*K40</f>
        <v>-30.529999999999998</v>
      </c>
      <c r="L46" s="525"/>
    </row>
    <row r="47" spans="2:16" ht="15.75" customHeight="1">
      <c r="B47" s="552"/>
      <c r="C47" s="1259" t="s">
        <v>182</v>
      </c>
      <c r="D47" s="1260"/>
      <c r="E47" s="1261"/>
      <c r="F47" s="589" t="e">
        <f>(F45/100)*F32</f>
        <v>#DIV/0!</v>
      </c>
      <c r="G47" s="590" t="s">
        <v>168</v>
      </c>
      <c r="H47" s="552"/>
      <c r="I47" s="602"/>
      <c r="J47" s="596" t="s">
        <v>284</v>
      </c>
      <c r="K47" s="589">
        <f>(K45/100)*K32</f>
        <v>-5.910760100000001</v>
      </c>
      <c r="L47" s="525"/>
    </row>
    <row r="48" spans="2:16" ht="15.75" customHeight="1" thickBot="1">
      <c r="B48" s="548"/>
      <c r="C48" s="1262" t="s">
        <v>183</v>
      </c>
      <c r="D48" s="1263"/>
      <c r="E48" s="1264"/>
      <c r="F48" s="597" t="e">
        <f>SUM(F46:F47)</f>
        <v>#DIV/0!</v>
      </c>
      <c r="G48" s="598" t="s">
        <v>168</v>
      </c>
      <c r="H48" s="548"/>
      <c r="I48" s="602"/>
      <c r="J48" s="596" t="s">
        <v>284</v>
      </c>
      <c r="K48" s="599">
        <f>SUM(K46:K47)</f>
        <v>-36.440760099999999</v>
      </c>
      <c r="L48" s="525"/>
    </row>
    <row r="49" spans="2:20" ht="16.5" thickTop="1" thickBot="1">
      <c r="B49" s="548"/>
      <c r="C49" s="1265" t="s">
        <v>184</v>
      </c>
      <c r="D49" s="1266"/>
      <c r="E49" s="1266"/>
      <c r="F49" s="1266"/>
      <c r="G49" s="1267"/>
      <c r="H49" s="600"/>
      <c r="I49" s="666"/>
      <c r="J49" s="602"/>
    </row>
    <row r="50" spans="2:20" ht="1.5" customHeight="1" thickTop="1" thickBot="1">
      <c r="B50" s="548"/>
      <c r="C50" s="600"/>
      <c r="D50" s="603"/>
      <c r="E50" s="603"/>
      <c r="G50" s="602"/>
      <c r="I50" s="604"/>
      <c r="J50" s="602"/>
    </row>
    <row r="51" spans="2:20" ht="35.25" customHeight="1" thickTop="1" thickBot="1">
      <c r="B51" s="548"/>
      <c r="C51" s="1268" t="s">
        <v>185</v>
      </c>
      <c r="D51" s="1268"/>
      <c r="E51" s="1268"/>
      <c r="F51" s="1240" t="s">
        <v>186</v>
      </c>
      <c r="G51" s="1241"/>
      <c r="H51" s="1242"/>
      <c r="I51" s="669" t="s">
        <v>338</v>
      </c>
      <c r="J51" s="606"/>
      <c r="K51" s="607" t="s">
        <v>187</v>
      </c>
      <c r="L51" s="608" t="s">
        <v>188</v>
      </c>
      <c r="N51" s="508" t="s">
        <v>189</v>
      </c>
      <c r="O51" s="508" t="s">
        <v>189</v>
      </c>
      <c r="P51" s="609">
        <v>4.4999999999999998E-2</v>
      </c>
      <c r="Q51" s="610" t="s">
        <v>254</v>
      </c>
      <c r="R51" s="1240" t="s">
        <v>186</v>
      </c>
      <c r="S51" s="1241"/>
      <c r="T51" s="1242"/>
    </row>
    <row r="52" spans="2:20" ht="15.75" customHeight="1" thickTop="1">
      <c r="B52" s="548"/>
      <c r="C52" s="611" t="s">
        <v>163</v>
      </c>
      <c r="D52" s="612">
        <f>F30</f>
        <v>327.33754658888347</v>
      </c>
      <c r="E52" s="613" t="s">
        <v>175</v>
      </c>
      <c r="F52" s="611" t="s">
        <v>163</v>
      </c>
      <c r="G52" s="612">
        <f>(D52)</f>
        <v>327.33754658888347</v>
      </c>
      <c r="H52" s="614" t="s">
        <v>350</v>
      </c>
      <c r="I52" s="593">
        <v>1</v>
      </c>
      <c r="J52" s="596" t="s">
        <v>284</v>
      </c>
      <c r="K52" s="615">
        <v>298</v>
      </c>
      <c r="L52" s="608">
        <v>298</v>
      </c>
      <c r="M52" s="616"/>
      <c r="N52" s="608">
        <v>1</v>
      </c>
      <c r="O52" s="607">
        <v>1</v>
      </c>
      <c r="P52" s="617">
        <f>G52*P51</f>
        <v>14.730189596499756</v>
      </c>
      <c r="Q52" s="618"/>
      <c r="R52" s="611" t="s">
        <v>163</v>
      </c>
      <c r="S52" s="619">
        <f>(P52)</f>
        <v>14.730189596499756</v>
      </c>
      <c r="T52" s="614" t="s">
        <v>350</v>
      </c>
    </row>
    <row r="53" spans="2:20" ht="15.75" customHeight="1">
      <c r="B53" s="548"/>
      <c r="C53" s="620" t="s">
        <v>161</v>
      </c>
      <c r="D53" s="621">
        <f>F35</f>
        <v>202</v>
      </c>
      <c r="E53" s="622" t="s">
        <v>168</v>
      </c>
      <c r="F53" s="620" t="s">
        <v>161</v>
      </c>
      <c r="G53" s="621" t="e">
        <f>+D53-F48</f>
        <v>#DIV/0!</v>
      </c>
      <c r="H53" s="623" t="s">
        <v>168</v>
      </c>
      <c r="I53" s="667"/>
      <c r="J53" s="596"/>
      <c r="K53" s="615">
        <v>179</v>
      </c>
      <c r="L53" s="624" t="e">
        <f>K53-F48</f>
        <v>#DIV/0!</v>
      </c>
      <c r="M53" s="625" t="s">
        <v>190</v>
      </c>
      <c r="N53" s="608"/>
      <c r="O53" s="607"/>
      <c r="P53" s="617" t="e">
        <f>G53*P51</f>
        <v>#DIV/0!</v>
      </c>
      <c r="Q53" s="618"/>
      <c r="R53" s="620" t="s">
        <v>161</v>
      </c>
      <c r="S53" s="626" t="e">
        <f>+P53-R48</f>
        <v>#DIV/0!</v>
      </c>
      <c r="T53" s="623" t="s">
        <v>168</v>
      </c>
    </row>
    <row r="54" spans="2:20" ht="15.75" customHeight="1">
      <c r="B54" s="548"/>
      <c r="C54" s="620"/>
      <c r="D54" s="626"/>
      <c r="E54" s="622" t="s">
        <v>168</v>
      </c>
      <c r="F54" s="620" t="s">
        <v>305</v>
      </c>
      <c r="G54" s="626"/>
      <c r="H54" s="623" t="s">
        <v>168</v>
      </c>
      <c r="I54" s="594"/>
      <c r="J54" s="596"/>
      <c r="K54" s="615"/>
      <c r="L54" s="624"/>
      <c r="M54" s="625"/>
      <c r="N54" s="608"/>
      <c r="O54" s="607"/>
      <c r="P54" s="617"/>
      <c r="Q54" s="618"/>
      <c r="R54" s="620" t="s">
        <v>305</v>
      </c>
      <c r="S54" s="626"/>
      <c r="T54" s="623" t="s">
        <v>168</v>
      </c>
    </row>
    <row r="55" spans="2:20" ht="15" customHeight="1">
      <c r="B55" s="548"/>
      <c r="C55" s="620" t="s">
        <v>191</v>
      </c>
      <c r="D55" s="621" t="e">
        <f>F40</f>
        <v>#DIV/0!</v>
      </c>
      <c r="E55" s="622" t="s">
        <v>175</v>
      </c>
      <c r="F55" s="620" t="s">
        <v>192</v>
      </c>
      <c r="G55" s="621" t="e">
        <f>(D55+F42)</f>
        <v>#DIV/0!</v>
      </c>
      <c r="H55" s="623" t="s">
        <v>175</v>
      </c>
      <c r="I55" s="595" t="e">
        <f>O44/O41</f>
        <v>#DIV/0!</v>
      </c>
      <c r="J55" s="596" t="s">
        <v>284</v>
      </c>
      <c r="K55" s="615">
        <v>860</v>
      </c>
      <c r="L55" s="627">
        <f>K55+K42</f>
        <v>895.19979999999998</v>
      </c>
      <c r="M55" s="625" t="s">
        <v>193</v>
      </c>
      <c r="N55" s="608" t="s">
        <v>194</v>
      </c>
      <c r="O55" s="628" t="e">
        <f>D55/D52</f>
        <v>#DIV/0!</v>
      </c>
      <c r="P55" s="617" t="e">
        <f>G55*P51</f>
        <v>#DIV/0!</v>
      </c>
      <c r="Q55" s="618"/>
      <c r="R55" s="620" t="s">
        <v>192</v>
      </c>
      <c r="S55" s="626" t="e">
        <f>(P55+R42)</f>
        <v>#DIV/0!</v>
      </c>
      <c r="T55" s="623" t="s">
        <v>175</v>
      </c>
    </row>
    <row r="56" spans="2:20" ht="15.75" customHeight="1" thickBot="1">
      <c r="B56" s="548"/>
      <c r="C56" s="629" t="s">
        <v>195</v>
      </c>
      <c r="D56" s="630" t="e">
        <f>F32</f>
        <v>#DIV/0!</v>
      </c>
      <c r="E56" s="631" t="s">
        <v>175</v>
      </c>
      <c r="F56" s="629" t="s">
        <v>196</v>
      </c>
      <c r="G56" s="630" t="e">
        <f>D56+F43</f>
        <v>#DIV/0!</v>
      </c>
      <c r="H56" s="632" t="s">
        <v>175</v>
      </c>
      <c r="I56" s="595" t="e">
        <f>O45/O41</f>
        <v>#DIV/0!</v>
      </c>
      <c r="J56" s="596" t="s">
        <v>284</v>
      </c>
      <c r="K56" s="615">
        <v>905</v>
      </c>
      <c r="L56" s="627">
        <f>K56+K43</f>
        <v>921.38049999999998</v>
      </c>
      <c r="M56" s="625" t="s">
        <v>197</v>
      </c>
      <c r="N56" s="608" t="s">
        <v>198</v>
      </c>
      <c r="O56" s="628" t="e">
        <f>D56/D52</f>
        <v>#DIV/0!</v>
      </c>
      <c r="P56" s="633" t="e">
        <f>G56*P51</f>
        <v>#DIV/0!</v>
      </c>
      <c r="Q56" s="634"/>
      <c r="R56" s="629" t="s">
        <v>196</v>
      </c>
      <c r="S56" s="635" t="e">
        <f>P56+R43</f>
        <v>#DIV/0!</v>
      </c>
      <c r="T56" s="632" t="s">
        <v>175</v>
      </c>
    </row>
    <row r="57" spans="2:20" ht="25.5" customHeight="1" thickTop="1" thickBot="1">
      <c r="B57" s="548"/>
      <c r="C57" s="636" t="s">
        <v>199</v>
      </c>
      <c r="D57" s="637" t="e">
        <f>SUM(D52:D56)</f>
        <v>#DIV/0!</v>
      </c>
      <c r="E57" s="638" t="s">
        <v>351</v>
      </c>
      <c r="F57" s="639" t="s">
        <v>199</v>
      </c>
      <c r="G57" s="637" t="e">
        <f>SUM(G52:G56)</f>
        <v>#DIV/0!</v>
      </c>
      <c r="H57" s="638" t="s">
        <v>351</v>
      </c>
      <c r="I57" s="601"/>
      <c r="J57" s="602"/>
      <c r="K57" s="615" t="s">
        <v>200</v>
      </c>
      <c r="L57" s="608">
        <v>2331</v>
      </c>
      <c r="M57" s="616"/>
    </row>
    <row r="58" spans="2:20" ht="12" customHeight="1" thickTop="1">
      <c r="B58" s="548"/>
      <c r="D58" s="640"/>
      <c r="E58" s="641"/>
      <c r="G58" s="627"/>
      <c r="H58" s="642"/>
      <c r="J58" s="602"/>
    </row>
    <row r="59" spans="2:20" ht="12" customHeight="1">
      <c r="B59" s="548"/>
      <c r="C59" s="508" t="s">
        <v>311</v>
      </c>
      <c r="D59" s="608"/>
      <c r="E59" s="642"/>
      <c r="H59" s="608"/>
      <c r="I59" s="642"/>
      <c r="J59" s="581"/>
      <c r="K59" s="643"/>
    </row>
    <row r="60" spans="2:20" ht="15.75" customHeight="1">
      <c r="B60" s="548"/>
      <c r="C60" s="1243" t="s">
        <v>303</v>
      </c>
      <c r="D60" s="1244"/>
      <c r="E60" s="1244"/>
      <c r="F60" s="1245"/>
      <c r="G60" s="1246" t="s">
        <v>304</v>
      </c>
      <c r="H60" s="1247"/>
      <c r="I60" s="1248"/>
      <c r="J60" s="644"/>
      <c r="K60" s="643"/>
    </row>
    <row r="61" spans="2:20" ht="10.5" customHeight="1">
      <c r="B61" s="548"/>
      <c r="C61" s="1249">
        <f>'GRANULOMETRÍA GRAVA'!S13</f>
        <v>0</v>
      </c>
      <c r="D61" s="1250"/>
      <c r="E61" s="1250"/>
      <c r="F61" s="1251"/>
      <c r="G61" s="1249" t="str">
        <f>'GRANULOMETRÍA GRAVA'!T63</f>
        <v>ING FRANCISCO GRANADOS</v>
      </c>
      <c r="H61" s="1250"/>
      <c r="I61" s="1251"/>
      <c r="J61" s="645"/>
    </row>
    <row r="62" spans="2:20" ht="15.75" customHeight="1" thickBot="1">
      <c r="B62" s="600"/>
      <c r="C62" s="1252"/>
      <c r="D62" s="1253"/>
      <c r="E62" s="1253"/>
      <c r="F62" s="1254"/>
      <c r="G62" s="1252"/>
      <c r="H62" s="1253"/>
      <c r="I62" s="1254"/>
      <c r="J62" s="646"/>
    </row>
    <row r="63" spans="2:20" ht="15.75" customHeight="1" thickTop="1" thickBot="1">
      <c r="B63" s="600"/>
      <c r="C63" s="603"/>
      <c r="D63" s="647"/>
      <c r="E63" s="648"/>
      <c r="F63" s="603"/>
      <c r="G63" s="647"/>
      <c r="H63" s="647"/>
      <c r="I63" s="648"/>
      <c r="J63" s="649"/>
    </row>
    <row r="64" spans="2:20" ht="13.5" thickTop="1">
      <c r="I64" s="508" t="s">
        <v>33</v>
      </c>
    </row>
    <row r="65" spans="2:12" ht="15.75">
      <c r="B65" s="1258"/>
      <c r="C65" s="1258"/>
      <c r="D65" s="1258"/>
      <c r="E65" s="1258"/>
      <c r="F65" s="1258"/>
      <c r="G65" s="1258"/>
      <c r="H65" s="1258"/>
      <c r="I65" s="1258"/>
      <c r="J65" s="650"/>
    </row>
    <row r="66" spans="2:12" ht="15.75">
      <c r="B66" s="1258"/>
      <c r="C66" s="1258"/>
      <c r="D66" s="1258"/>
      <c r="E66" s="1258"/>
      <c r="F66" s="1258"/>
      <c r="G66" s="1258"/>
      <c r="H66" s="1258"/>
      <c r="I66" s="1258"/>
      <c r="J66" s="650"/>
    </row>
    <row r="67" spans="2:12" ht="15.75">
      <c r="B67" s="521"/>
    </row>
    <row r="68" spans="2:12" ht="15.75">
      <c r="C68" s="521"/>
      <c r="D68" s="521"/>
      <c r="E68" s="521"/>
      <c r="F68" s="521"/>
      <c r="G68" s="521"/>
      <c r="H68" s="521"/>
      <c r="I68" s="521"/>
      <c r="J68" s="521"/>
      <c r="K68" s="521"/>
      <c r="L68" s="521"/>
    </row>
  </sheetData>
  <mergeCells count="71">
    <mergeCell ref="C18:E18"/>
    <mergeCell ref="R18:S18"/>
    <mergeCell ref="T18:U18"/>
    <mergeCell ref="L13:O13"/>
    <mergeCell ref="B3:C5"/>
    <mergeCell ref="D3:J5"/>
    <mergeCell ref="B6:J6"/>
    <mergeCell ref="C7:I7"/>
    <mergeCell ref="L7:N7"/>
    <mergeCell ref="C8:I8"/>
    <mergeCell ref="D9:I9"/>
    <mergeCell ref="D10:I10"/>
    <mergeCell ref="D11:I11"/>
    <mergeCell ref="D12:I12"/>
    <mergeCell ref="D13:G13"/>
    <mergeCell ref="O18:P18"/>
    <mergeCell ref="C38:E38"/>
    <mergeCell ref="C39:E39"/>
    <mergeCell ref="C40:E40"/>
    <mergeCell ref="T19:U19"/>
    <mergeCell ref="D14:G14"/>
    <mergeCell ref="D15:G15"/>
    <mergeCell ref="L15:N15"/>
    <mergeCell ref="O15:P15"/>
    <mergeCell ref="S15:U15"/>
    <mergeCell ref="C16:G17"/>
    <mergeCell ref="L16:N16"/>
    <mergeCell ref="R16:S16"/>
    <mergeCell ref="T16:U16"/>
    <mergeCell ref="L17:M17"/>
    <mergeCell ref="R17:S17"/>
    <mergeCell ref="T17:U17"/>
    <mergeCell ref="C32:E32"/>
    <mergeCell ref="C20:E20"/>
    <mergeCell ref="C21:E21"/>
    <mergeCell ref="C23:E23"/>
    <mergeCell ref="C24:E24"/>
    <mergeCell ref="C25:E25"/>
    <mergeCell ref="C26:E26"/>
    <mergeCell ref="C27:G27"/>
    <mergeCell ref="C28:E28"/>
    <mergeCell ref="C29:E29"/>
    <mergeCell ref="C30:E30"/>
    <mergeCell ref="C31:E31"/>
    <mergeCell ref="C22:E22"/>
    <mergeCell ref="C61:F62"/>
    <mergeCell ref="G61:I62"/>
    <mergeCell ref="B65:I66"/>
    <mergeCell ref="C45:E45"/>
    <mergeCell ref="C46:E46"/>
    <mergeCell ref="C47:E47"/>
    <mergeCell ref="C48:E48"/>
    <mergeCell ref="C49:G49"/>
    <mergeCell ref="C51:E51"/>
    <mergeCell ref="F51:H51"/>
    <mergeCell ref="N40:P40"/>
    <mergeCell ref="R51:T51"/>
    <mergeCell ref="C60:F60"/>
    <mergeCell ref="G60:I60"/>
    <mergeCell ref="C19:E19"/>
    <mergeCell ref="O19:P19"/>
    <mergeCell ref="R19:S19"/>
    <mergeCell ref="C44:E44"/>
    <mergeCell ref="C33:E33"/>
    <mergeCell ref="C34:E34"/>
    <mergeCell ref="C35:E35"/>
    <mergeCell ref="C36:E36"/>
    <mergeCell ref="C37:E37"/>
    <mergeCell ref="C41:G41"/>
    <mergeCell ref="C42:E42"/>
    <mergeCell ref="C43:E43"/>
  </mergeCells>
  <printOptions horizontalCentered="1" verticalCentered="1"/>
  <pageMargins left="0.23622047244094491" right="0.23622047244094491" top="0" bottom="0" header="3.937007874015748E-2" footer="0"/>
  <pageSetup scale="70" orientation="portrait" horizontalDpi="4294967294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43FF-14F1-4A55-B7AF-602FF840C508}">
  <sheetPr>
    <tabColor rgb="FF002060"/>
  </sheetPr>
  <dimension ref="B1:BA44"/>
  <sheetViews>
    <sheetView view="pageBreakPreview" zoomScaleNormal="100" zoomScaleSheetLayoutView="100" workbookViewId="0"/>
  </sheetViews>
  <sheetFormatPr baseColWidth="10" defaultColWidth="12.5703125" defaultRowHeight="15"/>
  <cols>
    <col min="1" max="1" width="1.5703125" style="154" customWidth="1"/>
    <col min="2" max="2" width="11.28515625" style="154" customWidth="1"/>
    <col min="3" max="3" width="10.7109375" style="154" customWidth="1"/>
    <col min="4" max="4" width="11.85546875" style="154" customWidth="1"/>
    <col min="5" max="5" width="5.85546875" style="154" customWidth="1"/>
    <col min="6" max="6" width="6.42578125" style="154" customWidth="1"/>
    <col min="7" max="8" width="10.28515625" style="154" customWidth="1"/>
    <col min="9" max="9" width="11.7109375" style="154" customWidth="1"/>
    <col min="10" max="10" width="11" style="154" customWidth="1"/>
    <col min="11" max="11" width="7.28515625" style="154" customWidth="1"/>
    <col min="12" max="12" width="6.85546875" style="154" customWidth="1"/>
    <col min="13" max="13" width="8.140625" style="154" customWidth="1"/>
    <col min="14" max="14" width="11.140625" style="154" customWidth="1"/>
    <col min="15" max="15" width="12" style="154" customWidth="1"/>
    <col min="16" max="16" width="10.5703125" style="154" customWidth="1"/>
    <col min="17" max="17" width="50.7109375" style="154" customWidth="1"/>
    <col min="18" max="18" width="12.140625" style="154" customWidth="1"/>
    <col min="19" max="19" width="9.5703125" style="154" customWidth="1"/>
    <col min="20" max="20" width="11" style="154" customWidth="1"/>
    <col min="21" max="21" width="12.5703125" style="154" customWidth="1"/>
    <col min="22" max="22" width="6.85546875" style="154" customWidth="1"/>
    <col min="23" max="23" width="7.28515625" style="154" customWidth="1"/>
    <col min="24" max="16384" width="12.5703125" style="154"/>
  </cols>
  <sheetData>
    <row r="1" spans="2:53" ht="12" customHeight="1">
      <c r="B1" s="1456"/>
      <c r="C1" s="1456"/>
      <c r="D1" s="1456"/>
      <c r="E1" s="1456"/>
      <c r="F1" s="1459" t="s">
        <v>34</v>
      </c>
      <c r="G1" s="1460"/>
      <c r="H1" s="1460"/>
      <c r="I1" s="1460"/>
      <c r="J1" s="1460"/>
      <c r="K1" s="1460"/>
      <c r="L1" s="1460"/>
      <c r="M1" s="1460"/>
      <c r="N1" s="1460"/>
      <c r="O1" s="1460"/>
      <c r="P1" s="1460"/>
      <c r="Q1" s="1461"/>
      <c r="S1" s="155"/>
      <c r="T1" s="155"/>
      <c r="U1" s="156"/>
    </row>
    <row r="2" spans="2:53" ht="12" customHeight="1">
      <c r="B2" s="1457"/>
      <c r="C2" s="1457"/>
      <c r="D2" s="1457"/>
      <c r="E2" s="1457"/>
      <c r="F2" s="1462"/>
      <c r="G2" s="1463"/>
      <c r="H2" s="1463"/>
      <c r="I2" s="1463"/>
      <c r="J2" s="1463"/>
      <c r="K2" s="1463"/>
      <c r="L2" s="1463"/>
      <c r="M2" s="1463"/>
      <c r="N2" s="1463"/>
      <c r="O2" s="1463"/>
      <c r="P2" s="1463"/>
      <c r="Q2" s="1464"/>
      <c r="S2" s="689"/>
      <c r="T2" s="689"/>
      <c r="U2" s="689"/>
      <c r="V2" s="689"/>
      <c r="W2" s="689"/>
      <c r="X2" s="689"/>
      <c r="Y2" s="689"/>
    </row>
    <row r="3" spans="2:53" ht="12" customHeight="1" thickBot="1">
      <c r="B3" s="1457"/>
      <c r="C3" s="1457"/>
      <c r="D3" s="1457"/>
      <c r="E3" s="1457"/>
      <c r="F3" s="1462"/>
      <c r="G3" s="1463"/>
      <c r="H3" s="1463"/>
      <c r="I3" s="1463"/>
      <c r="J3" s="1463"/>
      <c r="K3" s="1463"/>
      <c r="L3" s="1463"/>
      <c r="M3" s="1463"/>
      <c r="N3" s="1463"/>
      <c r="O3" s="1463"/>
      <c r="P3" s="1463"/>
      <c r="Q3" s="1464"/>
      <c r="S3" s="157" t="s">
        <v>255</v>
      </c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</row>
    <row r="4" spans="2:53" ht="12" customHeight="1">
      <c r="B4" s="1457"/>
      <c r="C4" s="1457"/>
      <c r="D4" s="1457"/>
      <c r="E4" s="1457"/>
      <c r="F4" s="1459" t="s">
        <v>256</v>
      </c>
      <c r="G4" s="1460"/>
      <c r="H4" s="1460"/>
      <c r="I4" s="1460"/>
      <c r="J4" s="1460"/>
      <c r="K4" s="1460"/>
      <c r="L4" s="1460"/>
      <c r="M4" s="1460"/>
      <c r="N4" s="1460"/>
      <c r="O4" s="1460"/>
      <c r="P4" s="1460"/>
      <c r="Q4" s="1461"/>
      <c r="S4" s="689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</row>
    <row r="5" spans="2:53" ht="12" customHeight="1">
      <c r="B5" s="1457"/>
      <c r="C5" s="1457"/>
      <c r="D5" s="1457"/>
      <c r="E5" s="1457"/>
      <c r="F5" s="1462"/>
      <c r="G5" s="1463"/>
      <c r="H5" s="1463"/>
      <c r="I5" s="1463"/>
      <c r="J5" s="1463"/>
      <c r="K5" s="1463"/>
      <c r="L5" s="1463"/>
      <c r="M5" s="1463"/>
      <c r="N5" s="1463"/>
      <c r="O5" s="1463"/>
      <c r="P5" s="1463"/>
      <c r="Q5" s="1464"/>
      <c r="S5" s="689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</row>
    <row r="6" spans="2:53" ht="12" customHeight="1">
      <c r="B6" s="1457"/>
      <c r="C6" s="1457"/>
      <c r="D6" s="1457"/>
      <c r="E6" s="1457"/>
      <c r="F6" s="1462"/>
      <c r="G6" s="1463"/>
      <c r="H6" s="1463"/>
      <c r="I6" s="1463"/>
      <c r="J6" s="1463"/>
      <c r="K6" s="1463"/>
      <c r="L6" s="1463"/>
      <c r="M6" s="1463"/>
      <c r="N6" s="1463"/>
      <c r="O6" s="1463"/>
      <c r="P6" s="1463"/>
      <c r="Q6" s="1464"/>
      <c r="S6" s="689"/>
      <c r="T6" s="689"/>
      <c r="U6" s="689"/>
      <c r="V6" s="689"/>
      <c r="W6" s="689"/>
      <c r="X6" s="689"/>
      <c r="Y6" s="689"/>
    </row>
    <row r="7" spans="2:53" ht="12" customHeight="1" thickBot="1">
      <c r="B7" s="1458"/>
      <c r="C7" s="1458"/>
      <c r="D7" s="1458"/>
      <c r="E7" s="1458"/>
      <c r="F7" s="1465"/>
      <c r="G7" s="1466"/>
      <c r="H7" s="1466"/>
      <c r="I7" s="1466"/>
      <c r="J7" s="1466"/>
      <c r="K7" s="1466"/>
      <c r="L7" s="1466"/>
      <c r="M7" s="1466"/>
      <c r="N7" s="1466"/>
      <c r="O7" s="1466"/>
      <c r="P7" s="1466"/>
      <c r="Q7" s="1467"/>
      <c r="S7" s="689"/>
      <c r="T7" s="689"/>
      <c r="U7" s="689"/>
      <c r="V7" s="689"/>
      <c r="W7" s="689"/>
      <c r="X7" s="689"/>
      <c r="Y7" s="689"/>
    </row>
    <row r="8" spans="2:53" ht="5.25" customHeight="1" thickBot="1">
      <c r="B8" s="159"/>
      <c r="C8" s="160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690"/>
      <c r="S8" s="689"/>
      <c r="T8" s="689"/>
      <c r="U8" s="689"/>
      <c r="V8" s="689"/>
      <c r="W8" s="689"/>
      <c r="X8" s="689"/>
      <c r="Y8" s="689"/>
    </row>
    <row r="9" spans="2:53" ht="57.75" customHeight="1" thickBot="1">
      <c r="B9" s="1468" t="s">
        <v>0</v>
      </c>
      <c r="C9" s="1469"/>
      <c r="D9" s="1469"/>
      <c r="E9" s="1470">
        <f>'DISEÑO CONCRETO 180'!D9</f>
        <v>0</v>
      </c>
      <c r="F9" s="1470"/>
      <c r="G9" s="1470"/>
      <c r="H9" s="1470"/>
      <c r="I9" s="1470"/>
      <c r="J9" s="1470"/>
      <c r="K9" s="1470"/>
      <c r="L9" s="1470"/>
      <c r="M9" s="1470"/>
      <c r="N9" s="1470"/>
      <c r="O9" s="1470"/>
      <c r="P9" s="1470"/>
      <c r="Q9" s="1471"/>
      <c r="S9" s="691"/>
      <c r="T9" s="692"/>
      <c r="U9" s="692"/>
      <c r="V9" s="691"/>
      <c r="W9" s="691"/>
      <c r="X9" s="691"/>
      <c r="Y9" s="691"/>
      <c r="Z9" s="691"/>
      <c r="AA9" s="691"/>
      <c r="AB9" s="691"/>
      <c r="AC9" s="691"/>
      <c r="AD9" s="691"/>
      <c r="AE9" s="691"/>
      <c r="AF9" s="691"/>
      <c r="AG9" s="691"/>
      <c r="AH9" s="691"/>
      <c r="AI9" s="691"/>
      <c r="AJ9" s="691"/>
      <c r="AK9" s="691"/>
      <c r="AL9" s="691"/>
      <c r="AM9" s="691"/>
      <c r="AN9" s="691"/>
      <c r="AO9" s="691"/>
      <c r="AP9" s="691"/>
      <c r="AQ9" s="691"/>
      <c r="AR9" s="691"/>
      <c r="AS9" s="691"/>
      <c r="AT9" s="693"/>
      <c r="AU9" s="164"/>
      <c r="AV9" s="164"/>
      <c r="AW9" s="164"/>
      <c r="AX9" s="164"/>
      <c r="AY9" s="164"/>
      <c r="AZ9" s="164"/>
      <c r="BA9" s="165"/>
    </row>
    <row r="10" spans="2:53" ht="24.95" customHeight="1">
      <c r="B10" s="1472" t="s">
        <v>35</v>
      </c>
      <c r="C10" s="1473"/>
      <c r="D10" s="1473"/>
      <c r="E10" s="1474">
        <f>'DISEÑO CONCRETO 180'!D11</f>
        <v>0</v>
      </c>
      <c r="F10" s="1474"/>
      <c r="G10" s="1474"/>
      <c r="H10" s="1474"/>
      <c r="I10" s="1474"/>
      <c r="J10" s="1474"/>
      <c r="K10" s="1474"/>
      <c r="L10" s="1474"/>
      <c r="M10" s="1474"/>
      <c r="N10" s="1474"/>
      <c r="O10" s="1474"/>
      <c r="P10" s="1474"/>
      <c r="Q10" s="1475"/>
      <c r="S10" s="167"/>
      <c r="T10" s="1441"/>
      <c r="U10" s="1444"/>
      <c r="V10" s="168"/>
      <c r="W10" s="168"/>
      <c r="X10" s="167"/>
      <c r="Y10" s="167"/>
      <c r="Z10" s="167"/>
      <c r="AA10" s="167"/>
      <c r="AB10" s="167"/>
      <c r="AC10" s="167"/>
      <c r="AD10" s="167"/>
      <c r="AE10" s="167"/>
      <c r="AF10" s="167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70"/>
    </row>
    <row r="11" spans="2:53" ht="24.95" customHeight="1" thickBot="1">
      <c r="B11" s="1445" t="s">
        <v>365</v>
      </c>
      <c r="C11" s="1446"/>
      <c r="D11" s="1447"/>
      <c r="E11" s="1447"/>
      <c r="F11" s="1448"/>
      <c r="G11" s="1449" t="s">
        <v>38</v>
      </c>
      <c r="H11" s="1450"/>
      <c r="I11" s="1449"/>
      <c r="J11" s="1451"/>
      <c r="K11" s="1451"/>
      <c r="L11" s="1451"/>
      <c r="M11" s="1450"/>
      <c r="N11" s="1449" t="s">
        <v>39</v>
      </c>
      <c r="O11" s="1450"/>
      <c r="P11" s="1451" t="s">
        <v>366</v>
      </c>
      <c r="Q11" s="1452"/>
      <c r="S11" s="689"/>
      <c r="T11" s="1442"/>
      <c r="U11" s="1444"/>
      <c r="V11" s="167"/>
      <c r="W11" s="167"/>
      <c r="X11" s="689"/>
      <c r="Y11" s="689"/>
    </row>
    <row r="12" spans="2:53" ht="5.25" customHeight="1" thickBo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694"/>
      <c r="S12" s="689"/>
      <c r="T12" s="1442"/>
      <c r="U12" s="1444"/>
      <c r="V12" s="167"/>
      <c r="W12" s="167"/>
      <c r="X12" s="689"/>
      <c r="Y12" s="689"/>
    </row>
    <row r="13" spans="2:53" ht="16.5" customHeight="1" thickBot="1">
      <c r="B13" s="1453" t="s">
        <v>257</v>
      </c>
      <c r="C13" s="1454"/>
      <c r="D13" s="1454"/>
      <c r="E13" s="1454"/>
      <c r="F13" s="1454"/>
      <c r="G13" s="1454"/>
      <c r="H13" s="1454"/>
      <c r="I13" s="1454"/>
      <c r="J13" s="1454"/>
      <c r="K13" s="1454"/>
      <c r="L13" s="1454"/>
      <c r="M13" s="1454"/>
      <c r="N13" s="1454"/>
      <c r="O13" s="1454"/>
      <c r="P13" s="1454"/>
      <c r="Q13" s="1455"/>
      <c r="T13" s="1443"/>
      <c r="U13" s="1444"/>
      <c r="V13" s="167"/>
      <c r="W13" s="167"/>
    </row>
    <row r="14" spans="2:53" ht="4.5" customHeight="1" thickBot="1">
      <c r="B14" s="179"/>
      <c r="Q14" s="181"/>
      <c r="V14" s="167"/>
      <c r="W14" s="167"/>
    </row>
    <row r="15" spans="2:53" ht="42" customHeight="1">
      <c r="B15" s="1430" t="s">
        <v>258</v>
      </c>
      <c r="C15" s="1439" t="s">
        <v>259</v>
      </c>
      <c r="D15" s="1440"/>
      <c r="E15" s="1424" t="s">
        <v>260</v>
      </c>
      <c r="F15" s="1424" t="s">
        <v>367</v>
      </c>
      <c r="G15" s="1424" t="s">
        <v>368</v>
      </c>
      <c r="H15" s="1424" t="s">
        <v>369</v>
      </c>
      <c r="I15" s="1424" t="s">
        <v>370</v>
      </c>
      <c r="J15" s="1424" t="s">
        <v>371</v>
      </c>
      <c r="K15" s="1424" t="s">
        <v>372</v>
      </c>
      <c r="L15" s="1437" t="s">
        <v>373</v>
      </c>
      <c r="M15" s="1424" t="s">
        <v>374</v>
      </c>
      <c r="N15" s="1424" t="s">
        <v>375</v>
      </c>
      <c r="O15" s="1424" t="s">
        <v>376</v>
      </c>
      <c r="P15" s="1426" t="s">
        <v>266</v>
      </c>
      <c r="Q15" s="1428" t="s">
        <v>377</v>
      </c>
      <c r="R15" s="1430" t="s">
        <v>262</v>
      </c>
      <c r="S15" s="183"/>
      <c r="T15" s="184" t="s">
        <v>268</v>
      </c>
    </row>
    <row r="16" spans="2:53" ht="15.75" thickBot="1">
      <c r="B16" s="1431"/>
      <c r="C16" s="695" t="s">
        <v>269</v>
      </c>
      <c r="D16" s="695" t="s">
        <v>270</v>
      </c>
      <c r="E16" s="1425"/>
      <c r="F16" s="1425"/>
      <c r="G16" s="1425"/>
      <c r="H16" s="1425"/>
      <c r="I16" s="1425"/>
      <c r="J16" s="1425"/>
      <c r="K16" s="1425"/>
      <c r="L16" s="1438"/>
      <c r="M16" s="1425"/>
      <c r="N16" s="1425"/>
      <c r="O16" s="1425"/>
      <c r="P16" s="1427"/>
      <c r="Q16" s="1429"/>
      <c r="R16" s="1431"/>
      <c r="S16" s="183"/>
      <c r="T16" s="183"/>
    </row>
    <row r="17" spans="2:22" ht="20.100000000000001" customHeight="1">
      <c r="B17" s="1432">
        <f>1</f>
        <v>1</v>
      </c>
      <c r="C17" s="1433">
        <f>D11</f>
        <v>0</v>
      </c>
      <c r="D17" s="1434">
        <f>C17+E17</f>
        <v>0</v>
      </c>
      <c r="E17" s="1435"/>
      <c r="F17" s="1436"/>
      <c r="G17" s="696"/>
      <c r="H17" s="1418" t="e">
        <f>ROUND(AVERAGE(G17:G18), 3)</f>
        <v>#DIV/0!</v>
      </c>
      <c r="I17" s="1418"/>
      <c r="J17" s="1418">
        <f>ROUND(((I17*I17*PI())/4), 3)</f>
        <v>0</v>
      </c>
      <c r="K17" s="1419"/>
      <c r="L17" s="1420"/>
      <c r="M17" s="1422">
        <v>0</v>
      </c>
      <c r="N17" s="1423" t="e">
        <f>IF(M17="","",(M17*1000)/J17)</f>
        <v>#DIV/0!</v>
      </c>
      <c r="O17" s="1414" t="e">
        <f>IF(N17:N20="","",AVERAGE(N17:N20))</f>
        <v>#DIV/0!</v>
      </c>
      <c r="P17" s="1416"/>
      <c r="Q17" s="1417"/>
      <c r="R17" s="1375"/>
      <c r="S17" s="183"/>
      <c r="T17" s="183"/>
    </row>
    <row r="18" spans="2:22" ht="20.100000000000001" customHeight="1" thickBot="1">
      <c r="B18" s="1392"/>
      <c r="C18" s="1394"/>
      <c r="D18" s="1396"/>
      <c r="E18" s="1398"/>
      <c r="F18" s="1400"/>
      <c r="G18" s="676"/>
      <c r="H18" s="1404"/>
      <c r="I18" s="1404"/>
      <c r="J18" s="1404"/>
      <c r="K18" s="1405"/>
      <c r="L18" s="1421"/>
      <c r="M18" s="1407"/>
      <c r="N18" s="1408"/>
      <c r="O18" s="1410"/>
      <c r="P18" s="1390"/>
      <c r="Q18" s="1391"/>
      <c r="R18" s="1376"/>
      <c r="S18" s="697"/>
      <c r="T18" s="183"/>
    </row>
    <row r="19" spans="2:22" ht="20.100000000000001" customHeight="1">
      <c r="B19" s="1392">
        <f>B17+1</f>
        <v>2</v>
      </c>
      <c r="C19" s="1394">
        <f>C17</f>
        <v>0</v>
      </c>
      <c r="D19" s="1396">
        <f>C19+E19</f>
        <v>0</v>
      </c>
      <c r="E19" s="1398"/>
      <c r="F19" s="1400"/>
      <c r="G19" s="676"/>
      <c r="H19" s="1402" t="e">
        <f>ROUND(AVERAGE(G19:G20), 3)</f>
        <v>#DIV/0!</v>
      </c>
      <c r="I19" s="1402"/>
      <c r="J19" s="1402">
        <f>ROUND(((I19*I19*PI())/4), 3)</f>
        <v>0</v>
      </c>
      <c r="K19" s="1405"/>
      <c r="L19" s="1405"/>
      <c r="M19" s="1406">
        <v>0</v>
      </c>
      <c r="N19" s="1369" t="e">
        <f>IF(M19="","",(M19*1000)/J19)</f>
        <v>#DIV/0!</v>
      </c>
      <c r="O19" s="1410"/>
      <c r="P19" s="1390"/>
      <c r="Q19" s="1391"/>
      <c r="R19" s="1375"/>
      <c r="S19" s="697"/>
      <c r="T19" s="183"/>
    </row>
    <row r="20" spans="2:22" ht="20.100000000000001" customHeight="1" thickBot="1">
      <c r="B20" s="1392"/>
      <c r="C20" s="1394"/>
      <c r="D20" s="1396"/>
      <c r="E20" s="1398"/>
      <c r="F20" s="1400"/>
      <c r="G20" s="676"/>
      <c r="H20" s="1404"/>
      <c r="I20" s="1404"/>
      <c r="J20" s="1404"/>
      <c r="K20" s="1405"/>
      <c r="L20" s="1405"/>
      <c r="M20" s="1407"/>
      <c r="N20" s="1408"/>
      <c r="O20" s="1415"/>
      <c r="P20" s="1390"/>
      <c r="Q20" s="1391"/>
      <c r="R20" s="1376"/>
      <c r="S20" s="697"/>
      <c r="T20" s="183"/>
    </row>
    <row r="21" spans="2:22" ht="20.100000000000001" customHeight="1">
      <c r="B21" s="1392">
        <f>B19+1</f>
        <v>3</v>
      </c>
      <c r="C21" s="1394">
        <f>C19</f>
        <v>0</v>
      </c>
      <c r="D21" s="1396">
        <f>C21+E21</f>
        <v>0</v>
      </c>
      <c r="E21" s="1398"/>
      <c r="F21" s="1400"/>
      <c r="G21" s="676"/>
      <c r="H21" s="1402" t="e">
        <f>ROUND(AVERAGE(G21:G22), 3)</f>
        <v>#DIV/0!</v>
      </c>
      <c r="I21" s="1402"/>
      <c r="J21" s="1402">
        <f>ROUND(((I21*I21*PI())/4), 3)</f>
        <v>0</v>
      </c>
      <c r="K21" s="1405"/>
      <c r="L21" s="1405"/>
      <c r="M21" s="1406">
        <f>ROUND(R21*0.00980665,2)</f>
        <v>0</v>
      </c>
      <c r="N21" s="1369" t="e">
        <f>IF(M21="","",(M21*1000)/J21)</f>
        <v>#DIV/0!</v>
      </c>
      <c r="O21" s="1409" t="e">
        <f>IF(N21:N24="","",AVERAGE(N21:N24))</f>
        <v>#DIV/0!</v>
      </c>
      <c r="P21" s="1390"/>
      <c r="Q21" s="1391"/>
      <c r="R21" s="1375"/>
      <c r="S21" s="697"/>
      <c r="T21" s="183"/>
    </row>
    <row r="22" spans="2:22" ht="20.100000000000001" customHeight="1" thickBot="1">
      <c r="B22" s="1392"/>
      <c r="C22" s="1394"/>
      <c r="D22" s="1396"/>
      <c r="E22" s="1398"/>
      <c r="F22" s="1400"/>
      <c r="G22" s="676"/>
      <c r="H22" s="1404"/>
      <c r="I22" s="1404"/>
      <c r="J22" s="1404"/>
      <c r="K22" s="1405"/>
      <c r="L22" s="1405"/>
      <c r="M22" s="1407"/>
      <c r="N22" s="1408"/>
      <c r="O22" s="1410"/>
      <c r="P22" s="1390"/>
      <c r="Q22" s="1391"/>
      <c r="R22" s="1376"/>
      <c r="S22" s="697"/>
      <c r="T22" s="183"/>
    </row>
    <row r="23" spans="2:22" ht="20.100000000000001" customHeight="1">
      <c r="B23" s="1392">
        <f>B21+1</f>
        <v>4</v>
      </c>
      <c r="C23" s="1394">
        <f>C21</f>
        <v>0</v>
      </c>
      <c r="D23" s="1396">
        <f>C23+E23</f>
        <v>0</v>
      </c>
      <c r="E23" s="1398"/>
      <c r="F23" s="1400"/>
      <c r="G23" s="676"/>
      <c r="H23" s="1402" t="e">
        <f>ROUND(AVERAGE(G23:G24), 3)</f>
        <v>#DIV/0!</v>
      </c>
      <c r="I23" s="1402"/>
      <c r="J23" s="1402">
        <f>ROUND(((I23*I23*PI())/4), 3)</f>
        <v>0</v>
      </c>
      <c r="K23" s="1405"/>
      <c r="L23" s="1405"/>
      <c r="M23" s="1406">
        <f>ROUND(R23*0.00980665,2)</f>
        <v>0</v>
      </c>
      <c r="N23" s="1369" t="e">
        <f>IF(M23="","",(M23*1000)/J23)</f>
        <v>#DIV/0!</v>
      </c>
      <c r="O23" s="1410"/>
      <c r="P23" s="1371"/>
      <c r="Q23" s="1373"/>
      <c r="R23" s="1375"/>
      <c r="S23" s="697"/>
      <c r="T23" s="183"/>
    </row>
    <row r="24" spans="2:22" ht="20.100000000000001" customHeight="1" thickBot="1">
      <c r="B24" s="1393"/>
      <c r="C24" s="1395"/>
      <c r="D24" s="1397"/>
      <c r="E24" s="1399"/>
      <c r="F24" s="1401"/>
      <c r="G24" s="687"/>
      <c r="H24" s="1403"/>
      <c r="I24" s="1403"/>
      <c r="J24" s="1403"/>
      <c r="K24" s="1412"/>
      <c r="L24" s="1412"/>
      <c r="M24" s="1413"/>
      <c r="N24" s="1370"/>
      <c r="O24" s="1411"/>
      <c r="P24" s="1372"/>
      <c r="Q24" s="1374"/>
      <c r="R24" s="1376"/>
      <c r="S24" s="189"/>
      <c r="T24" s="183"/>
    </row>
    <row r="25" spans="2:22" ht="10.5" customHeight="1">
      <c r="B25" s="1377"/>
      <c r="C25" s="1378"/>
      <c r="D25" s="1378"/>
      <c r="E25" s="1378"/>
      <c r="F25" s="1378"/>
      <c r="G25" s="1378"/>
      <c r="H25" s="1378"/>
      <c r="I25" s="1378"/>
      <c r="J25" s="1378"/>
      <c r="K25" s="1378"/>
      <c r="L25" s="1378"/>
      <c r="M25" s="1378"/>
      <c r="N25" s="1378"/>
      <c r="O25" s="1378"/>
      <c r="P25" s="1378"/>
      <c r="Q25" s="1379"/>
      <c r="S25" s="189"/>
      <c r="T25" s="183"/>
    </row>
    <row r="26" spans="2:22" ht="18.75" customHeight="1">
      <c r="B26" s="1380" t="s">
        <v>378</v>
      </c>
      <c r="C26" s="1381"/>
      <c r="D26" s="1386"/>
      <c r="E26" s="1386"/>
      <c r="F26" s="1386"/>
      <c r="G26" s="1386"/>
      <c r="H26" s="1386"/>
      <c r="I26" s="1386"/>
      <c r="J26" s="1386"/>
      <c r="K26" s="1386"/>
      <c r="L26" s="1386"/>
      <c r="M26" s="5"/>
      <c r="N26" s="1387" t="s">
        <v>379</v>
      </c>
      <c r="O26" s="1387"/>
      <c r="P26" s="1388"/>
      <c r="Q26" s="1389"/>
      <c r="R26" s="280"/>
      <c r="S26" s="280"/>
      <c r="T26" s="280"/>
      <c r="U26" s="280"/>
      <c r="V26" s="280"/>
    </row>
    <row r="27" spans="2:22" ht="18.75" customHeight="1">
      <c r="B27" s="1382"/>
      <c r="C27" s="1383"/>
      <c r="D27" s="1386"/>
      <c r="E27" s="1386"/>
      <c r="F27" s="1386"/>
      <c r="G27" s="1386"/>
      <c r="H27" s="1386"/>
      <c r="I27" s="1386"/>
      <c r="J27" s="1386"/>
      <c r="K27" s="1386"/>
      <c r="L27" s="1386"/>
      <c r="M27" s="5"/>
      <c r="N27" s="5"/>
      <c r="O27" s="5"/>
      <c r="P27" s="1364"/>
      <c r="Q27" s="1365"/>
      <c r="R27" s="280"/>
      <c r="S27" s="280"/>
      <c r="T27" s="280"/>
      <c r="U27" s="280"/>
      <c r="V27" s="280"/>
    </row>
    <row r="28" spans="2:22" ht="18.75" customHeight="1">
      <c r="B28" s="1382"/>
      <c r="C28" s="1383"/>
      <c r="D28" s="1386"/>
      <c r="E28" s="1386"/>
      <c r="F28" s="1386"/>
      <c r="G28" s="1386"/>
      <c r="H28" s="1386"/>
      <c r="I28" s="1386"/>
      <c r="J28" s="1386"/>
      <c r="K28" s="1386"/>
      <c r="L28" s="1386"/>
      <c r="M28" s="5"/>
      <c r="N28" s="5"/>
      <c r="O28" s="5"/>
      <c r="P28" s="1364"/>
      <c r="Q28" s="1365"/>
      <c r="R28" s="280"/>
      <c r="S28" s="280"/>
      <c r="T28" s="280"/>
      <c r="U28" s="280"/>
      <c r="V28" s="280"/>
    </row>
    <row r="29" spans="2:22" ht="18.75" customHeight="1">
      <c r="B29" s="1382"/>
      <c r="C29" s="1383"/>
      <c r="D29" s="1386"/>
      <c r="E29" s="1386"/>
      <c r="F29" s="1386"/>
      <c r="G29" s="1386"/>
      <c r="H29" s="1386"/>
      <c r="I29" s="1386"/>
      <c r="J29" s="1386"/>
      <c r="K29" s="1386"/>
      <c r="L29" s="1386"/>
      <c r="M29" s="5"/>
      <c r="N29" s="5"/>
      <c r="O29" s="5"/>
      <c r="P29" s="1364"/>
      <c r="Q29" s="1365"/>
      <c r="R29" s="280"/>
      <c r="S29" s="280"/>
      <c r="T29" s="280"/>
      <c r="U29" s="280"/>
      <c r="V29" s="280"/>
    </row>
    <row r="30" spans="2:22" ht="18.75" customHeight="1">
      <c r="B30" s="1382"/>
      <c r="C30" s="1383"/>
      <c r="D30" s="1386"/>
      <c r="E30" s="1386"/>
      <c r="F30" s="1386"/>
      <c r="G30" s="1386"/>
      <c r="H30" s="1386"/>
      <c r="I30" s="1386"/>
      <c r="J30" s="1386"/>
      <c r="K30" s="1386"/>
      <c r="L30" s="1386"/>
      <c r="M30" s="5"/>
      <c r="N30" s="5"/>
      <c r="O30" s="5"/>
      <c r="P30" s="1364"/>
      <c r="Q30" s="1365"/>
      <c r="R30" s="280"/>
      <c r="S30" s="280"/>
      <c r="T30" s="280"/>
      <c r="U30" s="280"/>
      <c r="V30" s="280"/>
    </row>
    <row r="31" spans="2:22" ht="18.75" customHeight="1">
      <c r="B31" s="1382"/>
      <c r="C31" s="1383"/>
      <c r="D31" s="1386"/>
      <c r="E31" s="1386"/>
      <c r="F31" s="1386"/>
      <c r="G31" s="1386"/>
      <c r="H31" s="1386"/>
      <c r="I31" s="1386"/>
      <c r="J31" s="1386"/>
      <c r="K31" s="1386"/>
      <c r="L31" s="1386"/>
      <c r="M31" s="5"/>
      <c r="N31" s="5"/>
      <c r="O31" s="5"/>
      <c r="P31" s="1364"/>
      <c r="Q31" s="1365"/>
      <c r="R31" s="280"/>
      <c r="S31" s="280"/>
      <c r="T31" s="280"/>
      <c r="U31" s="280"/>
      <c r="V31" s="280"/>
    </row>
    <row r="32" spans="2:22" ht="18.75" customHeight="1">
      <c r="B32" s="1384"/>
      <c r="C32" s="1385"/>
      <c r="D32" s="1386"/>
      <c r="E32" s="1386"/>
      <c r="F32" s="1386"/>
      <c r="G32" s="1386"/>
      <c r="H32" s="1386"/>
      <c r="I32" s="1386"/>
      <c r="J32" s="1386"/>
      <c r="K32" s="1386"/>
      <c r="L32" s="1386"/>
      <c r="M32" s="5"/>
      <c r="N32" s="5"/>
      <c r="O32" s="5"/>
      <c r="P32" s="5"/>
      <c r="Q32" s="698"/>
      <c r="S32" s="187"/>
    </row>
    <row r="33" spans="2:22" ht="18.75" customHeight="1">
      <c r="B33" s="684"/>
      <c r="C33" s="678"/>
      <c r="D33" s="678"/>
      <c r="E33" s="678"/>
      <c r="F33" s="678"/>
      <c r="G33" s="678"/>
      <c r="H33" s="678"/>
      <c r="I33" s="678"/>
      <c r="J33" s="678"/>
      <c r="K33" s="678"/>
      <c r="L33" s="678"/>
      <c r="M33" s="678"/>
      <c r="N33" s="678"/>
      <c r="O33" s="678"/>
      <c r="P33" s="678"/>
      <c r="Q33" s="685"/>
    </row>
    <row r="34" spans="2:22" ht="18.75" customHeight="1">
      <c r="B34" s="684"/>
      <c r="C34" s="678"/>
      <c r="D34" s="678"/>
      <c r="E34" s="678"/>
      <c r="F34" s="678"/>
      <c r="G34" s="678"/>
      <c r="H34" s="678"/>
      <c r="I34" s="678"/>
      <c r="J34" s="678"/>
      <c r="K34" s="678"/>
      <c r="L34" s="678"/>
      <c r="M34" s="678"/>
      <c r="N34" s="678"/>
      <c r="O34" s="678"/>
      <c r="P34" s="678"/>
      <c r="Q34" s="685"/>
    </row>
    <row r="35" spans="2:22" ht="18.75" customHeight="1">
      <c r="B35" s="684"/>
      <c r="C35" s="678"/>
      <c r="D35" s="678"/>
      <c r="E35" s="678"/>
      <c r="F35" s="678"/>
      <c r="G35" s="678"/>
      <c r="H35" s="678"/>
      <c r="I35" s="678"/>
      <c r="J35" s="678"/>
      <c r="K35" s="678"/>
      <c r="L35" s="678"/>
      <c r="M35" s="678"/>
      <c r="N35" s="678"/>
      <c r="O35" s="678"/>
      <c r="P35" s="678"/>
      <c r="Q35" s="685"/>
    </row>
    <row r="36" spans="2:22" ht="18.75" customHeight="1">
      <c r="B36" s="684"/>
      <c r="C36" s="678"/>
      <c r="D36" s="678"/>
      <c r="E36" s="678"/>
      <c r="F36" s="678"/>
      <c r="G36" s="678"/>
      <c r="H36" s="678"/>
      <c r="I36" s="678"/>
      <c r="J36" s="678"/>
      <c r="K36" s="678"/>
      <c r="L36" s="678"/>
      <c r="M36" s="678"/>
      <c r="N36" s="678"/>
      <c r="O36" s="678"/>
      <c r="P36" s="678"/>
      <c r="Q36" s="685"/>
    </row>
    <row r="37" spans="2:22" ht="18.75" customHeight="1" thickBot="1">
      <c r="B37" s="684"/>
      <c r="C37" s="678"/>
      <c r="D37" s="678"/>
      <c r="E37" s="678"/>
      <c r="F37" s="678"/>
      <c r="G37" s="678"/>
      <c r="H37" s="678"/>
      <c r="I37" s="678"/>
      <c r="J37" s="678"/>
      <c r="K37" s="678"/>
      <c r="L37" s="678"/>
      <c r="M37" s="678"/>
      <c r="N37" s="678"/>
      <c r="O37" s="678"/>
      <c r="P37" s="678"/>
      <c r="Q37" s="685"/>
    </row>
    <row r="38" spans="2:22" ht="18.75" customHeight="1">
      <c r="B38" s="1366"/>
      <c r="C38" s="1367"/>
      <c r="D38" s="1367"/>
      <c r="E38" s="1367"/>
      <c r="F38" s="1367"/>
      <c r="G38" s="1367"/>
      <c r="H38" s="1367"/>
      <c r="I38" s="1367"/>
      <c r="J38" s="1367"/>
      <c r="K38" s="1367"/>
      <c r="L38" s="1367"/>
      <c r="M38" s="1367"/>
      <c r="N38" s="1367" t="s">
        <v>380</v>
      </c>
      <c r="O38" s="1367"/>
      <c r="P38" s="1367"/>
      <c r="Q38" s="1368"/>
    </row>
    <row r="39" spans="2:22" ht="21.95" customHeight="1" thickBot="1">
      <c r="B39" s="1361" t="s">
        <v>381</v>
      </c>
      <c r="C39" s="1362"/>
      <c r="D39" s="1362"/>
      <c r="E39" s="1362"/>
      <c r="F39" s="1362"/>
      <c r="G39" s="1362"/>
      <c r="H39" s="1362"/>
      <c r="I39" s="1362"/>
      <c r="J39" s="1362"/>
      <c r="K39" s="1362"/>
      <c r="L39" s="1362"/>
      <c r="M39" s="1362"/>
      <c r="N39" s="1362" t="s">
        <v>382</v>
      </c>
      <c r="O39" s="1362"/>
      <c r="P39" s="1362"/>
      <c r="Q39" s="1363"/>
    </row>
    <row r="43" spans="2:2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</sheetData>
  <autoFilter ref="A16:T16" xr:uid="{00000000-0009-0000-0000-000005000000}">
    <filterColumn colId="16" showButton="0"/>
  </autoFilter>
  <mergeCells count="108">
    <mergeCell ref="B1:E7"/>
    <mergeCell ref="F1:Q3"/>
    <mergeCell ref="F4:Q7"/>
    <mergeCell ref="B9:D9"/>
    <mergeCell ref="E9:Q9"/>
    <mergeCell ref="B10:D10"/>
    <mergeCell ref="E10:Q10"/>
    <mergeCell ref="T10:T13"/>
    <mergeCell ref="U10:U13"/>
    <mergeCell ref="B11:C11"/>
    <mergeCell ref="D11:F11"/>
    <mergeCell ref="G11:H11"/>
    <mergeCell ref="I11:M11"/>
    <mergeCell ref="N11:O11"/>
    <mergeCell ref="P11:Q11"/>
    <mergeCell ref="B13:Q13"/>
    <mergeCell ref="P15:P16"/>
    <mergeCell ref="Q15:Q16"/>
    <mergeCell ref="R15:R16"/>
    <mergeCell ref="B17:B18"/>
    <mergeCell ref="C17:C18"/>
    <mergeCell ref="D17:D18"/>
    <mergeCell ref="E17:E18"/>
    <mergeCell ref="F17:F18"/>
    <mergeCell ref="H17:H18"/>
    <mergeCell ref="I15:I16"/>
    <mergeCell ref="J15:J16"/>
    <mergeCell ref="K15:K16"/>
    <mergeCell ref="L15:L16"/>
    <mergeCell ref="M15:M16"/>
    <mergeCell ref="N15:N16"/>
    <mergeCell ref="B15:B16"/>
    <mergeCell ref="C15:D15"/>
    <mergeCell ref="E15:E16"/>
    <mergeCell ref="F15:F16"/>
    <mergeCell ref="G15:G16"/>
    <mergeCell ref="H15:H16"/>
    <mergeCell ref="F19:F20"/>
    <mergeCell ref="H19:H20"/>
    <mergeCell ref="I17:I18"/>
    <mergeCell ref="J17:J18"/>
    <mergeCell ref="K17:K18"/>
    <mergeCell ref="L17:L18"/>
    <mergeCell ref="M17:M18"/>
    <mergeCell ref="N17:N18"/>
    <mergeCell ref="O15:O16"/>
    <mergeCell ref="P19:P20"/>
    <mergeCell ref="Q19:Q20"/>
    <mergeCell ref="R19:R20"/>
    <mergeCell ref="B21:B22"/>
    <mergeCell ref="C21:C22"/>
    <mergeCell ref="D21:D22"/>
    <mergeCell ref="E21:E22"/>
    <mergeCell ref="F21:F22"/>
    <mergeCell ref="H21:H22"/>
    <mergeCell ref="I21:I22"/>
    <mergeCell ref="I19:I20"/>
    <mergeCell ref="J19:J20"/>
    <mergeCell ref="K19:K20"/>
    <mergeCell ref="L19:L20"/>
    <mergeCell ref="M19:M20"/>
    <mergeCell ref="N19:N20"/>
    <mergeCell ref="O17:O20"/>
    <mergeCell ref="P17:P18"/>
    <mergeCell ref="Q17:Q18"/>
    <mergeCell ref="R17:R18"/>
    <mergeCell ref="B19:B20"/>
    <mergeCell ref="C19:C20"/>
    <mergeCell ref="D19:D20"/>
    <mergeCell ref="E19:E20"/>
    <mergeCell ref="R23:R24"/>
    <mergeCell ref="B25:Q25"/>
    <mergeCell ref="B26:C32"/>
    <mergeCell ref="D26:L32"/>
    <mergeCell ref="N26:O26"/>
    <mergeCell ref="P26:Q26"/>
    <mergeCell ref="P27:Q27"/>
    <mergeCell ref="P21:P22"/>
    <mergeCell ref="Q21:Q22"/>
    <mergeCell ref="R21:R22"/>
    <mergeCell ref="B23:B24"/>
    <mergeCell ref="C23:C24"/>
    <mergeCell ref="D23:D24"/>
    <mergeCell ref="E23:E24"/>
    <mergeCell ref="F23:F24"/>
    <mergeCell ref="H23:H24"/>
    <mergeCell ref="I23:I24"/>
    <mergeCell ref="J21:J22"/>
    <mergeCell ref="K21:K22"/>
    <mergeCell ref="L21:L22"/>
    <mergeCell ref="M21:M22"/>
    <mergeCell ref="N21:N22"/>
    <mergeCell ref="O21:O24"/>
    <mergeCell ref="J23:J24"/>
    <mergeCell ref="B39:M39"/>
    <mergeCell ref="N39:Q39"/>
    <mergeCell ref="P28:Q28"/>
    <mergeCell ref="P29:Q29"/>
    <mergeCell ref="P30:Q30"/>
    <mergeCell ref="P31:Q31"/>
    <mergeCell ref="B38:M38"/>
    <mergeCell ref="N38:Q38"/>
    <mergeCell ref="N23:N24"/>
    <mergeCell ref="P23:P24"/>
    <mergeCell ref="Q23:Q24"/>
    <mergeCell ref="K23:K24"/>
    <mergeCell ref="L23:L24"/>
    <mergeCell ref="M23:M24"/>
  </mergeCells>
  <printOptions horizontalCentered="1" verticalCentered="1"/>
  <pageMargins left="0" right="0" top="0" bottom="0" header="0.31496062992125984" footer="0.31496062992125984"/>
  <pageSetup scale="70" fitToWidth="0" fitToHeight="0" orientation="landscape" horizontalDpi="4294967294" r:id="rId1"/>
  <headerFooter alignWithMargins="0">
    <oddFooter>&amp;C&amp;"Calibri,Cursiva"&amp;K00-024&amp;P de &amp;N</oddFooter>
  </headerFooter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GRANULOMETRÍA GRAVA</vt:lpstr>
      <vt:lpstr>GRAV ESP Y ABS GRAVA </vt:lpstr>
      <vt:lpstr>PESO VLM GRAVA</vt:lpstr>
      <vt:lpstr>GRANULOMETRIA DE ARENA </vt:lpstr>
      <vt:lpstr>GRAV ESP ARENA  </vt:lpstr>
      <vt:lpstr>PESO VLM ARENA </vt:lpstr>
      <vt:lpstr>DISEÑO CONCRETO 210 - FULLER</vt:lpstr>
      <vt:lpstr>DISEÑO CONCRETO 180</vt:lpstr>
      <vt:lpstr>CILINDROS</vt:lpstr>
      <vt:lpstr>GRAF. DISEÑO  CONCRETO 180</vt:lpstr>
      <vt:lpstr>Morteros - Revision Volumetrica</vt:lpstr>
      <vt:lpstr>RESISTENCIA DE MORTERO</vt:lpstr>
      <vt:lpstr>Grout - Revision Volumetrica</vt:lpstr>
      <vt:lpstr>PRISMAS</vt:lpstr>
      <vt:lpstr>CILINDROS (2)</vt:lpstr>
      <vt:lpstr>GRAF. DISEÑO GROUT 140</vt:lpstr>
      <vt:lpstr>CILINDROS!Área_de_impresión</vt:lpstr>
      <vt:lpstr>'CILINDROS (2)'!Área_de_impresión</vt:lpstr>
      <vt:lpstr>'DISEÑO CONCRETO 180'!Área_de_impresión</vt:lpstr>
      <vt:lpstr>'DISEÑO CONCRETO 210 - FULLER'!Área_de_impresión</vt:lpstr>
      <vt:lpstr>'GRANULOMETRIA DE ARENA '!Área_de_impresión</vt:lpstr>
      <vt:lpstr>'GRANULOMETRÍA GRAVA'!Área_de_impresión</vt:lpstr>
      <vt:lpstr>'GRAV ESP ARENA  '!Área_de_impresión</vt:lpstr>
      <vt:lpstr>'GRAV ESP Y ABS GRAVA '!Área_de_impresión</vt:lpstr>
      <vt:lpstr>'Grout - Revision Volumetrica'!Área_de_impresión</vt:lpstr>
      <vt:lpstr>'Morteros - Revision Volumetrica'!Área_de_impresión</vt:lpstr>
      <vt:lpstr>'PESO VLM ARENA '!Área_de_impresión</vt:lpstr>
      <vt:lpstr>'PESO VLM GRAVA'!Área_de_impresión</vt:lpstr>
      <vt:lpstr>PRISMAS!Área_de_impresión</vt:lpstr>
      <vt:lpstr>'RESISTENCIA DE MORTERO'!Área_de_impresión</vt:lpstr>
      <vt:lpstr>CILINDROS!Títulos_a_imprimir</vt:lpstr>
      <vt:lpstr>'CILINDROS (2)'!Títulos_a_imprimir</vt:lpstr>
      <vt:lpstr>'GRAF. DISEÑO  CONCRETO 180'!Títulos_a_imprimir</vt:lpstr>
      <vt:lpstr>'GRAF. DISEÑO GROUT 140'!Títulos_a_imprimir</vt:lpstr>
      <vt:lpstr>PRISMAS!Títulos_a_imprimir</vt:lpstr>
      <vt:lpstr>'RESISTENCIA DE MORTERO'!Títulos_a_imprimir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suelos y materiales</dc:creator>
  <cp:lastModifiedBy>Francisco  Granados Cañas</cp:lastModifiedBy>
  <cp:lastPrinted>2023-12-15T20:13:36Z</cp:lastPrinted>
  <dcterms:created xsi:type="dcterms:W3CDTF">2015-03-21T21:59:40Z</dcterms:created>
  <dcterms:modified xsi:type="dcterms:W3CDTF">2024-02-12T21:54:53Z</dcterms:modified>
</cp:coreProperties>
</file>