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ivoedu-my.sharepoint.com/personal/francisco_granados_univo_edu_sv/Documents/Escritorio/ESTUDIO DE SUELOS Y CONCRETOS LAB. 2024/FORMATOS PROGRAMA LAB/"/>
    </mc:Choice>
  </mc:AlternateContent>
  <xr:revisionPtr revIDLastSave="58" documentId="8_{C3B9D263-D482-43C5-B4CC-47FC5CFBD196}" xr6:coauthVersionLast="47" xr6:coauthVersionMax="47" xr10:uidLastSave="{B6E9C5D7-2BE0-476D-99EA-E81FD8B16123}"/>
  <bookViews>
    <workbookView xWindow="-120" yWindow="-120" windowWidth="29040" windowHeight="15720" tabRatio="603" activeTab="4" xr2:uid="{00000000-000D-0000-FFFF-FFFF00000000}"/>
  </bookViews>
  <sheets>
    <sheet name="CILINDROS" sheetId="26" r:id="rId1"/>
    <sheet name="VIGAS" sheetId="55" r:id="rId2"/>
    <sheet name="RESISTENCIA DE MORTERO" sheetId="56" r:id="rId3"/>
    <sheet name="PRISMAS" sheetId="57" r:id="rId4"/>
    <sheet name="DISEÑO DE LODOCRETO" sheetId="58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\B">#N/A</definedName>
    <definedName name="\C">#N/A</definedName>
    <definedName name="\D">#N/A</definedName>
    <definedName name="\E">#N/A</definedName>
    <definedName name="_xlnm._FilterDatabase" localSheetId="0" hidden="1">CILINDROS!$A$16:$T$16</definedName>
    <definedName name="_xlnm._FilterDatabase" localSheetId="4" hidden="1">'DISEÑO DE LODOCRETO'!$C$12:$D$15</definedName>
    <definedName name="_xlnm._FilterDatabase" localSheetId="3" hidden="1">PRISMAS!$A$17:$U$17</definedName>
    <definedName name="_xlnm._FilterDatabase" localSheetId="2" hidden="1">'RESISTENCIA DE MORTERO'!$C$12:$D$14</definedName>
    <definedName name="A">#N/A</definedName>
    <definedName name="AAAAAAAAAAAAAAAAAAA">#N/A</definedName>
    <definedName name="_xlnm.Print_Area" localSheetId="0">CILINDROS!$B$1:$Q$39</definedName>
    <definedName name="_xlnm.Print_Area" localSheetId="4">'DISEÑO DE LODOCRETO'!$B$2:$P$22</definedName>
    <definedName name="_xlnm.Print_Area" localSheetId="3">PRISMAS!$B$1:$R$31</definedName>
    <definedName name="_xlnm.Print_Area" localSheetId="2">'RESISTENCIA DE MORTERO'!$B$2:$P$25</definedName>
    <definedName name="_xlnm.Print_Area" localSheetId="1">VIGAS!$B$2:$V$49</definedName>
    <definedName name="_xlnm.Criteria" localSheetId="4">#REF!</definedName>
    <definedName name="_xlnm.Criteria" localSheetId="3">#REF!</definedName>
    <definedName name="_xlnm.Criteria" localSheetId="2">#REF!</definedName>
    <definedName name="_xlnm.Criteria" localSheetId="1">#REF!</definedName>
    <definedName name="_xlnm.Criteria">#REF!</definedName>
    <definedName name="DASD">#N/A</definedName>
    <definedName name="dens.2702">#REF!</definedName>
    <definedName name="FACT">[1]FACTOR!$B$5:$C$56</definedName>
    <definedName name="factores">'[2]Espesor-Factor'!$B$5:$C$56</definedName>
    <definedName name="hoja3">#N/A</definedName>
    <definedName name="LIMITE">#N/A</definedName>
    <definedName name="Tiempo__s" localSheetId="4">#REF!</definedName>
    <definedName name="Tiempo__s" localSheetId="3">#REF!</definedName>
    <definedName name="Tiempo__s" localSheetId="2">#REF!</definedName>
    <definedName name="Tiempo__s" localSheetId="1">#REF!</definedName>
    <definedName name="Tiempo__s">#REF!</definedName>
    <definedName name="_xlnm.Print_Titles" localSheetId="0">CILINDROS!$1:$16</definedName>
    <definedName name="_xlnm.Print_Titles" localSheetId="4">'DISEÑO DE LODOCRETO'!$2:$12</definedName>
    <definedName name="_xlnm.Print_Titles" localSheetId="3">PRISMAS!$1:$17</definedName>
    <definedName name="_xlnm.Print_Titles" localSheetId="2">'RESISTENCIA DE MORTERO'!$2:$12</definedName>
    <definedName name="xxx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58" l="1"/>
  <c r="D33" i="58" s="1"/>
  <c r="E31" i="58"/>
  <c r="E33" i="58" s="1"/>
  <c r="K22" i="58"/>
  <c r="B22" i="58"/>
  <c r="K21" i="58"/>
  <c r="B21" i="58"/>
  <c r="K15" i="58"/>
  <c r="M15" i="58" s="1"/>
  <c r="I15" i="58"/>
  <c r="N14" i="58"/>
  <c r="K14" i="58"/>
  <c r="M14" i="58" s="1"/>
  <c r="I14" i="58"/>
  <c r="C14" i="58"/>
  <c r="C15" i="58" s="1"/>
  <c r="D15" i="58" s="1"/>
  <c r="B14" i="58"/>
  <c r="B15" i="58" s="1"/>
  <c r="K13" i="58"/>
  <c r="N13" i="58" s="1"/>
  <c r="R13" i="58" s="1"/>
  <c r="I13" i="58"/>
  <c r="C13" i="58"/>
  <c r="D13" i="58" s="1"/>
  <c r="O13" i="58"/>
  <c r="O14" i="58" s="1"/>
  <c r="O15" i="58" s="1"/>
  <c r="U6" i="58"/>
  <c r="T3" i="58"/>
  <c r="B30" i="57"/>
  <c r="K22" i="57"/>
  <c r="K20" i="57"/>
  <c r="M20" i="57" s="1"/>
  <c r="Q18" i="57"/>
  <c r="Q20" i="57" s="1"/>
  <c r="Q22" i="57" s="1"/>
  <c r="K18" i="57"/>
  <c r="O18" i="57" s="1"/>
  <c r="C18" i="57"/>
  <c r="C20" i="57" s="1"/>
  <c r="B18" i="57"/>
  <c r="B20" i="57" s="1"/>
  <c r="B22" i="57" s="1"/>
  <c r="O12" i="57"/>
  <c r="M9" i="56"/>
  <c r="D47" i="55"/>
  <c r="Q47" i="55"/>
  <c r="N21" i="26"/>
  <c r="O21" i="26"/>
  <c r="E36" i="56"/>
  <c r="E34" i="56"/>
  <c r="B24" i="56"/>
  <c r="K18" i="56"/>
  <c r="R18" i="56" s="1"/>
  <c r="I18" i="56"/>
  <c r="N17" i="56"/>
  <c r="M17" i="56" s="1"/>
  <c r="K17" i="56"/>
  <c r="R17" i="56" s="1"/>
  <c r="I17" i="56"/>
  <c r="I16" i="56"/>
  <c r="K16" i="56" s="1"/>
  <c r="R16" i="56" s="1"/>
  <c r="I15" i="56"/>
  <c r="K15" i="56" s="1"/>
  <c r="I14" i="56"/>
  <c r="K14" i="56" s="1"/>
  <c r="R14" i="56" s="1"/>
  <c r="C14" i="56"/>
  <c r="C15" i="56" s="1"/>
  <c r="B14" i="56"/>
  <c r="B15" i="56" s="1"/>
  <c r="B16" i="56" s="1"/>
  <c r="B17" i="56" s="1"/>
  <c r="B18" i="56" s="1"/>
  <c r="O13" i="56"/>
  <c r="I13" i="56"/>
  <c r="K13" i="56" s="1"/>
  <c r="C13" i="56"/>
  <c r="D13" i="56" s="1"/>
  <c r="U6" i="56"/>
  <c r="T3" i="56"/>
  <c r="M13" i="58" l="1"/>
  <c r="D14" i="58"/>
  <c r="C22" i="57"/>
  <c r="D22" i="57" s="1"/>
  <c r="D20" i="57"/>
  <c r="O20" i="57"/>
  <c r="D18" i="57"/>
  <c r="M18" i="57"/>
  <c r="R15" i="56"/>
  <c r="N15" i="56"/>
  <c r="T16" i="56" s="1"/>
  <c r="C16" i="56"/>
  <c r="D15" i="56"/>
  <c r="R13" i="56"/>
  <c r="N13" i="56"/>
  <c r="D14" i="56"/>
  <c r="M15" i="56" l="1"/>
  <c r="M13" i="56"/>
  <c r="T13" i="56"/>
  <c r="C17" i="56"/>
  <c r="D16" i="56"/>
  <c r="C18" i="56" l="1"/>
  <c r="D18" i="56" s="1"/>
  <c r="D17" i="56"/>
  <c r="P16" i="55" l="1"/>
  <c r="P31" i="55"/>
  <c r="S29" i="55"/>
  <c r="P29" i="55"/>
  <c r="S26" i="55"/>
  <c r="P26" i="55"/>
  <c r="S24" i="55"/>
  <c r="P24" i="55"/>
  <c r="S22" i="55"/>
  <c r="P22" i="55"/>
  <c r="S18" i="55"/>
  <c r="P18" i="55"/>
  <c r="S17" i="55"/>
  <c r="P17" i="55"/>
  <c r="S16" i="55"/>
  <c r="M16" i="55"/>
  <c r="J31" i="55"/>
  <c r="M29" i="55"/>
  <c r="M26" i="55"/>
  <c r="M24" i="55"/>
  <c r="M22" i="55"/>
  <c r="M17" i="55"/>
  <c r="M18" i="55" s="1"/>
  <c r="M23" i="26"/>
  <c r="M21" i="26"/>
  <c r="J29" i="55"/>
  <c r="J26" i="55"/>
  <c r="J24" i="55"/>
  <c r="J22" i="55"/>
  <c r="J17" i="55"/>
  <c r="J51" i="55" l="1"/>
  <c r="J18" i="55"/>
  <c r="J23" i="26" l="1"/>
  <c r="N23" i="26" s="1"/>
  <c r="J21" i="26"/>
  <c r="J19" i="26"/>
  <c r="J17" i="26"/>
  <c r="N17" i="26" s="1"/>
  <c r="N19" i="26" l="1"/>
  <c r="O17" i="26" l="1"/>
  <c r="H23" i="26" l="1"/>
  <c r="H21" i="26"/>
  <c r="H19" i="26"/>
  <c r="H17" i="26"/>
  <c r="C17" i="26"/>
  <c r="C19" i="26" s="1"/>
  <c r="D19" i="26" s="1"/>
  <c r="B17" i="26"/>
  <c r="B19" i="26" s="1"/>
  <c r="B21" i="26" s="1"/>
  <c r="B23" i="26" s="1"/>
  <c r="D17" i="26" l="1"/>
  <c r="C21" i="26"/>
  <c r="C23" i="26" l="1"/>
  <c r="D23" i="26" s="1"/>
  <c r="D21" i="26"/>
</calcChain>
</file>

<file path=xl/sharedStrings.xml><?xml version="1.0" encoding="utf-8"?>
<sst xmlns="http://schemas.openxmlformats.org/spreadsheetml/2006/main" count="174" uniqueCount="113">
  <si>
    <t>Proyecto:</t>
  </si>
  <si>
    <t>LABORATORIO DE SUELOS Y MATERIALES "UNIVO"</t>
  </si>
  <si>
    <t>Solicitante:</t>
  </si>
  <si>
    <t xml:space="preserve">Laboratorista:       </t>
  </si>
  <si>
    <t>Revisó:</t>
  </si>
  <si>
    <t>OBSERVACIONES:</t>
  </si>
  <si>
    <t>LILIANA ALEXANDRA  SERRANO SEGOVIA</t>
  </si>
  <si>
    <t>ENSAYOS  DE  RESISTENCIA  DE  CILINDROS  DE  HORMIGÓN   [ASTM C-39]</t>
  </si>
  <si>
    <t>C O N T R O L,  M U E S T R E O Y COMPRESION D E  C I L I N D R O S.</t>
  </si>
  <si>
    <t>Cilindro  N°</t>
  </si>
  <si>
    <t>Fecha</t>
  </si>
  <si>
    <r>
      <t xml:space="preserve">Edad </t>
    </r>
    <r>
      <rPr>
        <b/>
        <sz val="10"/>
        <rFont val="Calibri"/>
        <family val="2"/>
      </rPr>
      <t>[Días]</t>
    </r>
  </si>
  <si>
    <r>
      <t xml:space="preserve">Carga  </t>
    </r>
    <r>
      <rPr>
        <b/>
        <sz val="10"/>
        <rFont val="Calibri"/>
        <family val="2"/>
      </rPr>
      <t>[Kg]</t>
    </r>
  </si>
  <si>
    <r>
      <t>Resist Prom</t>
    </r>
    <r>
      <rPr>
        <b/>
        <sz val="10"/>
        <rFont val="Calibri"/>
        <family val="2"/>
      </rPr>
      <t xml:space="preserve"> [kg/cm²]</t>
    </r>
  </si>
  <si>
    <t>TIPO DE FALLA</t>
  </si>
  <si>
    <t>Observaciones</t>
  </si>
  <si>
    <t>cono</t>
  </si>
  <si>
    <t>Elaborac</t>
  </si>
  <si>
    <t>Ensayo</t>
  </si>
  <si>
    <t>Observaciones:</t>
  </si>
  <si>
    <t>Tipos de falla:</t>
  </si>
  <si>
    <t>Estructura, ubicación y/o actividad</t>
  </si>
  <si>
    <r>
      <t xml:space="preserve">Peso </t>
    </r>
    <r>
      <rPr>
        <b/>
        <sz val="10"/>
        <rFont val="Calibri"/>
        <family val="2"/>
      </rPr>
      <t>[g]</t>
    </r>
  </si>
  <si>
    <t>Fecha de muestreo:</t>
  </si>
  <si>
    <t>Técnico de Laboratorio de Suelos y Materiales</t>
  </si>
  <si>
    <t>Jefe de Laboratorio de Suelos y Materiales</t>
  </si>
  <si>
    <r>
      <t>Diámetros</t>
    </r>
    <r>
      <rPr>
        <b/>
        <sz val="10"/>
        <rFont val="Calibri"/>
        <family val="2"/>
      </rPr>
      <t xml:space="preserve"> [mm]</t>
    </r>
  </si>
  <si>
    <r>
      <t>Asent.</t>
    </r>
    <r>
      <rPr>
        <b/>
        <sz val="10"/>
        <rFont val="Calibri"/>
        <family val="2"/>
      </rPr>
      <t xml:space="preserve"> [mm]</t>
    </r>
  </si>
  <si>
    <r>
      <t>Diámetro promedio</t>
    </r>
    <r>
      <rPr>
        <b/>
        <sz val="10"/>
        <rFont val="Calibri"/>
        <family val="2"/>
      </rPr>
      <t xml:space="preserve"> [mm]</t>
    </r>
  </si>
  <si>
    <t>Diámetro aproximado a 0.25 mm</t>
  </si>
  <si>
    <r>
      <t>Área de sección transversal</t>
    </r>
    <r>
      <rPr>
        <b/>
        <sz val="10"/>
        <rFont val="Calibri"/>
        <family val="2"/>
      </rPr>
      <t xml:space="preserve"> [mm</t>
    </r>
    <r>
      <rPr>
        <b/>
        <vertAlign val="superscript"/>
        <sz val="10"/>
        <rFont val="Calibri"/>
        <family val="2"/>
      </rPr>
      <t>2</t>
    </r>
    <r>
      <rPr>
        <b/>
        <sz val="10"/>
        <rFont val="Calibri"/>
        <family val="2"/>
      </rPr>
      <t>]</t>
    </r>
  </si>
  <si>
    <t>ALTURA(mm)</t>
  </si>
  <si>
    <r>
      <t xml:space="preserve">Carga  </t>
    </r>
    <r>
      <rPr>
        <b/>
        <sz val="10"/>
        <rFont val="Calibri"/>
        <family val="2"/>
      </rPr>
      <t>[kN]</t>
    </r>
  </si>
  <si>
    <r>
      <t xml:space="preserve">Resistencia  </t>
    </r>
    <r>
      <rPr>
        <b/>
        <sz val="9"/>
        <rFont val="Calibri"/>
        <family val="2"/>
      </rPr>
      <t>[MPa]</t>
    </r>
  </si>
  <si>
    <t xml:space="preserve">ESFUERZO DE FLEXION EN VIGAS DE CONCRETO </t>
  </si>
  <si>
    <t>ASTM C-78</t>
  </si>
  <si>
    <t>ESTRUCTURA U OBRA COLADA POR ESPECIMEN</t>
  </si>
  <si>
    <t>Estructura</t>
  </si>
  <si>
    <t>Revenimiento:</t>
  </si>
  <si>
    <t>Ubicacion:</t>
  </si>
  <si>
    <t>Fecha Mues.</t>
  </si>
  <si>
    <t>MR de Diseño:</t>
  </si>
  <si>
    <t>Especimen No.</t>
  </si>
  <si>
    <t>Fecha de Elaboracion</t>
  </si>
  <si>
    <t>Fecha de Ensayo</t>
  </si>
  <si>
    <t>Edad de Ensayo</t>
  </si>
  <si>
    <t>Modulo de Ruptura de Diseño kg/cm²:</t>
  </si>
  <si>
    <t>Masa de Especimen (g)</t>
  </si>
  <si>
    <t>Carga (Kg)</t>
  </si>
  <si>
    <t>Fallas en tercio central, MR=PL/bd2</t>
  </si>
  <si>
    <t>Tipo de Falla</t>
  </si>
  <si>
    <t>Tercio Central</t>
  </si>
  <si>
    <t>Esquema de la fractura en la viga</t>
  </si>
  <si>
    <t>Jefe Técnico de Laboratorio de Suelos y Materiales</t>
  </si>
  <si>
    <t>Anchos (mm)</t>
  </si>
  <si>
    <t>Ancho promedio (mm)</t>
  </si>
  <si>
    <t>Espesores (mm)</t>
  </si>
  <si>
    <t>Espesor promedio (mm)</t>
  </si>
  <si>
    <t>Longitudes (mm)</t>
  </si>
  <si>
    <t>Longitud promedio (mm)</t>
  </si>
  <si>
    <t>Longitud entre apoyos (mm)</t>
  </si>
  <si>
    <t>Carga (N)</t>
  </si>
  <si>
    <t>Esfuerzo de Ruptura MR (MPa)</t>
  </si>
  <si>
    <t>Aproximar al 0.05 Mpa más cercano</t>
  </si>
  <si>
    <t>Promedio MR (MPa)</t>
  </si>
  <si>
    <t>LABORATORIO DE SUELOS Y MATERIALES UNIVO</t>
  </si>
  <si>
    <t>KN</t>
  </si>
  <si>
    <t>Kg</t>
  </si>
  <si>
    <t>C O N T R O L, M U E S T R E O Y DETERMINACIÓN DE LA RESISTENCIA DE MORTEROS DE CEMENTO HIDRÁULICO USANDO CUBOS DE 50 MM O 50.8 MM DE LADO (ASTM C 109).</t>
  </si>
  <si>
    <t xml:space="preserve">Procedencia del Material:  </t>
  </si>
  <si>
    <t>INVERSIONES Y COSTRUCCION MIGUELEÑA S.A. DE C.V.</t>
  </si>
  <si>
    <t>Fecha de Ensayo:</t>
  </si>
  <si>
    <t>CUBO  N°</t>
  </si>
  <si>
    <t>FECHA</t>
  </si>
  <si>
    <r>
      <t>Diá metro</t>
    </r>
    <r>
      <rPr>
        <b/>
        <sz val="10"/>
        <rFont val="Calibri"/>
        <family val="2"/>
      </rPr>
      <t xml:space="preserve"> [cm]</t>
    </r>
  </si>
  <si>
    <r>
      <t>Altura</t>
    </r>
    <r>
      <rPr>
        <b/>
        <sz val="10"/>
        <rFont val="Calibri"/>
        <family val="2"/>
      </rPr>
      <t xml:space="preserve"> [cm]</t>
    </r>
  </si>
  <si>
    <r>
      <t>Área [cm</t>
    </r>
    <r>
      <rPr>
        <b/>
        <vertAlign val="superscript"/>
        <sz val="10"/>
        <rFont val="Calibri"/>
        <family val="2"/>
      </rPr>
      <t>2</t>
    </r>
    <r>
      <rPr>
        <b/>
        <sz val="10"/>
        <rFont val="Calibri"/>
        <family val="2"/>
      </rPr>
      <t>]</t>
    </r>
  </si>
  <si>
    <r>
      <t xml:space="preserve">Resistencia  </t>
    </r>
    <r>
      <rPr>
        <b/>
        <sz val="9"/>
        <rFont val="Calibri"/>
        <family val="2"/>
      </rPr>
      <t>[kg/cm²]</t>
    </r>
  </si>
  <si>
    <r>
      <t xml:space="preserve">Resistencia de diseño  </t>
    </r>
    <r>
      <rPr>
        <b/>
        <sz val="9"/>
        <rFont val="Calibri"/>
        <family val="2"/>
      </rPr>
      <t>[kg/cm²]</t>
    </r>
  </si>
  <si>
    <t>% De Ganancia Resisitencia</t>
  </si>
  <si>
    <t>DIAS</t>
  </si>
  <si>
    <t>RESITENCIA</t>
  </si>
  <si>
    <t>Prueba</t>
  </si>
  <si>
    <t>4x1</t>
  </si>
  <si>
    <t>Ing Francisco Granados</t>
  </si>
  <si>
    <t>y</t>
  </si>
  <si>
    <t>x</t>
  </si>
  <si>
    <r>
      <t>Resist Prom</t>
    </r>
    <r>
      <rPr>
        <b/>
        <sz val="10"/>
        <rFont val="Calibri"/>
        <family val="2"/>
      </rPr>
      <t xml:space="preserve"> [MPa]</t>
    </r>
  </si>
  <si>
    <t>Ing Michelle Zelaya</t>
  </si>
  <si>
    <t>ENSAYOS DE RESISTENCIA A LA COMPRESIÓN DE PRISMAS DE MAMPOSTERÍA [ASTM C1019]</t>
  </si>
  <si>
    <t>Fecha de Muestreo:</t>
  </si>
  <si>
    <t>Laboratorista:</t>
  </si>
  <si>
    <t>C O N T R O L,  M U E S T R E O Y COMPRESION D E  P R I S M A S.</t>
  </si>
  <si>
    <t>Prisma  N°</t>
  </si>
  <si>
    <t>ANCHO [Cm]</t>
  </si>
  <si>
    <t>ALTURA (Cm)</t>
  </si>
  <si>
    <t>LONGITUD (Cm)</t>
  </si>
  <si>
    <r>
      <rPr>
        <b/>
        <sz val="12"/>
        <rFont val="Calibri"/>
        <family val="2"/>
      </rPr>
      <t>Peso</t>
    </r>
    <r>
      <rPr>
        <b/>
        <sz val="10"/>
        <rFont val="Calibri"/>
        <family val="2"/>
      </rPr>
      <t xml:space="preserve"> [g]</t>
    </r>
  </si>
  <si>
    <r>
      <t xml:space="preserve">Resis tencia  </t>
    </r>
    <r>
      <rPr>
        <b/>
        <sz val="9"/>
        <rFont val="Calibri"/>
        <family val="2"/>
      </rPr>
      <t>[kg/cm²]</t>
    </r>
  </si>
  <si>
    <t>Resistencia de diseño [kg/cm²]</t>
  </si>
  <si>
    <t>Porcentage de Resistencia</t>
  </si>
  <si>
    <t>Cono y Corte</t>
  </si>
  <si>
    <t>fermin</t>
  </si>
  <si>
    <t>Corte.</t>
  </si>
  <si>
    <t xml:space="preserve">Cono </t>
  </si>
  <si>
    <t>ING FRANCISCO GRANADOS</t>
  </si>
  <si>
    <t>ENSAYOS DE RESISTENCIA A LA COMPRESIÓN DE PRISMAS DE MAMPOSTERÍA [ASTM C1314]</t>
  </si>
  <si>
    <t xml:space="preserve">ENSAYOS  DE  RESISTENCIA  DE  CILINDROS  DE  LODOCRETO [ASTM D-4832]      </t>
  </si>
  <si>
    <t>ING MICHELLE ZELAYA</t>
  </si>
  <si>
    <t>CILINDRO  N°</t>
  </si>
  <si>
    <r>
      <t>Diá metro</t>
    </r>
    <r>
      <rPr>
        <b/>
        <sz val="10"/>
        <rFont val="Calibri"/>
        <family val="2"/>
      </rPr>
      <t xml:space="preserve"> [Mm]</t>
    </r>
  </si>
  <si>
    <r>
      <t>Altura</t>
    </r>
    <r>
      <rPr>
        <b/>
        <sz val="10"/>
        <rFont val="Calibri"/>
        <family val="2"/>
      </rPr>
      <t xml:space="preserve"> [Mm]</t>
    </r>
  </si>
  <si>
    <r>
      <t xml:space="preserve">Peso </t>
    </r>
    <r>
      <rPr>
        <b/>
        <sz val="10"/>
        <rFont val="Calibri"/>
        <family val="2"/>
      </rPr>
      <t>[Kg]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</si>
</sst>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&quot;$&quot;#,##0.00_);[Red]\(&quot;$&quot;#,##0.00\)"/>
    <numFmt numFmtId="165" formatCode="_(* #,##0.00_);_(* \(#,##0.00\);_(* &quot;-&quot;??_);_(@_)"/>
    <numFmt numFmtId="166" formatCode="0.00_)"/>
    <numFmt numFmtId="167" formatCode="0.0"/>
    <numFmt numFmtId="168" formatCode="&quot;CL-&quot;000"/>
    <numFmt numFmtId="169" formatCode="&quot;DL-&quot;000"/>
    <numFmt numFmtId="170" formatCode="&quot;CT-&quot;000"/>
    <numFmt numFmtId="171" formatCode="d\-m\-yy;@"/>
    <numFmt numFmtId="172" formatCode="mmmm\ d\,\ yyyy"/>
    <numFmt numFmtId="173" formatCode="&quot;CM-&quot;000"/>
    <numFmt numFmtId="174" formatCode="&quot;PR-&quot;000"/>
    <numFmt numFmtId="175" formatCode="&quot;LC-&quot;000"/>
  </numFmts>
  <fonts count="5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Book Antiqua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Tahoma"/>
      <family val="2"/>
    </font>
    <font>
      <sz val="10"/>
      <name val="Tms Rmn"/>
    </font>
    <font>
      <b/>
      <sz val="9"/>
      <name val="Tahoma"/>
      <family val="2"/>
    </font>
    <font>
      <b/>
      <sz val="10"/>
      <color theme="1"/>
      <name val="Tahoma"/>
      <family val="2"/>
    </font>
    <font>
      <b/>
      <i/>
      <sz val="11"/>
      <name val="Calibri"/>
      <family val="2"/>
    </font>
    <font>
      <sz val="10"/>
      <name val="MS Sans Serif"/>
    </font>
    <font>
      <b/>
      <sz val="11"/>
      <color theme="1"/>
      <name val="Calibri"/>
      <family val="2"/>
      <scheme val="minor"/>
    </font>
    <font>
      <b/>
      <i/>
      <sz val="14"/>
      <name val="Calibri"/>
      <family val="2"/>
    </font>
    <font>
      <sz val="11"/>
      <name val="Tahoma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b/>
      <i/>
      <sz val="11"/>
      <name val="Calibri"/>
      <family val="2"/>
      <scheme val="minor"/>
    </font>
    <font>
      <i/>
      <sz val="11"/>
      <name val="Calibri"/>
      <family val="2"/>
    </font>
    <font>
      <b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12"/>
      <name val="Calibri"/>
      <family val="2"/>
    </font>
    <font>
      <b/>
      <sz val="9"/>
      <name val="Calibri"/>
      <family val="2"/>
    </font>
    <font>
      <b/>
      <sz val="16"/>
      <name val="Calibri"/>
      <family val="2"/>
    </font>
    <font>
      <i/>
      <sz val="11"/>
      <color rgb="FF0070C0"/>
      <name val="Calibri"/>
      <family val="2"/>
    </font>
    <font>
      <b/>
      <vertAlign val="superscript"/>
      <sz val="10"/>
      <name val="Calibri"/>
      <family val="2"/>
    </font>
    <font>
      <sz val="11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sz val="9"/>
      <color theme="1"/>
      <name val="Century Gothic"/>
      <family val="2"/>
    </font>
    <font>
      <b/>
      <sz val="11"/>
      <color theme="1"/>
      <name val="Century Gothic"/>
      <family val="2"/>
    </font>
    <font>
      <b/>
      <sz val="8"/>
      <name val="Century Gothic"/>
      <family val="2"/>
    </font>
    <font>
      <sz val="8"/>
      <name val="Century Gothic"/>
      <family val="2"/>
    </font>
    <font>
      <b/>
      <sz val="7"/>
      <color theme="1"/>
      <name val="Century Gothic"/>
      <family val="2"/>
    </font>
    <font>
      <b/>
      <sz val="11"/>
      <color rgb="FFFF0000"/>
      <name val="Century Gothic"/>
      <family val="2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00FF"/>
      <name val="Calibri"/>
      <family val="2"/>
    </font>
    <font>
      <i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7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theme="1" tint="0.499984740745262"/>
      </right>
      <top/>
      <bottom style="thin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/>
      <diagonal/>
    </border>
    <border>
      <left style="medium">
        <color indexed="23"/>
      </left>
      <right/>
      <top style="medium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 style="medium">
        <color indexed="23"/>
      </right>
      <top style="medium">
        <color indexed="23"/>
      </top>
      <bottom/>
      <diagonal/>
    </border>
    <border>
      <left style="medium">
        <color indexed="23"/>
      </left>
      <right style="medium">
        <color indexed="23"/>
      </right>
      <top/>
      <bottom/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/>
      <right/>
      <top style="medium">
        <color theme="1" tint="0.499984740745262"/>
      </top>
      <bottom style="hair">
        <color theme="1" tint="0.499984740745262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 style="medium">
        <color indexed="23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indexed="23"/>
      </right>
      <top style="medium">
        <color theme="1" tint="0.499984740745262"/>
      </top>
      <bottom/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 style="medium">
        <color indexed="64"/>
      </right>
      <top/>
      <bottom/>
      <diagonal style="medium">
        <color indexed="64"/>
      </diagonal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 diagonalUp="1" diagonalDown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medium">
        <color indexed="23"/>
      </left>
      <right style="thin">
        <color indexed="23"/>
      </right>
      <top style="medium">
        <color indexed="23"/>
      </top>
      <bottom/>
      <diagonal/>
    </border>
    <border>
      <left style="thin">
        <color indexed="23"/>
      </left>
      <right/>
      <top style="medium">
        <color indexed="23"/>
      </top>
      <bottom style="thin">
        <color indexed="23"/>
      </bottom>
      <diagonal/>
    </border>
    <border>
      <left/>
      <right style="thin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23"/>
      </top>
      <bottom/>
      <diagonal/>
    </border>
    <border>
      <left style="hair">
        <color indexed="23"/>
      </left>
      <right style="hair">
        <color indexed="23"/>
      </right>
      <top/>
      <bottom style="medium">
        <color indexed="23"/>
      </bottom>
      <diagonal/>
    </border>
    <border>
      <left style="hair">
        <color indexed="23"/>
      </left>
      <right style="hair">
        <color indexed="23"/>
      </right>
      <top/>
      <bottom style="hair">
        <color indexed="23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/>
      <bottom/>
      <diagonal/>
    </border>
    <border>
      <left style="hair">
        <color indexed="23"/>
      </left>
      <right style="medium">
        <color indexed="23"/>
      </right>
      <top/>
      <bottom style="hair">
        <color indexed="23"/>
      </bottom>
      <diagonal/>
    </border>
    <border>
      <left/>
      <right style="medium">
        <color indexed="23"/>
      </right>
      <top/>
      <bottom style="thin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medium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medium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/>
      <diagonal/>
    </border>
    <border>
      <left style="thin">
        <color indexed="23"/>
      </left>
      <right style="thin">
        <color indexed="23"/>
      </right>
      <top/>
      <bottom style="medium">
        <color indexed="23"/>
      </bottom>
      <diagonal/>
    </border>
    <border>
      <left style="medium">
        <color indexed="23"/>
      </left>
      <right style="thin">
        <color indexed="23"/>
      </right>
      <top/>
      <bottom style="medium">
        <color indexed="23"/>
      </bottom>
      <diagonal/>
    </border>
    <border>
      <left style="medium">
        <color indexed="23"/>
      </left>
      <right style="hair">
        <color indexed="23"/>
      </right>
      <top style="medium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medium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medium">
        <color indexed="23"/>
      </top>
      <bottom/>
      <diagonal/>
    </border>
    <border>
      <left style="hair">
        <color indexed="23"/>
      </left>
      <right style="medium">
        <color indexed="23"/>
      </right>
      <top style="medium">
        <color indexed="23"/>
      </top>
      <bottom style="hair">
        <color indexed="23"/>
      </bottom>
      <diagonal/>
    </border>
    <border>
      <left style="medium">
        <color indexed="23"/>
      </left>
      <right style="hair">
        <color indexed="23"/>
      </right>
      <top style="hair">
        <color indexed="23"/>
      </top>
      <bottom style="medium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medium">
        <color indexed="23"/>
      </bottom>
      <diagonal/>
    </border>
    <border>
      <left style="hair">
        <color indexed="23"/>
      </left>
      <right style="medium">
        <color indexed="23"/>
      </right>
      <top style="hair">
        <color indexed="23"/>
      </top>
      <bottom style="medium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medium">
        <color indexed="23"/>
      </right>
      <top style="hair">
        <color indexed="23"/>
      </top>
      <bottom style="hair">
        <color indexed="23"/>
      </bottom>
      <diagonal/>
    </border>
    <border>
      <left style="medium">
        <color indexed="23"/>
      </left>
      <right/>
      <top style="hair">
        <color indexed="23"/>
      </top>
      <bottom style="hair">
        <color indexed="23"/>
      </bottom>
      <diagonal/>
    </border>
    <border>
      <left style="medium">
        <color indexed="23"/>
      </left>
      <right/>
      <top style="hair">
        <color indexed="23"/>
      </top>
      <bottom style="medium">
        <color theme="1" tint="0.499984740745262"/>
      </bottom>
      <diagonal/>
    </border>
    <border>
      <left/>
      <right/>
      <top style="hair">
        <color indexed="23"/>
      </top>
      <bottom style="medium">
        <color theme="1" tint="0.499984740745262"/>
      </bottom>
      <diagonal/>
    </border>
    <border>
      <left/>
      <right style="hair">
        <color indexed="23"/>
      </right>
      <top style="hair">
        <color indexed="23"/>
      </top>
      <bottom style="medium">
        <color theme="1" tint="0.499984740745262"/>
      </bottom>
      <diagonal/>
    </border>
    <border>
      <left style="hair">
        <color indexed="23"/>
      </left>
      <right/>
      <top style="hair">
        <color indexed="23"/>
      </top>
      <bottom style="medium">
        <color theme="1" tint="0.499984740745262"/>
      </bottom>
      <diagonal/>
    </border>
    <border>
      <left/>
      <right style="medium">
        <color indexed="23"/>
      </right>
      <top style="hair">
        <color indexed="23"/>
      </top>
      <bottom style="medium">
        <color theme="1" tint="0.499984740745262"/>
      </bottom>
      <diagonal/>
    </border>
    <border>
      <left style="medium">
        <color indexed="23"/>
      </left>
      <right/>
      <top style="thin">
        <color indexed="64"/>
      </top>
      <bottom/>
      <diagonal/>
    </border>
    <border>
      <left/>
      <right style="medium">
        <color indexed="23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indexed="23"/>
      </right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indexed="23"/>
      </bottom>
      <diagonal/>
    </border>
    <border>
      <left style="medium">
        <color theme="0" tint="-0.34998626667073579"/>
      </left>
      <right/>
      <top style="medium">
        <color indexed="23"/>
      </top>
      <bottom style="medium">
        <color indexed="23"/>
      </bottom>
      <diagonal/>
    </border>
    <border>
      <left/>
      <right style="medium">
        <color theme="0" tint="-0.34998626667073579"/>
      </right>
      <top style="medium">
        <color indexed="23"/>
      </top>
      <bottom style="medium">
        <color indexed="23"/>
      </bottom>
      <diagonal/>
    </border>
    <border>
      <left style="medium">
        <color theme="0" tint="-0.34998626667073579"/>
      </left>
      <right style="hair">
        <color theme="1" tint="0.499984740745262"/>
      </right>
      <top style="medium">
        <color indexed="23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indexed="23"/>
      </top>
      <bottom style="hair">
        <color theme="1" tint="0.499984740745262"/>
      </bottom>
      <diagonal/>
    </border>
    <border>
      <left style="hair">
        <color theme="1" tint="0.499984740745262"/>
      </left>
      <right style="medium">
        <color theme="0" tint="-0.34998626667073579"/>
      </right>
      <top style="medium">
        <color indexed="23"/>
      </top>
      <bottom style="hair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0" tint="-0.34998626667073579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medium">
        <color theme="0" tint="-0.34998626667073579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medium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/>
      <right style="medium">
        <color theme="1" tint="0.499984740745262"/>
      </right>
      <top style="thin">
        <color indexed="64"/>
      </top>
      <bottom style="thin">
        <color indexed="64"/>
      </bottom>
      <diagonal/>
    </border>
    <border>
      <left style="medium">
        <color theme="0" tint="-0.34998626667073579"/>
      </left>
      <right style="hair">
        <color theme="1" tint="0.499984740745262"/>
      </right>
      <top style="hair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medium">
        <color theme="0" tint="-0.34998626667073579"/>
      </right>
      <top style="hair">
        <color theme="1" tint="0.499984740745262"/>
      </top>
      <bottom style="medium">
        <color theme="1" tint="0.499984740745262"/>
      </bottom>
      <diagonal/>
    </border>
    <border>
      <left/>
      <right/>
      <top style="hair">
        <color indexed="64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hair">
        <color indexed="64"/>
      </top>
      <bottom style="medium">
        <color theme="1" tint="0.499984740745262"/>
      </bottom>
      <diagonal/>
    </border>
    <border>
      <left style="medium">
        <color theme="0" tint="-0.34998626667073579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0" tint="-0.34998626667073579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indexed="23"/>
      </left>
      <right/>
      <top style="medium">
        <color theme="1" tint="0.499984740745262"/>
      </top>
      <bottom style="thin">
        <color indexed="23"/>
      </bottom>
      <diagonal/>
    </border>
    <border>
      <left/>
      <right style="thin">
        <color indexed="23"/>
      </right>
      <top style="medium">
        <color theme="1" tint="0.499984740745262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theme="1" tint="0.499984740745262"/>
      </top>
      <bottom/>
      <diagonal/>
    </border>
    <border>
      <left style="thin">
        <color indexed="23"/>
      </left>
      <right/>
      <top style="medium">
        <color theme="1" tint="0.499984740745262"/>
      </top>
      <bottom/>
      <diagonal/>
    </border>
    <border>
      <left/>
      <right style="medium">
        <color theme="0" tint="-0.34998626667073579"/>
      </right>
      <top style="medium">
        <color theme="1" tint="0.49998474074526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medium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auto="1"/>
      </right>
      <top style="medium">
        <color theme="1" tint="0.499984740745262"/>
      </top>
      <bottom style="thin">
        <color auto="1"/>
      </bottom>
      <diagonal/>
    </border>
    <border>
      <left style="thin">
        <color auto="1"/>
      </left>
      <right style="medium">
        <color theme="1" tint="0.499984740745262"/>
      </right>
      <top style="medium">
        <color theme="1" tint="0.499984740745262"/>
      </top>
      <bottom style="thin">
        <color auto="1"/>
      </bottom>
      <diagonal/>
    </border>
    <border>
      <left style="medium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499984740745262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medium">
        <color theme="0" tint="-0.34998626667073579"/>
      </left>
      <right/>
      <top style="medium">
        <color theme="1" tint="0.499984740745262"/>
      </top>
      <bottom/>
      <diagonal/>
    </border>
    <border>
      <left style="medium">
        <color theme="0" tint="-0.34998626667073579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0" tint="-0.34998626667073579"/>
      </right>
      <top/>
      <bottom style="medium">
        <color theme="1" tint="0.499984740745262"/>
      </bottom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indexed="64"/>
      </left>
      <right/>
      <top/>
      <bottom/>
      <diagonal/>
    </border>
    <border>
      <left style="thin">
        <color indexed="23"/>
      </left>
      <right/>
      <top/>
      <bottom style="medium">
        <color theme="0" tint="-0.34998626667073579"/>
      </bottom>
      <diagonal/>
    </border>
    <border>
      <left style="thin">
        <color indexed="23"/>
      </left>
      <right style="thin">
        <color indexed="23"/>
      </right>
      <top/>
      <bottom style="medium">
        <color theme="0" tint="-0.34998626667073579"/>
      </bottom>
      <diagonal/>
    </border>
    <border>
      <left style="medium">
        <color indexed="23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medium">
        <color indexed="23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23"/>
      </left>
      <right/>
      <top style="hair">
        <color theme="1" tint="0.499984740745262"/>
      </top>
      <bottom style="medium">
        <color theme="1" tint="0.499984740745262"/>
      </bottom>
      <diagonal/>
    </border>
    <border>
      <left/>
      <right/>
      <top style="hair">
        <color theme="1" tint="0.499984740745262"/>
      </top>
      <bottom style="medium">
        <color theme="1" tint="0.499984740745262"/>
      </bottom>
      <diagonal/>
    </border>
    <border>
      <left/>
      <right style="hair">
        <color indexed="64"/>
      </right>
      <top style="hair">
        <color theme="1" tint="0.499984740745262"/>
      </top>
      <bottom style="medium">
        <color theme="1" tint="0.499984740745262"/>
      </bottom>
      <diagonal/>
    </border>
    <border>
      <left/>
      <right style="hair">
        <color indexed="64"/>
      </right>
      <top style="hair">
        <color indexed="64"/>
      </top>
      <bottom style="medium">
        <color theme="1" tint="0.499984740745262"/>
      </bottom>
      <diagonal/>
    </border>
    <border>
      <left style="hair">
        <color indexed="64"/>
      </left>
      <right/>
      <top style="hair">
        <color indexed="64"/>
      </top>
      <bottom style="medium">
        <color theme="1" tint="0.499984740745262"/>
      </bottom>
      <diagonal/>
    </border>
    <border>
      <left/>
      <right style="medium">
        <color indexed="23"/>
      </right>
      <top style="hair">
        <color indexed="64"/>
      </top>
      <bottom style="medium">
        <color theme="1" tint="0.499984740745262"/>
      </bottom>
      <diagonal/>
    </border>
    <border>
      <left style="thin">
        <color indexed="23"/>
      </left>
      <right/>
      <top style="medium">
        <color indexed="23"/>
      </top>
      <bottom/>
      <diagonal/>
    </border>
    <border>
      <left style="medium">
        <color indexed="23"/>
      </left>
      <right style="thin">
        <color indexed="23"/>
      </right>
      <top/>
      <bottom/>
      <diagonal/>
    </border>
    <border>
      <left style="medium">
        <color indexed="23"/>
      </left>
      <right style="hair">
        <color indexed="23"/>
      </right>
      <top style="medium">
        <color theme="0" tint="-0.34998626667073579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medium">
        <color theme="0" tint="-0.34998626667073579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medium">
        <color theme="0" tint="-0.34998626667073579"/>
      </top>
      <bottom/>
      <diagonal/>
    </border>
    <border>
      <left style="hair">
        <color indexed="23"/>
      </left>
      <right style="medium">
        <color indexed="23"/>
      </right>
      <top style="medium">
        <color theme="0" tint="-0.34998626667073579"/>
      </top>
      <bottom style="hair">
        <color indexed="23"/>
      </bottom>
      <diagonal/>
    </border>
    <border>
      <left style="medium">
        <color indexed="23"/>
      </left>
      <right style="hair">
        <color theme="1" tint="0.499984740745262"/>
      </right>
      <top style="medium">
        <color indexed="23"/>
      </top>
      <bottom style="hair">
        <color theme="1" tint="0.499984740745262"/>
      </bottom>
      <diagonal/>
    </border>
    <border>
      <left style="hair">
        <color theme="1" tint="0.499984740745262"/>
      </left>
      <right style="medium">
        <color indexed="23"/>
      </right>
      <top style="medium">
        <color indexed="23"/>
      </top>
      <bottom style="hair">
        <color theme="1" tint="0.499984740745262"/>
      </bottom>
      <diagonal/>
    </border>
    <border>
      <left style="medium">
        <color indexed="23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medium">
        <color indexed="23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indexed="23"/>
      </left>
      <right style="hair">
        <color theme="1" tint="0.499984740745262"/>
      </right>
      <top style="hair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medium">
        <color indexed="23"/>
      </right>
      <top style="hair">
        <color theme="1" tint="0.499984740745262"/>
      </top>
      <bottom style="medium">
        <color theme="1" tint="0.499984740745262"/>
      </bottom>
      <diagonal/>
    </border>
    <border>
      <left style="medium">
        <color indexed="23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indexed="23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indexed="23"/>
      </left>
      <right style="thin">
        <color indexed="23"/>
      </right>
      <top style="medium">
        <color theme="1" tint="0.499984740745262"/>
      </top>
      <bottom/>
      <diagonal/>
    </border>
    <border>
      <left style="medium">
        <color indexed="23"/>
      </left>
      <right style="thin">
        <color indexed="23"/>
      </right>
      <top/>
      <bottom style="medium">
        <color theme="1" tint="0.499984740745262"/>
      </bottom>
      <diagonal/>
    </border>
    <border>
      <left style="thin">
        <color indexed="23"/>
      </left>
      <right style="thin">
        <color indexed="23"/>
      </right>
      <top/>
      <bottom style="medium">
        <color theme="1" tint="0.499984740745262"/>
      </bottom>
      <diagonal/>
    </border>
    <border>
      <left style="thin">
        <color indexed="23"/>
      </left>
      <right/>
      <top/>
      <bottom style="medium">
        <color theme="1" tint="0.499984740745262"/>
      </bottom>
      <diagonal/>
    </border>
    <border>
      <left/>
      <right style="medium">
        <color indexed="23"/>
      </right>
      <top/>
      <bottom style="medium">
        <color theme="1" tint="0.499984740745262"/>
      </bottom>
      <diagonal/>
    </border>
    <border>
      <left style="medium">
        <color indexed="23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hair">
        <color theme="1" tint="0.499984740745262"/>
      </left>
      <right/>
      <top style="medium">
        <color theme="1" tint="0.499984740745262"/>
      </top>
      <bottom style="hair">
        <color theme="1" tint="0.499984740745262"/>
      </bottom>
      <diagonal/>
    </border>
    <border>
      <left/>
      <right style="medium">
        <color indexed="23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medium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medium">
        <color theme="1" tint="0.499984740745262"/>
      </bottom>
      <diagonal/>
    </border>
    <border>
      <left/>
      <right style="medium">
        <color indexed="23"/>
      </right>
      <top style="hair">
        <color theme="1" tint="0.499984740745262"/>
      </top>
      <bottom style="medium">
        <color theme="1" tint="0.499984740745262"/>
      </bottom>
      <diagonal/>
    </border>
    <border>
      <left style="medium">
        <color indexed="23"/>
      </left>
      <right/>
      <top/>
      <bottom style="medium">
        <color theme="1" tint="0.499984740745262"/>
      </bottom>
      <diagonal/>
    </border>
  </borders>
  <cellStyleXfs count="44">
    <xf numFmtId="0" fontId="0" fillId="0" borderId="0"/>
    <xf numFmtId="0" fontId="14" fillId="0" borderId="0"/>
    <xf numFmtId="0" fontId="15" fillId="0" borderId="0"/>
    <xf numFmtId="0" fontId="12" fillId="0" borderId="0"/>
    <xf numFmtId="166" fontId="17" fillId="0" borderId="0"/>
    <xf numFmtId="0" fontId="11" fillId="0" borderId="0"/>
    <xf numFmtId="9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0" fillId="0" borderId="0"/>
    <xf numFmtId="0" fontId="21" fillId="0" borderId="0"/>
    <xf numFmtId="164" fontId="21" fillId="0" borderId="0" applyFont="0" applyFill="0" applyBorder="0" applyAlignment="0" applyProtection="0"/>
    <xf numFmtId="40" fontId="21" fillId="0" borderId="0" applyFont="0" applyFill="0" applyBorder="0" applyAlignment="0" applyProtection="0"/>
    <xf numFmtId="0" fontId="24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8" fillId="0" borderId="0"/>
    <xf numFmtId="0" fontId="8" fillId="0" borderId="0"/>
    <xf numFmtId="165" fontId="14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166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4" fillId="0" borderId="0"/>
    <xf numFmtId="0" fontId="14" fillId="0" borderId="0"/>
    <xf numFmtId="165" fontId="14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574">
    <xf numFmtId="0" fontId="0" fillId="0" borderId="0" xfId="0"/>
    <xf numFmtId="0" fontId="16" fillId="0" borderId="0" xfId="2" applyFont="1" applyAlignment="1">
      <alignment vertical="center"/>
    </xf>
    <xf numFmtId="0" fontId="25" fillId="0" borderId="0" xfId="12" applyFont="1"/>
    <xf numFmtId="0" fontId="26" fillId="2" borderId="0" xfId="12" applyFont="1" applyFill="1" applyAlignment="1">
      <alignment horizontal="center"/>
    </xf>
    <xf numFmtId="0" fontId="26" fillId="2" borderId="0" xfId="12" applyFont="1" applyFill="1"/>
    <xf numFmtId="0" fontId="18" fillId="0" borderId="0" xfId="13" applyFont="1" applyAlignment="1">
      <alignment vertical="center" wrapText="1"/>
    </xf>
    <xf numFmtId="0" fontId="27" fillId="0" borderId="31" xfId="1" applyFont="1" applyBorder="1" applyAlignment="1">
      <alignment vertical="center" wrapText="1"/>
    </xf>
    <xf numFmtId="0" fontId="27" fillId="0" borderId="32" xfId="1" applyFont="1" applyBorder="1" applyAlignment="1">
      <alignment vertical="center" wrapText="1"/>
    </xf>
    <xf numFmtId="0" fontId="20" fillId="0" borderId="26" xfId="1" applyFont="1" applyBorder="1" applyAlignment="1">
      <alignment horizontal="center" vertical="center" wrapText="1"/>
    </xf>
    <xf numFmtId="0" fontId="20" fillId="0" borderId="23" xfId="1" applyFont="1" applyBorder="1" applyAlignment="1">
      <alignment vertical="center" wrapText="1"/>
    </xf>
    <xf numFmtId="0" fontId="19" fillId="0" borderId="10" xfId="14" applyFont="1" applyBorder="1" applyAlignment="1">
      <alignment vertical="center" wrapText="1"/>
    </xf>
    <xf numFmtId="0" fontId="19" fillId="0" borderId="0" xfId="14" applyFont="1" applyAlignment="1">
      <alignment vertical="center" wrapText="1"/>
    </xf>
    <xf numFmtId="0" fontId="19" fillId="0" borderId="20" xfId="14" applyFont="1" applyBorder="1" applyAlignment="1">
      <alignment vertical="center" wrapText="1"/>
    </xf>
    <xf numFmtId="0" fontId="13" fillId="0" borderId="3" xfId="1" applyFont="1" applyBorder="1" applyAlignment="1">
      <alignment vertical="center" wrapText="1"/>
    </xf>
    <xf numFmtId="0" fontId="13" fillId="0" borderId="4" xfId="1" applyFont="1" applyBorder="1" applyAlignment="1">
      <alignment vertical="center" wrapText="1"/>
    </xf>
    <xf numFmtId="0" fontId="27" fillId="0" borderId="0" xfId="1" applyFont="1" applyAlignment="1">
      <alignment vertical="center" wrapText="1"/>
    </xf>
    <xf numFmtId="0" fontId="27" fillId="0" borderId="38" xfId="1" applyFont="1" applyBorder="1" applyAlignment="1">
      <alignment vertical="center" wrapText="1"/>
    </xf>
    <xf numFmtId="0" fontId="13" fillId="0" borderId="5" xfId="1" applyFont="1" applyBorder="1" applyAlignment="1">
      <alignment vertical="center" wrapText="1"/>
    </xf>
    <xf numFmtId="0" fontId="13" fillId="0" borderId="6" xfId="1" applyFont="1" applyBorder="1" applyAlignment="1">
      <alignment vertical="center" wrapText="1"/>
    </xf>
    <xf numFmtId="0" fontId="30" fillId="0" borderId="26" xfId="1" applyFont="1" applyBorder="1" applyAlignment="1">
      <alignment horizontal="center" vertical="center" wrapText="1"/>
    </xf>
    <xf numFmtId="0" fontId="25" fillId="0" borderId="26" xfId="12" applyFont="1" applyBorder="1"/>
    <xf numFmtId="0" fontId="25" fillId="0" borderId="27" xfId="12" applyFont="1" applyBorder="1"/>
    <xf numFmtId="167" fontId="25" fillId="0" borderId="0" xfId="12" applyNumberFormat="1" applyFont="1"/>
    <xf numFmtId="167" fontId="36" fillId="0" borderId="0" xfId="12" applyNumberFormat="1" applyFont="1" applyAlignment="1">
      <alignment horizontal="center" vertical="center"/>
    </xf>
    <xf numFmtId="169" fontId="25" fillId="0" borderId="0" xfId="12" applyNumberFormat="1" applyFont="1" applyAlignment="1">
      <alignment horizontal="left"/>
    </xf>
    <xf numFmtId="0" fontId="16" fillId="0" borderId="0" xfId="2" applyFont="1" applyBorder="1" applyAlignment="1">
      <alignment vertical="center"/>
    </xf>
    <xf numFmtId="0" fontId="16" fillId="0" borderId="26" xfId="2" applyFont="1" applyBorder="1" applyAlignment="1">
      <alignment horizontal="center" vertical="center"/>
    </xf>
    <xf numFmtId="0" fontId="16" fillId="0" borderId="27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20" fillId="0" borderId="0" xfId="1" applyFont="1" applyBorder="1" applyAlignment="1">
      <alignment horizontal="center" vertical="center" wrapText="1"/>
    </xf>
    <xf numFmtId="0" fontId="20" fillId="0" borderId="24" xfId="1" applyFont="1" applyBorder="1" applyAlignment="1">
      <alignment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27" xfId="1" applyFont="1" applyBorder="1" applyAlignment="1">
      <alignment horizontal="center" vertical="center" wrapText="1"/>
    </xf>
    <xf numFmtId="0" fontId="25" fillId="0" borderId="0" xfId="12" applyFont="1" applyBorder="1"/>
    <xf numFmtId="0" fontId="0" fillId="0" borderId="0" xfId="0" applyBorder="1" applyAlignment="1"/>
    <xf numFmtId="0" fontId="32" fillId="3" borderId="58" xfId="12" applyFont="1" applyFill="1" applyBorder="1" applyAlignment="1">
      <alignment horizontal="center" vertical="center" wrapText="1"/>
    </xf>
    <xf numFmtId="0" fontId="16" fillId="0" borderId="27" xfId="2" applyFont="1" applyBorder="1" applyAlignment="1">
      <alignment vertical="center"/>
    </xf>
    <xf numFmtId="2" fontId="37" fillId="2" borderId="54" xfId="12" applyNumberFormat="1" applyFont="1" applyFill="1" applyBorder="1" applyAlignment="1">
      <alignment horizontal="center" vertical="center" wrapText="1"/>
    </xf>
    <xf numFmtId="2" fontId="37" fillId="2" borderId="65" xfId="12" applyNumberFormat="1" applyFont="1" applyFill="1" applyBorder="1" applyAlignment="1">
      <alignment horizontal="center" vertical="center" wrapText="1"/>
    </xf>
    <xf numFmtId="0" fontId="16" fillId="0" borderId="0" xfId="2" applyFont="1" applyBorder="1" applyAlignment="1">
      <alignment horizontal="center" vertical="center"/>
    </xf>
    <xf numFmtId="2" fontId="37" fillId="2" borderId="61" xfId="12" applyNumberFormat="1" applyFont="1" applyFill="1" applyBorder="1" applyAlignment="1">
      <alignment horizontal="center" vertical="center" wrapText="1"/>
    </xf>
    <xf numFmtId="167" fontId="20" fillId="0" borderId="0" xfId="12" applyNumberFormat="1" applyFont="1" applyBorder="1" applyAlignment="1">
      <alignment vertical="center" wrapText="1"/>
    </xf>
    <xf numFmtId="167" fontId="20" fillId="0" borderId="0" xfId="12" applyNumberFormat="1" applyFont="1" applyBorder="1" applyAlignment="1">
      <alignment horizontal="center" vertical="center" wrapText="1"/>
    </xf>
    <xf numFmtId="0" fontId="39" fillId="0" borderId="0" xfId="33" applyFont="1"/>
    <xf numFmtId="0" fontId="40" fillId="0" borderId="0" xfId="33" applyFont="1"/>
    <xf numFmtId="0" fontId="42" fillId="0" borderId="0" xfId="33" applyFont="1"/>
    <xf numFmtId="0" fontId="43" fillId="0" borderId="0" xfId="33" applyFont="1" applyAlignment="1">
      <alignment vertical="center"/>
    </xf>
    <xf numFmtId="0" fontId="41" fillId="0" borderId="0" xfId="33" applyFont="1" applyAlignment="1">
      <alignment horizontal="center" vertical="center"/>
    </xf>
    <xf numFmtId="0" fontId="44" fillId="4" borderId="0" xfId="33" applyFont="1" applyFill="1" applyAlignment="1">
      <alignment horizontal="left" vertical="center"/>
    </xf>
    <xf numFmtId="0" fontId="45" fillId="0" borderId="0" xfId="33" applyFont="1" applyAlignment="1">
      <alignment vertical="center"/>
    </xf>
    <xf numFmtId="0" fontId="44" fillId="4" borderId="0" xfId="33" applyFont="1" applyFill="1"/>
    <xf numFmtId="0" fontId="40" fillId="0" borderId="11" xfId="33" applyFont="1" applyBorder="1"/>
    <xf numFmtId="0" fontId="40" fillId="0" borderId="12" xfId="33" applyFont="1" applyBorder="1"/>
    <xf numFmtId="0" fontId="39" fillId="0" borderId="19" xfId="33" applyFont="1" applyBorder="1"/>
    <xf numFmtId="0" fontId="40" fillId="0" borderId="14" xfId="33" applyFont="1" applyBorder="1"/>
    <xf numFmtId="0" fontId="39" fillId="0" borderId="15" xfId="33" applyFont="1" applyBorder="1"/>
    <xf numFmtId="0" fontId="40" fillId="0" borderId="16" xfId="33" applyFont="1" applyBorder="1"/>
    <xf numFmtId="0" fontId="40" fillId="0" borderId="10" xfId="33" applyFont="1" applyBorder="1"/>
    <xf numFmtId="0" fontId="39" fillId="0" borderId="17" xfId="33" applyFont="1" applyBorder="1"/>
    <xf numFmtId="0" fontId="40" fillId="0" borderId="50" xfId="33" applyFont="1" applyBorder="1" applyAlignment="1">
      <alignment vertical="center"/>
    </xf>
    <xf numFmtId="0" fontId="40" fillId="0" borderId="12" xfId="33" applyFont="1" applyBorder="1" applyAlignment="1">
      <alignment vertical="center"/>
    </xf>
    <xf numFmtId="0" fontId="40" fillId="0" borderId="50" xfId="33" applyFont="1" applyBorder="1"/>
    <xf numFmtId="0" fontId="40" fillId="0" borderId="83" xfId="33" applyFont="1" applyBorder="1" applyAlignment="1">
      <alignment vertical="center"/>
    </xf>
    <xf numFmtId="0" fontId="40" fillId="0" borderId="10" xfId="33" applyFont="1" applyBorder="1" applyAlignment="1">
      <alignment vertical="center"/>
    </xf>
    <xf numFmtId="0" fontId="40" fillId="0" borderId="83" xfId="33" applyFont="1" applyBorder="1"/>
    <xf numFmtId="0" fontId="40" fillId="0" borderId="0" xfId="33" applyFont="1" applyAlignment="1">
      <alignment vertical="center"/>
    </xf>
    <xf numFmtId="0" fontId="40" fillId="0" borderId="0" xfId="33" applyFont="1" applyAlignment="1">
      <alignment vertical="top" wrapText="1"/>
    </xf>
    <xf numFmtId="2" fontId="40" fillId="0" borderId="2" xfId="33" applyNumberFormat="1" applyFont="1" applyBorder="1" applyAlignment="1">
      <alignment vertical="center"/>
    </xf>
    <xf numFmtId="0" fontId="47" fillId="0" borderId="0" xfId="33" applyFont="1"/>
    <xf numFmtId="10" fontId="25" fillId="0" borderId="0" xfId="12" applyNumberFormat="1" applyFont="1"/>
    <xf numFmtId="0" fontId="32" fillId="5" borderId="0" xfId="12" applyFont="1" applyFill="1" applyAlignment="1">
      <alignment horizontal="center"/>
    </xf>
    <xf numFmtId="0" fontId="32" fillId="5" borderId="0" xfId="12" applyFont="1" applyFill="1"/>
    <xf numFmtId="39" fontId="32" fillId="5" borderId="0" xfId="35" applyNumberFormat="1" applyFont="1" applyFill="1" applyAlignment="1">
      <alignment horizontal="center"/>
    </xf>
    <xf numFmtId="0" fontId="27" fillId="0" borderId="35" xfId="1" applyFont="1" applyBorder="1" applyAlignment="1">
      <alignment vertical="center" wrapText="1"/>
    </xf>
    <xf numFmtId="172" fontId="48" fillId="0" borderId="98" xfId="1" applyNumberFormat="1" applyFont="1" applyBorder="1" applyAlignment="1">
      <alignment horizontal="left"/>
    </xf>
    <xf numFmtId="0" fontId="19" fillId="0" borderId="10" xfId="37" applyFont="1" applyBorder="1" applyAlignment="1">
      <alignment vertical="center" wrapText="1"/>
    </xf>
    <xf numFmtId="0" fontId="19" fillId="0" borderId="20" xfId="37" applyFont="1" applyBorder="1" applyAlignment="1">
      <alignment vertical="center" wrapText="1"/>
    </xf>
    <xf numFmtId="172" fontId="48" fillId="0" borderId="101" xfId="1" applyNumberFormat="1" applyFont="1" applyBorder="1" applyAlignment="1">
      <alignment horizontal="left"/>
    </xf>
    <xf numFmtId="172" fontId="48" fillId="0" borderId="102" xfId="1" applyNumberFormat="1" applyFont="1" applyBorder="1" applyAlignment="1">
      <alignment horizontal="left"/>
    </xf>
    <xf numFmtId="0" fontId="19" fillId="0" borderId="13" xfId="37" applyFont="1" applyBorder="1" applyAlignment="1">
      <alignment vertical="center"/>
    </xf>
    <xf numFmtId="0" fontId="19" fillId="0" borderId="103" xfId="37" applyFont="1" applyBorder="1" applyAlignment="1">
      <alignment vertical="center"/>
    </xf>
    <xf numFmtId="0" fontId="27" fillId="0" borderId="107" xfId="1" applyFont="1" applyBorder="1" applyAlignment="1">
      <alignment vertical="center" wrapText="1"/>
    </xf>
    <xf numFmtId="172" fontId="48" fillId="0" borderId="108" xfId="1" applyNumberFormat="1" applyFont="1" applyBorder="1" applyAlignment="1">
      <alignment horizontal="left"/>
    </xf>
    <xf numFmtId="0" fontId="18" fillId="0" borderId="0" xfId="36" applyFont="1" applyAlignment="1">
      <alignment vertical="center" wrapText="1"/>
    </xf>
    <xf numFmtId="167" fontId="25" fillId="0" borderId="0" xfId="12" applyNumberFormat="1" applyFont="1" applyAlignment="1">
      <alignment horizontal="center"/>
    </xf>
    <xf numFmtId="167" fontId="25" fillId="0" borderId="0" xfId="12" applyNumberFormat="1" applyFont="1" applyAlignment="1">
      <alignment horizontal="center" vertical="center" wrapText="1"/>
    </xf>
    <xf numFmtId="173" fontId="28" fillId="0" borderId="118" xfId="12" applyNumberFormat="1" applyFont="1" applyBorder="1" applyAlignment="1">
      <alignment horizontal="center" vertical="center" wrapText="1"/>
    </xf>
    <xf numFmtId="15" fontId="37" fillId="0" borderId="119" xfId="12" applyNumberFormat="1" applyFont="1" applyBorder="1" applyAlignment="1">
      <alignment horizontal="center"/>
    </xf>
    <xf numFmtId="15" fontId="28" fillId="0" borderId="119" xfId="12" applyNumberFormat="1" applyFont="1" applyBorder="1" applyAlignment="1">
      <alignment horizontal="center"/>
    </xf>
    <xf numFmtId="1" fontId="28" fillId="0" borderId="119" xfId="12" applyNumberFormat="1" applyFont="1" applyBorder="1" applyAlignment="1">
      <alignment horizontal="center"/>
    </xf>
    <xf numFmtId="2" fontId="37" fillId="0" borderId="119" xfId="12" applyNumberFormat="1" applyFont="1" applyBorder="1" applyAlignment="1">
      <alignment horizontal="center" vertical="center" wrapText="1"/>
    </xf>
    <xf numFmtId="4" fontId="28" fillId="0" borderId="119" xfId="12" applyNumberFormat="1" applyFont="1" applyBorder="1" applyAlignment="1">
      <alignment horizontal="center" vertical="center" wrapText="1"/>
    </xf>
    <xf numFmtId="0" fontId="37" fillId="0" borderId="119" xfId="12" applyFont="1" applyBorder="1" applyAlignment="1">
      <alignment horizontal="center" vertical="center" wrapText="1"/>
    </xf>
    <xf numFmtId="2" fontId="28" fillId="0" borderId="119" xfId="12" applyNumberFormat="1" applyFont="1" applyBorder="1" applyAlignment="1">
      <alignment horizontal="center" vertical="center" wrapText="1"/>
    </xf>
    <xf numFmtId="2" fontId="20" fillId="0" borderId="121" xfId="12" applyNumberFormat="1" applyFont="1" applyBorder="1"/>
    <xf numFmtId="2" fontId="25" fillId="0" borderId="122" xfId="12" applyNumberFormat="1" applyFont="1" applyBorder="1"/>
    <xf numFmtId="2" fontId="25" fillId="0" borderId="0" xfId="12" applyNumberFormat="1" applyFont="1"/>
    <xf numFmtId="173" fontId="28" fillId="0" borderId="123" xfId="12" applyNumberFormat="1" applyFont="1" applyBorder="1" applyAlignment="1">
      <alignment horizontal="center" vertical="center" wrapText="1"/>
    </xf>
    <xf numFmtId="15" fontId="37" fillId="0" borderId="124" xfId="12" applyNumberFormat="1" applyFont="1" applyBorder="1" applyAlignment="1">
      <alignment horizontal="center"/>
    </xf>
    <xf numFmtId="15" fontId="28" fillId="0" borderId="124" xfId="12" applyNumberFormat="1" applyFont="1" applyBorder="1" applyAlignment="1">
      <alignment horizontal="center"/>
    </xf>
    <xf numFmtId="1" fontId="28" fillId="0" borderId="124" xfId="12" applyNumberFormat="1" applyFont="1" applyBorder="1" applyAlignment="1">
      <alignment horizontal="center"/>
    </xf>
    <xf numFmtId="2" fontId="37" fillId="0" borderId="124" xfId="12" applyNumberFormat="1" applyFont="1" applyBorder="1" applyAlignment="1">
      <alignment horizontal="center" vertical="center" wrapText="1"/>
    </xf>
    <xf numFmtId="4" fontId="28" fillId="0" borderId="124" xfId="12" applyNumberFormat="1" applyFont="1" applyBorder="1" applyAlignment="1">
      <alignment horizontal="center" vertical="center" wrapText="1"/>
    </xf>
    <xf numFmtId="0" fontId="37" fillId="0" borderId="124" xfId="12" applyFont="1" applyBorder="1" applyAlignment="1">
      <alignment horizontal="center" vertical="center" wrapText="1"/>
    </xf>
    <xf numFmtId="2" fontId="28" fillId="0" borderId="124" xfId="12" applyNumberFormat="1" applyFont="1" applyBorder="1" applyAlignment="1">
      <alignment horizontal="center" vertical="center" wrapText="1"/>
    </xf>
    <xf numFmtId="2" fontId="25" fillId="0" borderId="127" xfId="12" applyNumberFormat="1" applyFont="1" applyBorder="1" applyAlignment="1">
      <alignment horizontal="right"/>
    </xf>
    <xf numFmtId="2" fontId="25" fillId="0" borderId="128" xfId="12" applyNumberFormat="1" applyFont="1" applyBorder="1"/>
    <xf numFmtId="0" fontId="25" fillId="0" borderId="130" xfId="12" applyFont="1" applyBorder="1" applyAlignment="1">
      <alignment horizontal="center"/>
    </xf>
    <xf numFmtId="0" fontId="25" fillId="0" borderId="35" xfId="12" applyFont="1" applyBorder="1" applyAlignment="1">
      <alignment horizontal="center"/>
    </xf>
    <xf numFmtId="0" fontId="25" fillId="0" borderId="116" xfId="12" applyFont="1" applyBorder="1" applyAlignment="1">
      <alignment horizontal="center"/>
    </xf>
    <xf numFmtId="0" fontId="25" fillId="0" borderId="90" xfId="12" applyFont="1" applyBorder="1" applyAlignment="1">
      <alignment horizontal="center"/>
    </xf>
    <xf numFmtId="0" fontId="25" fillId="0" borderId="0" xfId="12" applyFont="1" applyAlignment="1">
      <alignment horizontal="center"/>
    </xf>
    <xf numFmtId="0" fontId="25" fillId="0" borderId="91" xfId="12" applyFont="1" applyBorder="1" applyAlignment="1">
      <alignment horizontal="center"/>
    </xf>
    <xf numFmtId="0" fontId="25" fillId="0" borderId="131" xfId="12" applyFont="1" applyBorder="1" applyAlignment="1">
      <alignment horizontal="center"/>
    </xf>
    <xf numFmtId="0" fontId="25" fillId="0" borderId="132" xfId="12" applyFont="1" applyBorder="1" applyAlignment="1">
      <alignment horizontal="center"/>
    </xf>
    <xf numFmtId="0" fontId="25" fillId="0" borderId="133" xfId="12" applyFont="1" applyBorder="1" applyAlignment="1">
      <alignment horizontal="center"/>
    </xf>
    <xf numFmtId="0" fontId="16" fillId="0" borderId="23" xfId="2" applyFont="1" applyBorder="1" applyAlignment="1">
      <alignment vertical="center"/>
    </xf>
    <xf numFmtId="0" fontId="16" fillId="0" borderId="24" xfId="2" applyFont="1" applyBorder="1" applyAlignment="1">
      <alignment vertical="center"/>
    </xf>
    <xf numFmtId="0" fontId="16" fillId="0" borderId="29" xfId="2" applyFont="1" applyBorder="1" applyAlignment="1">
      <alignment vertical="center"/>
    </xf>
    <xf numFmtId="0" fontId="16" fillId="0" borderId="30" xfId="2" applyFont="1" applyBorder="1" applyAlignment="1">
      <alignment vertical="center"/>
    </xf>
    <xf numFmtId="0" fontId="25" fillId="0" borderId="18" xfId="12" applyFont="1" applyBorder="1" applyAlignment="1">
      <alignment horizontal="right"/>
    </xf>
    <xf numFmtId="0" fontId="49" fillId="0" borderId="18" xfId="12" applyFont="1" applyBorder="1"/>
    <xf numFmtId="0" fontId="50" fillId="0" borderId="18" xfId="12" applyFont="1" applyBorder="1"/>
    <xf numFmtId="0" fontId="32" fillId="3" borderId="117" xfId="12" applyFont="1" applyFill="1" applyBorder="1" applyAlignment="1">
      <alignment horizontal="center" vertical="center" wrapText="1"/>
    </xf>
    <xf numFmtId="0" fontId="16" fillId="0" borderId="26" xfId="2" applyFont="1" applyBorder="1" applyAlignment="1">
      <alignment horizontal="center" vertical="center"/>
    </xf>
    <xf numFmtId="0" fontId="16" fillId="0" borderId="0" xfId="2" applyFont="1" applyAlignment="1">
      <alignment horizontal="center" vertical="center"/>
    </xf>
    <xf numFmtId="0" fontId="25" fillId="0" borderId="0" xfId="12" applyFont="1" applyAlignment="1">
      <alignment horizontal="center"/>
    </xf>
    <xf numFmtId="0" fontId="2" fillId="0" borderId="0" xfId="38"/>
    <xf numFmtId="0" fontId="18" fillId="0" borderId="0" xfId="39" applyFont="1" applyAlignment="1">
      <alignment vertical="center" wrapText="1"/>
    </xf>
    <xf numFmtId="0" fontId="20" fillId="0" borderId="0" xfId="1" applyFont="1" applyAlignment="1">
      <alignment horizontal="center" vertical="center" wrapText="1"/>
    </xf>
    <xf numFmtId="172" fontId="28" fillId="0" borderId="27" xfId="1" applyNumberFormat="1" applyFont="1" applyBorder="1" applyAlignment="1">
      <alignment horizontal="left"/>
    </xf>
    <xf numFmtId="172" fontId="48" fillId="0" borderId="36" xfId="1" applyNumberFormat="1" applyFont="1" applyBorder="1" applyAlignment="1">
      <alignment horizontal="left"/>
    </xf>
    <xf numFmtId="0" fontId="19" fillId="0" borderId="10" xfId="40" applyFont="1" applyBorder="1" applyAlignment="1">
      <alignment vertical="center" wrapText="1"/>
    </xf>
    <xf numFmtId="0" fontId="19" fillId="0" borderId="0" xfId="40" applyFont="1" applyAlignment="1">
      <alignment vertical="center" wrapText="1"/>
    </xf>
    <xf numFmtId="0" fontId="19" fillId="0" borderId="20" xfId="40" applyFont="1" applyBorder="1" applyAlignment="1">
      <alignment vertical="center" wrapText="1"/>
    </xf>
    <xf numFmtId="172" fontId="48" fillId="0" borderId="141" xfId="1" applyNumberFormat="1" applyFont="1" applyBorder="1" applyAlignment="1">
      <alignment horizontal="left"/>
    </xf>
    <xf numFmtId="172" fontId="48" fillId="0" borderId="27" xfId="1" applyNumberFormat="1" applyFont="1" applyBorder="1" applyAlignment="1">
      <alignment horizontal="left"/>
    </xf>
    <xf numFmtId="0" fontId="27" fillId="0" borderId="142" xfId="1" applyFont="1" applyBorder="1" applyAlignment="1">
      <alignment vertical="center" wrapText="1"/>
    </xf>
    <xf numFmtId="0" fontId="22" fillId="2" borderId="107" xfId="39" applyFont="1" applyFill="1" applyBorder="1" applyAlignment="1">
      <alignment horizontal="center" vertical="center" wrapText="1"/>
    </xf>
    <xf numFmtId="0" fontId="27" fillId="0" borderId="132" xfId="1" applyFont="1" applyBorder="1" applyAlignment="1">
      <alignment vertical="center" wrapText="1"/>
    </xf>
    <xf numFmtId="172" fontId="48" fillId="0" borderId="148" xfId="1" applyNumberFormat="1" applyFont="1" applyBorder="1" applyAlignment="1">
      <alignment horizontal="left"/>
    </xf>
    <xf numFmtId="0" fontId="30" fillId="0" borderId="0" xfId="1" applyFont="1" applyAlignment="1">
      <alignment horizontal="center" vertical="center" wrapText="1"/>
    </xf>
    <xf numFmtId="10" fontId="30" fillId="0" borderId="0" xfId="1" applyNumberFormat="1" applyFont="1" applyAlignment="1">
      <alignment horizontal="center" vertical="center" wrapText="1"/>
    </xf>
    <xf numFmtId="172" fontId="51" fillId="0" borderId="27" xfId="1" applyNumberFormat="1" applyFont="1" applyBorder="1" applyAlignment="1">
      <alignment horizontal="left"/>
    </xf>
    <xf numFmtId="0" fontId="32" fillId="3" borderId="47" xfId="12" applyFont="1" applyFill="1" applyBorder="1" applyAlignment="1">
      <alignment vertical="center" wrapText="1"/>
    </xf>
    <xf numFmtId="10" fontId="32" fillId="3" borderId="47" xfId="12" applyNumberFormat="1" applyFont="1" applyFill="1" applyBorder="1" applyAlignment="1">
      <alignment horizontal="center" vertical="center" wrapText="1"/>
    </xf>
    <xf numFmtId="0" fontId="32" fillId="3" borderId="117" xfId="12" applyFont="1" applyFill="1" applyBorder="1" applyAlignment="1">
      <alignment vertical="center" wrapText="1"/>
    </xf>
    <xf numFmtId="10" fontId="32" fillId="3" borderId="117" xfId="12" applyNumberFormat="1" applyFont="1" applyFill="1" applyBorder="1" applyAlignment="1">
      <alignment horizontal="center" vertical="center" wrapText="1"/>
    </xf>
    <xf numFmtId="10" fontId="28" fillId="2" borderId="152" xfId="12" applyNumberFormat="1" applyFont="1" applyFill="1" applyBorder="1" applyAlignment="1">
      <alignment horizontal="center" vertical="center" wrapText="1"/>
    </xf>
    <xf numFmtId="10" fontId="28" fillId="2" borderId="54" xfId="12" applyNumberFormat="1" applyFont="1" applyFill="1" applyBorder="1" applyAlignment="1">
      <alignment horizontal="center" vertical="center" wrapText="1"/>
    </xf>
    <xf numFmtId="167" fontId="20" fillId="0" borderId="65" xfId="12" applyNumberFormat="1" applyFont="1" applyBorder="1" applyAlignment="1">
      <alignment horizontal="center" vertical="center" wrapText="1"/>
    </xf>
    <xf numFmtId="15" fontId="28" fillId="0" borderId="0" xfId="12" applyNumberFormat="1" applyFont="1" applyAlignment="1">
      <alignment horizontal="center"/>
    </xf>
    <xf numFmtId="0" fontId="23" fillId="3" borderId="24" xfId="1" applyFont="1" applyFill="1" applyBorder="1" applyAlignment="1" applyProtection="1">
      <alignment vertical="center" wrapText="1"/>
      <protection locked="0"/>
    </xf>
    <xf numFmtId="0" fontId="23" fillId="3" borderId="27" xfId="1" applyFont="1" applyFill="1" applyBorder="1" applyAlignment="1" applyProtection="1">
      <alignment vertical="center" wrapText="1"/>
      <protection locked="0"/>
    </xf>
    <xf numFmtId="0" fontId="23" fillId="3" borderId="30" xfId="1" applyFont="1" applyFill="1" applyBorder="1" applyAlignment="1" applyProtection="1">
      <alignment vertical="center" wrapText="1"/>
      <protection locked="0"/>
    </xf>
    <xf numFmtId="0" fontId="31" fillId="3" borderId="27" xfId="1" applyFont="1" applyFill="1" applyBorder="1" applyAlignment="1" applyProtection="1">
      <alignment vertical="center" wrapText="1"/>
      <protection locked="0"/>
    </xf>
    <xf numFmtId="0" fontId="31" fillId="3" borderId="30" xfId="1" applyFont="1" applyFill="1" applyBorder="1" applyAlignment="1" applyProtection="1">
      <alignment vertical="center" wrapText="1"/>
      <protection locked="0"/>
    </xf>
    <xf numFmtId="0" fontId="25" fillId="0" borderId="22" xfId="12" applyFont="1" applyBorder="1"/>
    <xf numFmtId="0" fontId="25" fillId="0" borderId="23" xfId="12" applyFont="1" applyBorder="1"/>
    <xf numFmtId="10" fontId="25" fillId="0" borderId="23" xfId="12" applyNumberFormat="1" applyFont="1" applyBorder="1"/>
    <xf numFmtId="0" fontId="25" fillId="0" borderId="24" xfId="12" applyFont="1" applyBorder="1"/>
    <xf numFmtId="39" fontId="32" fillId="5" borderId="0" xfId="19" applyNumberFormat="1" applyFont="1" applyFill="1" applyAlignment="1">
      <alignment horizontal="center"/>
    </xf>
    <xf numFmtId="0" fontId="19" fillId="0" borderId="10" xfId="43" applyFont="1" applyBorder="1" applyAlignment="1">
      <alignment vertical="center" wrapText="1"/>
    </xf>
    <xf numFmtId="0" fontId="19" fillId="0" borderId="20" xfId="43" applyFont="1" applyBorder="1" applyAlignment="1">
      <alignment vertical="center" wrapText="1"/>
    </xf>
    <xf numFmtId="0" fontId="19" fillId="0" borderId="13" xfId="43" applyFont="1" applyBorder="1" applyAlignment="1">
      <alignment vertical="center"/>
    </xf>
    <xf numFmtId="0" fontId="19" fillId="0" borderId="103" xfId="43" applyFont="1" applyBorder="1" applyAlignment="1">
      <alignment vertical="center"/>
    </xf>
    <xf numFmtId="0" fontId="18" fillId="0" borderId="0" xfId="42" applyFont="1" applyAlignment="1">
      <alignment vertical="center" wrapText="1"/>
    </xf>
    <xf numFmtId="0" fontId="32" fillId="6" borderId="165" xfId="12" applyFont="1" applyFill="1" applyBorder="1" applyAlignment="1">
      <alignment horizontal="center" vertical="center" wrapText="1"/>
    </xf>
    <xf numFmtId="175" fontId="28" fillId="0" borderId="168" xfId="12" applyNumberFormat="1" applyFont="1" applyBorder="1" applyAlignment="1">
      <alignment horizontal="center" vertical="center" wrapText="1"/>
    </xf>
    <xf numFmtId="15" fontId="37" fillId="0" borderId="169" xfId="12" applyNumberFormat="1" applyFont="1" applyBorder="1" applyAlignment="1">
      <alignment horizontal="center" vertical="center"/>
    </xf>
    <xf numFmtId="15" fontId="28" fillId="0" borderId="169" xfId="12" applyNumberFormat="1" applyFont="1" applyBorder="1" applyAlignment="1">
      <alignment horizontal="center" vertical="center"/>
    </xf>
    <xf numFmtId="1" fontId="28" fillId="0" borderId="169" xfId="12" applyNumberFormat="1" applyFont="1" applyBorder="1" applyAlignment="1">
      <alignment horizontal="center" vertical="center"/>
    </xf>
    <xf numFmtId="167" fontId="37" fillId="0" borderId="169" xfId="12" applyNumberFormat="1" applyFont="1" applyBorder="1" applyAlignment="1">
      <alignment horizontal="center" vertical="center" wrapText="1"/>
    </xf>
    <xf numFmtId="1" fontId="28" fillId="0" borderId="169" xfId="12" applyNumberFormat="1" applyFont="1" applyBorder="1" applyAlignment="1">
      <alignment horizontal="center" vertical="center" wrapText="1"/>
    </xf>
    <xf numFmtId="0" fontId="37" fillId="0" borderId="169" xfId="12" applyFont="1" applyBorder="1" applyAlignment="1">
      <alignment horizontal="center" vertical="center" wrapText="1"/>
    </xf>
    <xf numFmtId="2" fontId="28" fillId="0" borderId="169" xfId="12" applyNumberFormat="1" applyFont="1" applyBorder="1" applyAlignment="1">
      <alignment horizontal="center" vertical="center" wrapText="1"/>
    </xf>
    <xf numFmtId="10" fontId="28" fillId="0" borderId="169" xfId="12" applyNumberFormat="1" applyFont="1" applyBorder="1" applyAlignment="1">
      <alignment vertical="center" wrapText="1"/>
    </xf>
    <xf numFmtId="175" fontId="28" fillId="0" borderId="157" xfId="12" applyNumberFormat="1" applyFont="1" applyBorder="1" applyAlignment="1">
      <alignment horizontal="center" vertical="center" wrapText="1"/>
    </xf>
    <xf numFmtId="15" fontId="37" fillId="0" borderId="5" xfId="12" applyNumberFormat="1" applyFont="1" applyBorder="1" applyAlignment="1">
      <alignment horizontal="center"/>
    </xf>
    <xf numFmtId="15" fontId="28" fillId="0" borderId="5" xfId="12" applyNumberFormat="1" applyFont="1" applyBorder="1" applyAlignment="1">
      <alignment horizontal="center"/>
    </xf>
    <xf numFmtId="1" fontId="28" fillId="0" borderId="5" xfId="12" applyNumberFormat="1" applyFont="1" applyBorder="1" applyAlignment="1">
      <alignment horizontal="center"/>
    </xf>
    <xf numFmtId="167" fontId="37" fillId="0" borderId="5" xfId="12" applyNumberFormat="1" applyFont="1" applyBorder="1" applyAlignment="1">
      <alignment horizontal="center" vertical="center" wrapText="1"/>
    </xf>
    <xf numFmtId="1" fontId="28" fillId="0" borderId="5" xfId="12" applyNumberFormat="1" applyFont="1" applyBorder="1" applyAlignment="1">
      <alignment horizontal="center" vertical="center" wrapText="1"/>
    </xf>
    <xf numFmtId="0" fontId="37" fillId="0" borderId="5" xfId="12" applyFont="1" applyBorder="1" applyAlignment="1">
      <alignment horizontal="center" vertical="center" wrapText="1"/>
    </xf>
    <xf numFmtId="2" fontId="28" fillId="0" borderId="5" xfId="12" applyNumberFormat="1" applyFont="1" applyBorder="1" applyAlignment="1">
      <alignment horizontal="center" vertical="center" wrapText="1"/>
    </xf>
    <xf numFmtId="10" fontId="28" fillId="0" borderId="5" xfId="12" applyNumberFormat="1" applyFont="1" applyBorder="1" applyAlignment="1">
      <alignment vertical="center" wrapText="1"/>
    </xf>
    <xf numFmtId="175" fontId="28" fillId="0" borderId="159" xfId="12" applyNumberFormat="1" applyFont="1" applyBorder="1" applyAlignment="1">
      <alignment horizontal="center" vertical="center" wrapText="1"/>
    </xf>
    <xf numFmtId="15" fontId="37" fillId="0" borderId="105" xfId="12" applyNumberFormat="1" applyFont="1" applyBorder="1" applyAlignment="1">
      <alignment horizontal="center"/>
    </xf>
    <xf numFmtId="15" fontId="28" fillId="0" borderId="105" xfId="12" applyNumberFormat="1" applyFont="1" applyBorder="1" applyAlignment="1">
      <alignment horizontal="center"/>
    </xf>
    <xf numFmtId="1" fontId="28" fillId="0" borderId="105" xfId="12" applyNumberFormat="1" applyFont="1" applyBorder="1" applyAlignment="1">
      <alignment horizontal="center"/>
    </xf>
    <xf numFmtId="167" fontId="37" fillId="0" borderId="105" xfId="12" applyNumberFormat="1" applyFont="1" applyBorder="1" applyAlignment="1">
      <alignment horizontal="center" vertical="center" wrapText="1"/>
    </xf>
    <xf numFmtId="1" fontId="28" fillId="0" borderId="105" xfId="12" applyNumberFormat="1" applyFont="1" applyBorder="1" applyAlignment="1">
      <alignment horizontal="center" vertical="center" wrapText="1"/>
    </xf>
    <xf numFmtId="0" fontId="37" fillId="0" borderId="105" xfId="12" applyFont="1" applyBorder="1" applyAlignment="1">
      <alignment horizontal="center" vertical="center" wrapText="1"/>
    </xf>
    <xf numFmtId="2" fontId="28" fillId="0" borderId="105" xfId="12" applyNumberFormat="1" applyFont="1" applyBorder="1" applyAlignment="1">
      <alignment horizontal="center" vertical="center" wrapText="1"/>
    </xf>
    <xf numFmtId="10" fontId="28" fillId="0" borderId="105" xfId="12" applyNumberFormat="1" applyFont="1" applyBorder="1" applyAlignment="1">
      <alignment vertical="center" wrapText="1"/>
    </xf>
    <xf numFmtId="0" fontId="25" fillId="0" borderId="34" xfId="12" applyFont="1" applyBorder="1" applyAlignment="1">
      <alignment horizontal="center"/>
    </xf>
    <xf numFmtId="0" fontId="25" fillId="0" borderId="36" xfId="12" applyFont="1" applyBorder="1" applyAlignment="1">
      <alignment horizontal="center"/>
    </xf>
    <xf numFmtId="0" fontId="25" fillId="0" borderId="26" xfId="12" applyFont="1" applyBorder="1" applyAlignment="1">
      <alignment horizontal="center"/>
    </xf>
    <xf numFmtId="0" fontId="25" fillId="0" borderId="27" xfId="12" applyFont="1" applyBorder="1" applyAlignment="1">
      <alignment horizontal="center"/>
    </xf>
    <xf numFmtId="0" fontId="25" fillId="0" borderId="178" xfId="12" applyFont="1" applyBorder="1" applyAlignment="1">
      <alignment horizontal="center"/>
    </xf>
    <xf numFmtId="0" fontId="25" fillId="0" borderId="167" xfId="12" applyFont="1" applyBorder="1" applyAlignment="1">
      <alignment horizontal="center"/>
    </xf>
    <xf numFmtId="0" fontId="25" fillId="0" borderId="18" xfId="12" applyFont="1" applyBorder="1"/>
    <xf numFmtId="0" fontId="37" fillId="2" borderId="57" xfId="12" applyFont="1" applyFill="1" applyBorder="1" applyAlignment="1">
      <alignment horizontal="center" vertical="center" wrapText="1"/>
    </xf>
    <xf numFmtId="0" fontId="37" fillId="2" borderId="48" xfId="12" applyFont="1" applyFill="1" applyBorder="1" applyAlignment="1">
      <alignment horizontal="center" vertical="center" wrapText="1"/>
    </xf>
    <xf numFmtId="167" fontId="20" fillId="2" borderId="57" xfId="12" applyNumberFormat="1" applyFont="1" applyFill="1" applyBorder="1" applyAlignment="1">
      <alignment horizontal="center" vertical="center" wrapText="1"/>
    </xf>
    <xf numFmtId="167" fontId="20" fillId="2" borderId="51" xfId="12" applyNumberFormat="1" applyFont="1" applyFill="1" applyBorder="1" applyAlignment="1">
      <alignment horizontal="center" vertical="center" wrapText="1"/>
    </xf>
    <xf numFmtId="167" fontId="20" fillId="2" borderId="48" xfId="12" applyNumberFormat="1" applyFont="1" applyFill="1" applyBorder="1" applyAlignment="1">
      <alignment horizontal="center" vertical="center" wrapText="1"/>
    </xf>
    <xf numFmtId="0" fontId="37" fillId="2" borderId="54" xfId="12" applyFont="1" applyFill="1" applyBorder="1" applyAlignment="1">
      <alignment horizontal="center" vertical="center" wrapText="1"/>
    </xf>
    <xf numFmtId="167" fontId="28" fillId="2" borderId="57" xfId="12" applyNumberFormat="1" applyFont="1" applyFill="1" applyBorder="1" applyAlignment="1">
      <alignment horizontal="center" vertical="center" wrapText="1"/>
    </xf>
    <xf numFmtId="167" fontId="28" fillId="2" borderId="49" xfId="12" applyNumberFormat="1" applyFont="1" applyFill="1" applyBorder="1" applyAlignment="1">
      <alignment horizontal="center" vertical="center" wrapText="1"/>
    </xf>
    <xf numFmtId="0" fontId="37" fillId="2" borderId="49" xfId="12" applyFont="1" applyFill="1" applyBorder="1" applyAlignment="1">
      <alignment horizontal="center" vertical="center" wrapText="1"/>
    </xf>
    <xf numFmtId="2" fontId="37" fillId="2" borderId="57" xfId="12" applyNumberFormat="1" applyFont="1" applyFill="1" applyBorder="1" applyAlignment="1">
      <alignment horizontal="center" vertical="center" wrapText="1"/>
    </xf>
    <xf numFmtId="2" fontId="37" fillId="2" borderId="49" xfId="12" applyNumberFormat="1" applyFont="1" applyFill="1" applyBorder="1" applyAlignment="1">
      <alignment horizontal="center" vertical="center" wrapText="1"/>
    </xf>
    <xf numFmtId="167" fontId="28" fillId="2" borderId="54" xfId="12" applyNumberFormat="1" applyFont="1" applyFill="1" applyBorder="1" applyAlignment="1">
      <alignment horizontal="center" vertical="center" wrapText="1"/>
    </xf>
    <xf numFmtId="0" fontId="23" fillId="0" borderId="21" xfId="1" applyFont="1" applyBorder="1" applyAlignment="1">
      <alignment horizontal="center" vertical="center" wrapText="1"/>
    </xf>
    <xf numFmtId="0" fontId="23" fillId="0" borderId="25" xfId="1" applyFont="1" applyBorder="1" applyAlignment="1">
      <alignment horizontal="center" vertical="center" wrapText="1"/>
    </xf>
    <xf numFmtId="0" fontId="23" fillId="0" borderId="33" xfId="1" applyFont="1" applyBorder="1" applyAlignment="1">
      <alignment horizontal="center" vertical="center" wrapText="1"/>
    </xf>
    <xf numFmtId="0" fontId="22" fillId="0" borderId="34" xfId="13" applyFont="1" applyBorder="1" applyAlignment="1">
      <alignment horizontal="left" vertical="center"/>
    </xf>
    <xf numFmtId="0" fontId="22" fillId="0" borderId="35" xfId="13" applyFont="1" applyBorder="1" applyAlignment="1">
      <alignment horizontal="left" vertical="center"/>
    </xf>
    <xf numFmtId="0" fontId="27" fillId="0" borderId="35" xfId="1" applyFont="1" applyBorder="1" applyAlignment="1">
      <alignment horizontal="center" vertical="center" wrapText="1"/>
    </xf>
    <xf numFmtId="0" fontId="27" fillId="0" borderId="36" xfId="1" applyFont="1" applyBorder="1" applyAlignment="1">
      <alignment horizontal="center" vertical="center" wrapText="1"/>
    </xf>
    <xf numFmtId="0" fontId="22" fillId="0" borderId="69" xfId="13" applyFont="1" applyBorder="1" applyAlignment="1">
      <alignment horizontal="left" vertical="center"/>
    </xf>
    <xf numFmtId="0" fontId="22" fillId="0" borderId="67" xfId="13" applyFont="1" applyBorder="1" applyAlignment="1">
      <alignment horizontal="left" vertical="center"/>
    </xf>
    <xf numFmtId="0" fontId="27" fillId="0" borderId="67" xfId="1" applyFont="1" applyBorder="1" applyAlignment="1">
      <alignment horizontal="center" vertical="center" wrapText="1"/>
    </xf>
    <xf numFmtId="0" fontId="27" fillId="0" borderId="68" xfId="1" applyFont="1" applyBorder="1" applyAlignment="1">
      <alignment horizontal="center" vertical="center" wrapText="1"/>
    </xf>
    <xf numFmtId="0" fontId="23" fillId="3" borderId="22" xfId="1" applyFont="1" applyFill="1" applyBorder="1" applyAlignment="1" applyProtection="1">
      <alignment horizontal="center" vertical="center" wrapText="1"/>
      <protection locked="0"/>
    </xf>
    <xf numFmtId="0" fontId="23" fillId="3" borderId="23" xfId="1" applyFont="1" applyFill="1" applyBorder="1" applyAlignment="1" applyProtection="1">
      <alignment horizontal="center" vertical="center" wrapText="1"/>
      <protection locked="0"/>
    </xf>
    <xf numFmtId="0" fontId="23" fillId="3" borderId="24" xfId="1" applyFont="1" applyFill="1" applyBorder="1" applyAlignment="1" applyProtection="1">
      <alignment horizontal="center" vertical="center" wrapText="1"/>
      <protection locked="0"/>
    </xf>
    <xf numFmtId="0" fontId="23" fillId="3" borderId="26" xfId="1" applyFont="1" applyFill="1" applyBorder="1" applyAlignment="1" applyProtection="1">
      <alignment horizontal="center" vertical="center" wrapText="1"/>
      <protection locked="0"/>
    </xf>
    <xf numFmtId="0" fontId="23" fillId="3" borderId="0" xfId="1" applyFont="1" applyFill="1" applyBorder="1" applyAlignment="1" applyProtection="1">
      <alignment horizontal="center" vertical="center" wrapText="1"/>
      <protection locked="0"/>
    </xf>
    <xf numFmtId="0" fontId="23" fillId="3" borderId="27" xfId="1" applyFont="1" applyFill="1" applyBorder="1" applyAlignment="1" applyProtection="1">
      <alignment horizontal="center" vertical="center" wrapText="1"/>
      <protection locked="0"/>
    </xf>
    <xf numFmtId="0" fontId="23" fillId="3" borderId="28" xfId="1" applyFont="1" applyFill="1" applyBorder="1" applyAlignment="1" applyProtection="1">
      <alignment horizontal="center" vertical="center" wrapText="1"/>
      <protection locked="0"/>
    </xf>
    <xf numFmtId="0" fontId="23" fillId="3" borderId="29" xfId="1" applyFont="1" applyFill="1" applyBorder="1" applyAlignment="1" applyProtection="1">
      <alignment horizontal="center" vertical="center" wrapText="1"/>
      <protection locked="0"/>
    </xf>
    <xf numFmtId="0" fontId="23" fillId="3" borderId="30" xfId="1" applyFont="1" applyFill="1" applyBorder="1" applyAlignment="1" applyProtection="1">
      <alignment horizontal="center" vertical="center" wrapText="1"/>
      <protection locked="0"/>
    </xf>
    <xf numFmtId="167" fontId="28" fillId="2" borderId="61" xfId="12" applyNumberFormat="1" applyFont="1" applyFill="1" applyBorder="1" applyAlignment="1">
      <alignment horizontal="center" vertical="center" wrapText="1"/>
    </xf>
    <xf numFmtId="0" fontId="37" fillId="2" borderId="61" xfId="12" applyFont="1" applyFill="1" applyBorder="1" applyAlignment="1">
      <alignment horizontal="center" vertical="center" wrapText="1"/>
    </xf>
    <xf numFmtId="167" fontId="37" fillId="2" borderId="61" xfId="12" applyNumberFormat="1" applyFont="1" applyFill="1" applyBorder="1" applyAlignment="1">
      <alignment horizontal="center" vertical="center" wrapText="1"/>
    </xf>
    <xf numFmtId="167" fontId="37" fillId="2" borderId="54" xfId="12" applyNumberFormat="1" applyFont="1" applyFill="1" applyBorder="1" applyAlignment="1">
      <alignment horizontal="center" vertical="center" wrapText="1"/>
    </xf>
    <xf numFmtId="167" fontId="32" fillId="0" borderId="61" xfId="12" applyNumberFormat="1" applyFont="1" applyBorder="1" applyAlignment="1">
      <alignment horizontal="center" vertical="center" wrapText="1"/>
    </xf>
    <xf numFmtId="167" fontId="32" fillId="0" borderId="54" xfId="12" applyNumberFormat="1" applyFont="1" applyBorder="1" applyAlignment="1">
      <alignment horizontal="center" vertical="center" wrapText="1"/>
    </xf>
    <xf numFmtId="167" fontId="20" fillId="0" borderId="63" xfId="12" applyNumberFormat="1" applyFont="1" applyBorder="1" applyAlignment="1">
      <alignment horizontal="center" vertical="center" wrapText="1"/>
    </xf>
    <xf numFmtId="167" fontId="20" fillId="0" borderId="56" xfId="12" applyNumberFormat="1" applyFont="1" applyBorder="1" applyAlignment="1">
      <alignment horizontal="center" vertical="center" wrapText="1"/>
    </xf>
    <xf numFmtId="0" fontId="27" fillId="0" borderId="137" xfId="1" applyFont="1" applyBorder="1" applyAlignment="1">
      <alignment horizontal="center" vertical="center" wrapText="1"/>
    </xf>
    <xf numFmtId="49" fontId="31" fillId="3" borderId="40" xfId="1" quotePrefix="1" applyNumberFormat="1" applyFont="1" applyFill="1" applyBorder="1" applyAlignment="1">
      <alignment horizontal="center" vertical="center" wrapText="1"/>
    </xf>
    <xf numFmtId="49" fontId="31" fillId="3" borderId="41" xfId="1" applyNumberFormat="1" applyFont="1" applyFill="1" applyBorder="1" applyAlignment="1">
      <alignment horizontal="center" vertical="center" wrapText="1"/>
    </xf>
    <xf numFmtId="49" fontId="31" fillId="3" borderId="42" xfId="1" applyNumberFormat="1" applyFont="1" applyFill="1" applyBorder="1" applyAlignment="1">
      <alignment horizontal="center" vertical="center" wrapText="1"/>
    </xf>
    <xf numFmtId="0" fontId="32" fillId="3" borderId="47" xfId="12" applyFont="1" applyFill="1" applyBorder="1" applyAlignment="1">
      <alignment horizontal="center" vertical="center" wrapText="1"/>
    </xf>
    <xf numFmtId="0" fontId="32" fillId="3" borderId="58" xfId="12" applyFont="1" applyFill="1" applyBorder="1" applyAlignment="1">
      <alignment horizontal="center" vertical="center" wrapText="1"/>
    </xf>
    <xf numFmtId="0" fontId="32" fillId="3" borderId="44" xfId="12" applyFont="1" applyFill="1" applyBorder="1" applyAlignment="1">
      <alignment horizontal="center" vertical="center" wrapText="1"/>
    </xf>
    <xf numFmtId="0" fontId="32" fillId="3" borderId="59" xfId="12" applyFont="1" applyFill="1" applyBorder="1" applyAlignment="1">
      <alignment horizontal="center" vertical="center" wrapText="1"/>
    </xf>
    <xf numFmtId="0" fontId="32" fillId="3" borderId="45" xfId="12" applyFont="1" applyFill="1" applyBorder="1" applyAlignment="1">
      <alignment horizontal="center" vertical="center" wrapText="1"/>
    </xf>
    <xf numFmtId="0" fontId="32" fillId="3" borderId="46" xfId="12" applyFont="1" applyFill="1" applyBorder="1" applyAlignment="1">
      <alignment horizontal="center" vertical="center" wrapText="1"/>
    </xf>
    <xf numFmtId="0" fontId="33" fillId="3" borderId="47" xfId="12" quotePrefix="1" applyFont="1" applyFill="1" applyBorder="1" applyAlignment="1">
      <alignment horizontal="center" vertical="center" wrapText="1"/>
    </xf>
    <xf numFmtId="0" fontId="33" fillId="3" borderId="58" xfId="12" applyFont="1" applyFill="1" applyBorder="1" applyAlignment="1">
      <alignment horizontal="center" vertical="center" wrapText="1"/>
    </xf>
    <xf numFmtId="0" fontId="27" fillId="0" borderId="37" xfId="1" applyFont="1" applyBorder="1" applyAlignment="1">
      <alignment horizontal="center" vertical="center" wrapText="1"/>
    </xf>
    <xf numFmtId="0" fontId="27" fillId="0" borderId="39" xfId="1" applyFont="1" applyBorder="1" applyAlignment="1">
      <alignment horizontal="center" vertical="center" wrapText="1"/>
    </xf>
    <xf numFmtId="0" fontId="27" fillId="0" borderId="43" xfId="1" applyFont="1" applyBorder="1" applyAlignment="1">
      <alignment horizontal="center" vertical="center" wrapText="1"/>
    </xf>
    <xf numFmtId="0" fontId="34" fillId="3" borderId="47" xfId="12" applyFont="1" applyFill="1" applyBorder="1" applyAlignment="1">
      <alignment horizontal="center" vertical="center" wrapText="1"/>
    </xf>
    <xf numFmtId="0" fontId="34" fillId="3" borderId="58" xfId="12" applyFont="1" applyFill="1" applyBorder="1" applyAlignment="1">
      <alignment horizontal="center" vertical="center" wrapText="1"/>
    </xf>
    <xf numFmtId="0" fontId="22" fillId="2" borderId="70" xfId="13" applyFont="1" applyFill="1" applyBorder="1" applyAlignment="1">
      <alignment horizontal="left" vertical="center" wrapText="1"/>
    </xf>
    <xf numFmtId="0" fontId="22" fillId="2" borderId="71" xfId="13" applyFont="1" applyFill="1" applyBorder="1" applyAlignment="1">
      <alignment horizontal="left" vertical="center" wrapText="1"/>
    </xf>
    <xf numFmtId="0" fontId="34" fillId="3" borderId="24" xfId="12" applyFont="1" applyFill="1" applyBorder="1" applyAlignment="1">
      <alignment horizontal="center" vertical="center" wrapText="1"/>
    </xf>
    <xf numFmtId="0" fontId="34" fillId="3" borderId="30" xfId="12" applyFont="1" applyFill="1" applyBorder="1" applyAlignment="1">
      <alignment horizontal="center" vertical="center" wrapText="1"/>
    </xf>
    <xf numFmtId="0" fontId="22" fillId="2" borderId="73" xfId="13" applyFont="1" applyFill="1" applyBorder="1" applyAlignment="1">
      <alignment horizontal="center" vertical="center" wrapText="1"/>
    </xf>
    <xf numFmtId="0" fontId="22" fillId="2" borderId="72" xfId="13" applyFont="1" applyFill="1" applyBorder="1" applyAlignment="1">
      <alignment horizontal="center" vertical="center" wrapText="1"/>
    </xf>
    <xf numFmtId="0" fontId="22" fillId="2" borderId="71" xfId="13" applyFont="1" applyFill="1" applyBorder="1" applyAlignment="1">
      <alignment horizontal="center" vertical="center" wrapText="1"/>
    </xf>
    <xf numFmtId="0" fontId="22" fillId="2" borderId="74" xfId="13" applyFont="1" applyFill="1" applyBorder="1" applyAlignment="1">
      <alignment horizontal="center" vertical="center" wrapText="1"/>
    </xf>
    <xf numFmtId="0" fontId="16" fillId="0" borderId="22" xfId="2" applyFont="1" applyBorder="1" applyAlignment="1">
      <alignment horizontal="center" vertical="center"/>
    </xf>
    <xf numFmtId="0" fontId="16" fillId="0" borderId="23" xfId="2" applyFont="1" applyBorder="1" applyAlignment="1">
      <alignment horizontal="center" vertical="center"/>
    </xf>
    <xf numFmtId="0" fontId="16" fillId="0" borderId="24" xfId="2" applyFont="1" applyBorder="1" applyAlignment="1">
      <alignment horizontal="center" vertical="center"/>
    </xf>
    <xf numFmtId="0" fontId="16" fillId="0" borderId="28" xfId="2" applyFont="1" applyBorder="1" applyAlignment="1">
      <alignment horizontal="center" vertical="center"/>
    </xf>
    <xf numFmtId="0" fontId="16" fillId="0" borderId="29" xfId="2" applyFont="1" applyBorder="1" applyAlignment="1">
      <alignment horizontal="center" vertical="center"/>
    </xf>
    <xf numFmtId="0" fontId="16" fillId="0" borderId="30" xfId="2" applyFont="1" applyBorder="1" applyAlignment="1">
      <alignment horizontal="center" vertical="center"/>
    </xf>
    <xf numFmtId="0" fontId="16" fillId="0" borderId="75" xfId="2" applyFont="1" applyBorder="1" applyAlignment="1">
      <alignment horizontal="center" vertical="center"/>
    </xf>
    <xf numFmtId="0" fontId="16" fillId="0" borderId="19" xfId="2" applyFont="1" applyBorder="1" applyAlignment="1">
      <alignment horizontal="center" vertical="center"/>
    </xf>
    <xf numFmtId="0" fontId="16" fillId="0" borderId="26" xfId="2" applyFont="1" applyBorder="1" applyAlignment="1">
      <alignment horizontal="center" vertical="center"/>
    </xf>
    <xf numFmtId="0" fontId="16" fillId="0" borderId="15" xfId="2" applyFont="1" applyBorder="1" applyAlignment="1">
      <alignment horizontal="center" vertical="center"/>
    </xf>
    <xf numFmtId="0" fontId="16" fillId="0" borderId="77" xfId="2" applyFont="1" applyBorder="1" applyAlignment="1">
      <alignment horizontal="center" vertical="center"/>
    </xf>
    <xf numFmtId="0" fontId="16" fillId="0" borderId="17" xfId="2" applyFont="1" applyBorder="1" applyAlignment="1">
      <alignment horizontal="center" vertical="center"/>
    </xf>
    <xf numFmtId="0" fontId="16" fillId="0" borderId="10" xfId="2" applyFont="1" applyBorder="1" applyAlignment="1">
      <alignment horizontal="center" vertical="center"/>
    </xf>
    <xf numFmtId="0" fontId="16" fillId="0" borderId="53" xfId="2" applyFont="1" applyBorder="1" applyAlignment="1">
      <alignment horizontal="center" vertical="center"/>
    </xf>
    <xf numFmtId="15" fontId="28" fillId="0" borderId="54" xfId="12" applyNumberFormat="1" applyFont="1" applyBorder="1" applyAlignment="1">
      <alignment horizontal="center" vertical="center"/>
    </xf>
    <xf numFmtId="1" fontId="28" fillId="0" borderId="54" xfId="12" applyNumberFormat="1" applyFont="1" applyBorder="1" applyAlignment="1">
      <alignment horizontal="center" vertical="center"/>
    </xf>
    <xf numFmtId="168" fontId="28" fillId="2" borderId="55" xfId="12" applyNumberFormat="1" applyFont="1" applyFill="1" applyBorder="1" applyAlignment="1">
      <alignment horizontal="center" vertical="center" wrapText="1"/>
    </xf>
    <xf numFmtId="167" fontId="28" fillId="2" borderId="48" xfId="12" applyNumberFormat="1" applyFont="1" applyFill="1" applyBorder="1" applyAlignment="1">
      <alignment horizontal="center" vertical="center" wrapText="1"/>
    </xf>
    <xf numFmtId="15" fontId="37" fillId="0" borderId="54" xfId="12" applyNumberFormat="1" applyFont="1" applyBorder="1" applyAlignment="1">
      <alignment horizontal="center" vertical="center"/>
    </xf>
    <xf numFmtId="167" fontId="20" fillId="2" borderId="62" xfId="12" applyNumberFormat="1" applyFont="1" applyFill="1" applyBorder="1" applyAlignment="1">
      <alignment horizontal="center" vertical="center" wrapText="1"/>
    </xf>
    <xf numFmtId="167" fontId="20" fillId="2" borderId="49" xfId="12" applyNumberFormat="1" applyFont="1" applyFill="1" applyBorder="1" applyAlignment="1">
      <alignment horizontal="center" vertical="center" wrapText="1"/>
    </xf>
    <xf numFmtId="15" fontId="28" fillId="0" borderId="65" xfId="12" applyNumberFormat="1" applyFont="1" applyBorder="1" applyAlignment="1">
      <alignment horizontal="center" vertical="center"/>
    </xf>
    <xf numFmtId="1" fontId="28" fillId="0" borderId="65" xfId="12" applyNumberFormat="1" applyFont="1" applyBorder="1" applyAlignment="1">
      <alignment horizontal="center" vertical="center"/>
    </xf>
    <xf numFmtId="168" fontId="28" fillId="2" borderId="60" xfId="12" applyNumberFormat="1" applyFont="1" applyFill="1" applyBorder="1" applyAlignment="1">
      <alignment horizontal="center" vertical="center" wrapText="1"/>
    </xf>
    <xf numFmtId="15" fontId="37" fillId="0" borderId="61" xfId="12" applyNumberFormat="1" applyFont="1" applyBorder="1" applyAlignment="1">
      <alignment horizontal="center" vertical="center"/>
    </xf>
    <xf numFmtId="15" fontId="28" fillId="0" borderId="61" xfId="12" applyNumberFormat="1" applyFont="1" applyBorder="1" applyAlignment="1">
      <alignment horizontal="center" vertical="center"/>
    </xf>
    <xf numFmtId="1" fontId="28" fillId="0" borderId="61" xfId="12" applyNumberFormat="1" applyFont="1" applyBorder="1" applyAlignment="1">
      <alignment horizontal="center" vertical="center"/>
    </xf>
    <xf numFmtId="0" fontId="37" fillId="2" borderId="21" xfId="12" applyFont="1" applyFill="1" applyBorder="1" applyAlignment="1">
      <alignment horizontal="center" vertical="center" wrapText="1"/>
    </xf>
    <xf numFmtId="0" fontId="37" fillId="2" borderId="33" xfId="12" applyFont="1" applyFill="1" applyBorder="1" applyAlignment="1">
      <alignment horizontal="center" vertical="center" wrapText="1"/>
    </xf>
    <xf numFmtId="2" fontId="37" fillId="2" borderId="48" xfId="12" applyNumberFormat="1" applyFont="1" applyFill="1" applyBorder="1" applyAlignment="1">
      <alignment horizontal="center" vertical="center" wrapText="1"/>
    </xf>
    <xf numFmtId="2" fontId="37" fillId="2" borderId="62" xfId="12" applyNumberFormat="1" applyFont="1" applyFill="1" applyBorder="1" applyAlignment="1">
      <alignment horizontal="center" vertical="center" wrapText="1"/>
    </xf>
    <xf numFmtId="167" fontId="28" fillId="2" borderId="62" xfId="12" applyNumberFormat="1" applyFont="1" applyFill="1" applyBorder="1" applyAlignment="1">
      <alignment horizontal="center" vertical="center" wrapText="1"/>
    </xf>
    <xf numFmtId="0" fontId="37" fillId="2" borderId="62" xfId="12" applyFont="1" applyFill="1" applyBorder="1" applyAlignment="1">
      <alignment horizontal="center" vertical="center" wrapText="1"/>
    </xf>
    <xf numFmtId="167" fontId="32" fillId="0" borderId="49" xfId="12" applyNumberFormat="1" applyFont="1" applyBorder="1" applyAlignment="1">
      <alignment horizontal="center" vertical="center" wrapText="1"/>
    </xf>
    <xf numFmtId="167" fontId="32" fillId="0" borderId="65" xfId="12" applyNumberFormat="1" applyFont="1" applyBorder="1" applyAlignment="1">
      <alignment horizontal="center" vertical="center" wrapText="1"/>
    </xf>
    <xf numFmtId="0" fontId="16" fillId="0" borderId="18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13" xfId="2" applyFont="1" applyBorder="1" applyAlignment="1">
      <alignment horizontal="center" vertical="center"/>
    </xf>
    <xf numFmtId="0" fontId="16" fillId="0" borderId="76" xfId="2" applyFont="1" applyBorder="1" applyAlignment="1">
      <alignment horizontal="center" vertical="center"/>
    </xf>
    <xf numFmtId="15" fontId="29" fillId="2" borderId="71" xfId="1" applyNumberFormat="1" applyFont="1" applyFill="1" applyBorder="1" applyAlignment="1">
      <alignment horizontal="center" vertical="center" wrapText="1"/>
    </xf>
    <xf numFmtId="15" fontId="29" fillId="2" borderId="72" xfId="1" applyNumberFormat="1" applyFont="1" applyFill="1" applyBorder="1" applyAlignment="1">
      <alignment horizontal="center" vertical="center" wrapText="1"/>
    </xf>
    <xf numFmtId="170" fontId="28" fillId="2" borderId="26" xfId="12" applyNumberFormat="1" applyFont="1" applyFill="1" applyBorder="1" applyAlignment="1">
      <alignment horizontal="center" vertical="center" wrapText="1"/>
    </xf>
    <xf numFmtId="170" fontId="28" fillId="2" borderId="0" xfId="12" applyNumberFormat="1" applyFont="1" applyFill="1" applyBorder="1" applyAlignment="1">
      <alignment horizontal="center" vertical="center" wrapText="1"/>
    </xf>
    <xf numFmtId="170" fontId="28" fillId="2" borderId="27" xfId="12" applyNumberFormat="1" applyFont="1" applyFill="1" applyBorder="1" applyAlignment="1">
      <alignment horizontal="center" vertical="center" wrapText="1"/>
    </xf>
    <xf numFmtId="167" fontId="20" fillId="0" borderId="52" xfId="12" applyNumberFormat="1" applyFont="1" applyBorder="1" applyAlignment="1">
      <alignment horizontal="center" vertical="center" wrapText="1"/>
    </xf>
    <xf numFmtId="167" fontId="20" fillId="0" borderId="66" xfId="12" applyNumberFormat="1" applyFont="1" applyBorder="1" applyAlignment="1">
      <alignment horizontal="center" vertical="center" wrapText="1"/>
    </xf>
    <xf numFmtId="168" fontId="28" fillId="2" borderId="64" xfId="12" applyNumberFormat="1" applyFont="1" applyFill="1" applyBorder="1" applyAlignment="1">
      <alignment horizontal="center" vertical="center" wrapText="1"/>
    </xf>
    <xf numFmtId="15" fontId="37" fillId="0" borderId="65" xfId="12" applyNumberFormat="1" applyFont="1" applyBorder="1" applyAlignment="1">
      <alignment horizontal="center" vertical="center"/>
    </xf>
    <xf numFmtId="0" fontId="37" fillId="2" borderId="65" xfId="12" applyFont="1" applyFill="1" applyBorder="1" applyAlignment="1">
      <alignment horizontal="center" vertical="center" wrapText="1"/>
    </xf>
    <xf numFmtId="167" fontId="28" fillId="2" borderId="65" xfId="12" applyNumberFormat="1" applyFont="1" applyFill="1" applyBorder="1" applyAlignment="1">
      <alignment horizontal="center" vertical="center" wrapText="1"/>
    </xf>
    <xf numFmtId="0" fontId="41" fillId="0" borderId="0" xfId="33" applyFont="1" applyAlignment="1">
      <alignment horizontal="right"/>
    </xf>
    <xf numFmtId="0" fontId="44" fillId="4" borderId="0" xfId="33" applyFont="1" applyFill="1" applyAlignment="1">
      <alignment horizontal="left" vertical="center"/>
    </xf>
    <xf numFmtId="0" fontId="45" fillId="0" borderId="7" xfId="34" applyFont="1" applyBorder="1" applyAlignment="1">
      <alignment horizontal="left" vertical="center"/>
    </xf>
    <xf numFmtId="0" fontId="40" fillId="3" borderId="18" xfId="33" applyFont="1" applyFill="1" applyBorder="1" applyAlignment="1">
      <alignment horizontal="center" vertical="center"/>
    </xf>
    <xf numFmtId="0" fontId="43" fillId="0" borderId="0" xfId="33" applyFont="1" applyAlignment="1">
      <alignment horizontal="center" vertical="center"/>
    </xf>
    <xf numFmtId="14" fontId="45" fillId="0" borderId="79" xfId="33" applyNumberFormat="1" applyFont="1" applyBorder="1" applyAlignment="1">
      <alignment horizontal="center" vertical="center"/>
    </xf>
    <xf numFmtId="0" fontId="45" fillId="0" borderId="79" xfId="33" applyFont="1" applyBorder="1" applyAlignment="1">
      <alignment horizontal="center" vertical="center"/>
    </xf>
    <xf numFmtId="0" fontId="44" fillId="4" borderId="78" xfId="33" applyFont="1" applyFill="1" applyBorder="1" applyAlignment="1">
      <alignment horizontal="center" vertical="center"/>
    </xf>
    <xf numFmtId="14" fontId="45" fillId="0" borderId="78" xfId="33" applyNumberFormat="1" applyFont="1" applyBorder="1" applyAlignment="1">
      <alignment horizontal="center" vertical="center"/>
    </xf>
    <xf numFmtId="0" fontId="45" fillId="0" borderId="78" xfId="33" applyFont="1" applyBorder="1" applyAlignment="1">
      <alignment horizontal="center" vertical="center"/>
    </xf>
    <xf numFmtId="0" fontId="46" fillId="3" borderId="18" xfId="33" applyFont="1" applyFill="1" applyBorder="1" applyAlignment="1">
      <alignment horizontal="center" vertical="center"/>
    </xf>
    <xf numFmtId="0" fontId="40" fillId="0" borderId="18" xfId="33" applyFont="1" applyBorder="1" applyAlignment="1">
      <alignment horizontal="center" vertical="center"/>
    </xf>
    <xf numFmtId="0" fontId="40" fillId="0" borderId="79" xfId="33" applyFont="1" applyBorder="1" applyAlignment="1">
      <alignment horizontal="center" vertical="center"/>
    </xf>
    <xf numFmtId="0" fontId="45" fillId="0" borderId="78" xfId="34" applyFont="1" applyBorder="1" applyAlignment="1">
      <alignment horizontal="center" vertical="center" wrapText="1"/>
    </xf>
    <xf numFmtId="0" fontId="45" fillId="0" borderId="0" xfId="34" applyFont="1" applyAlignment="1">
      <alignment horizontal="center" vertical="center" wrapText="1"/>
    </xf>
    <xf numFmtId="0" fontId="45" fillId="0" borderId="7" xfId="34" applyFont="1" applyBorder="1" applyAlignment="1">
      <alignment horizontal="center" vertical="center" wrapText="1"/>
    </xf>
    <xf numFmtId="0" fontId="41" fillId="3" borderId="18" xfId="33" applyFont="1" applyFill="1" applyBorder="1" applyAlignment="1">
      <alignment horizontal="center" vertical="center"/>
    </xf>
    <xf numFmtId="0" fontId="40" fillId="0" borderId="18" xfId="33" applyFont="1" applyBorder="1" applyAlignment="1">
      <alignment horizontal="center" vertical="center" wrapText="1"/>
    </xf>
    <xf numFmtId="0" fontId="40" fillId="3" borderId="2" xfId="33" applyFont="1" applyFill="1" applyBorder="1" applyAlignment="1">
      <alignment horizontal="left"/>
    </xf>
    <xf numFmtId="0" fontId="40" fillId="0" borderId="1" xfId="33" applyFont="1" applyBorder="1" applyAlignment="1">
      <alignment horizontal="center" vertical="center"/>
    </xf>
    <xf numFmtId="0" fontId="40" fillId="0" borderId="80" xfId="33" applyFont="1" applyBorder="1" applyAlignment="1">
      <alignment horizontal="center" vertical="center"/>
    </xf>
    <xf numFmtId="171" fontId="40" fillId="0" borderId="1" xfId="33" applyNumberFormat="1" applyFont="1" applyBorder="1" applyAlignment="1">
      <alignment horizontal="center" vertical="center"/>
    </xf>
    <xf numFmtId="171" fontId="40" fillId="0" borderId="79" xfId="33" applyNumberFormat="1" applyFont="1" applyBorder="1" applyAlignment="1">
      <alignment horizontal="center" vertical="center"/>
    </xf>
    <xf numFmtId="171" fontId="40" fillId="0" borderId="80" xfId="33" applyNumberFormat="1" applyFont="1" applyBorder="1" applyAlignment="1">
      <alignment horizontal="center" vertical="center"/>
    </xf>
    <xf numFmtId="1" fontId="40" fillId="0" borderId="1" xfId="33" applyNumberFormat="1" applyFont="1" applyBorder="1" applyAlignment="1">
      <alignment horizontal="center" vertical="center"/>
    </xf>
    <xf numFmtId="1" fontId="40" fillId="0" borderId="79" xfId="33" applyNumberFormat="1" applyFont="1" applyBorder="1" applyAlignment="1">
      <alignment horizontal="center" vertical="center"/>
    </xf>
    <xf numFmtId="1" fontId="40" fillId="0" borderId="80" xfId="33" applyNumberFormat="1" applyFont="1" applyBorder="1" applyAlignment="1">
      <alignment horizontal="center" vertical="center"/>
    </xf>
    <xf numFmtId="0" fontId="41" fillId="2" borderId="1" xfId="33" applyFont="1" applyFill="1" applyBorder="1" applyAlignment="1">
      <alignment horizontal="center" vertical="center"/>
    </xf>
    <xf numFmtId="0" fontId="41" fillId="2" borderId="79" xfId="33" applyFont="1" applyFill="1" applyBorder="1" applyAlignment="1">
      <alignment horizontal="center" vertical="center"/>
    </xf>
    <xf numFmtId="0" fontId="41" fillId="2" borderId="80" xfId="33" applyFont="1" applyFill="1" applyBorder="1" applyAlignment="1">
      <alignment horizontal="center" vertical="center"/>
    </xf>
    <xf numFmtId="0" fontId="40" fillId="0" borderId="12" xfId="33" applyFont="1" applyBorder="1" applyAlignment="1">
      <alignment horizontal="center"/>
    </xf>
    <xf numFmtId="0" fontId="40" fillId="0" borderId="0" xfId="33" applyFont="1" applyAlignment="1">
      <alignment horizontal="center"/>
    </xf>
    <xf numFmtId="0" fontId="40" fillId="0" borderId="0" xfId="33" applyFont="1" applyAlignment="1">
      <alignment horizontal="center" vertical="top" wrapText="1"/>
    </xf>
    <xf numFmtId="0" fontId="40" fillId="3" borderId="81" xfId="33" applyFont="1" applyFill="1" applyBorder="1" applyAlignment="1">
      <alignment horizontal="left" vertical="center"/>
    </xf>
    <xf numFmtId="0" fontId="40" fillId="3" borderId="78" xfId="33" applyFont="1" applyFill="1" applyBorder="1" applyAlignment="1">
      <alignment horizontal="left" vertical="center"/>
    </xf>
    <xf numFmtId="0" fontId="40" fillId="3" borderId="82" xfId="33" applyFont="1" applyFill="1" applyBorder="1" applyAlignment="1">
      <alignment horizontal="left" vertical="center"/>
    </xf>
    <xf numFmtId="0" fontId="40" fillId="3" borderId="84" xfId="33" applyFont="1" applyFill="1" applyBorder="1" applyAlignment="1">
      <alignment horizontal="left" vertical="center"/>
    </xf>
    <xf numFmtId="0" fontId="40" fillId="3" borderId="0" xfId="33" applyFont="1" applyFill="1" applyAlignment="1">
      <alignment horizontal="left" vertical="center"/>
    </xf>
    <xf numFmtId="0" fontId="40" fillId="3" borderId="85" xfId="33" applyFont="1" applyFill="1" applyBorder="1" applyAlignment="1">
      <alignment horizontal="left" vertical="center"/>
    </xf>
    <xf numFmtId="0" fontId="40" fillId="3" borderId="9" xfId="33" applyFont="1" applyFill="1" applyBorder="1" applyAlignment="1">
      <alignment horizontal="left" vertical="center"/>
    </xf>
    <xf numFmtId="0" fontId="40" fillId="3" borderId="7" xfId="33" applyFont="1" applyFill="1" applyBorder="1" applyAlignment="1">
      <alignment horizontal="left" vertical="center"/>
    </xf>
    <xf numFmtId="0" fontId="40" fillId="3" borderId="8" xfId="33" applyFont="1" applyFill="1" applyBorder="1" applyAlignment="1">
      <alignment horizontal="left" vertical="center"/>
    </xf>
    <xf numFmtId="0" fontId="40" fillId="0" borderId="81" xfId="33" applyFont="1" applyBorder="1" applyAlignment="1">
      <alignment horizontal="center"/>
    </xf>
    <xf numFmtId="0" fontId="40" fillId="0" borderId="78" xfId="33" applyFont="1" applyBorder="1" applyAlignment="1">
      <alignment horizontal="center"/>
    </xf>
    <xf numFmtId="0" fontId="40" fillId="0" borderId="82" xfId="33" applyFont="1" applyBorder="1" applyAlignment="1">
      <alignment horizontal="center"/>
    </xf>
    <xf numFmtId="0" fontId="40" fillId="0" borderId="84" xfId="33" applyFont="1" applyBorder="1" applyAlignment="1">
      <alignment horizontal="center"/>
    </xf>
    <xf numFmtId="0" fontId="40" fillId="0" borderId="0" xfId="33" applyFont="1" applyBorder="1" applyAlignment="1">
      <alignment horizontal="center"/>
    </xf>
    <xf numFmtId="0" fontId="40" fillId="0" borderId="85" xfId="33" applyFont="1" applyBorder="1" applyAlignment="1">
      <alignment horizontal="center"/>
    </xf>
    <xf numFmtId="0" fontId="40" fillId="0" borderId="9" xfId="33" applyFont="1" applyBorder="1" applyAlignment="1">
      <alignment horizontal="center"/>
    </xf>
    <xf numFmtId="0" fontId="40" fillId="0" borderId="7" xfId="33" applyFont="1" applyBorder="1" applyAlignment="1">
      <alignment horizontal="center"/>
    </xf>
    <xf numFmtId="0" fontId="40" fillId="0" borderId="8" xfId="33" applyFont="1" applyBorder="1" applyAlignment="1">
      <alignment horizontal="center"/>
    </xf>
    <xf numFmtId="0" fontId="40" fillId="3" borderId="1" xfId="33" applyFont="1" applyFill="1" applyBorder="1" applyAlignment="1">
      <alignment horizontal="left" vertical="center"/>
    </xf>
    <xf numFmtId="0" fontId="40" fillId="3" borderId="79" xfId="33" applyFont="1" applyFill="1" applyBorder="1" applyAlignment="1">
      <alignment horizontal="left" vertical="center"/>
    </xf>
    <xf numFmtId="0" fontId="40" fillId="3" borderId="80" xfId="33" applyFont="1" applyFill="1" applyBorder="1" applyAlignment="1">
      <alignment horizontal="left" vertical="center"/>
    </xf>
    <xf numFmtId="167" fontId="41" fillId="0" borderId="1" xfId="33" applyNumberFormat="1" applyFont="1" applyBorder="1" applyAlignment="1">
      <alignment horizontal="center"/>
    </xf>
    <xf numFmtId="167" fontId="41" fillId="0" borderId="79" xfId="33" applyNumberFormat="1" applyFont="1" applyBorder="1" applyAlignment="1">
      <alignment horizontal="center"/>
    </xf>
    <xf numFmtId="167" fontId="41" fillId="0" borderId="80" xfId="33" applyNumberFormat="1" applyFont="1" applyBorder="1" applyAlignment="1">
      <alignment horizontal="center"/>
    </xf>
    <xf numFmtId="3" fontId="40" fillId="0" borderId="1" xfId="33" applyNumberFormat="1" applyFont="1" applyBorder="1" applyAlignment="1">
      <alignment horizontal="center" vertical="center"/>
    </xf>
    <xf numFmtId="3" fontId="40" fillId="0" borderId="79" xfId="33" applyNumberFormat="1" applyFont="1" applyBorder="1" applyAlignment="1">
      <alignment horizontal="center" vertical="center"/>
    </xf>
    <xf numFmtId="3" fontId="40" fillId="0" borderId="80" xfId="33" applyNumberFormat="1" applyFont="1" applyBorder="1" applyAlignment="1">
      <alignment horizontal="center" vertical="center"/>
    </xf>
    <xf numFmtId="4" fontId="40" fillId="0" borderId="1" xfId="33" applyNumberFormat="1" applyFont="1" applyBorder="1" applyAlignment="1">
      <alignment horizontal="center" vertical="center"/>
    </xf>
    <xf numFmtId="4" fontId="40" fillId="0" borderId="79" xfId="33" applyNumberFormat="1" applyFont="1" applyBorder="1" applyAlignment="1">
      <alignment horizontal="center" vertical="center"/>
    </xf>
    <xf numFmtId="4" fontId="40" fillId="0" borderId="80" xfId="33" applyNumberFormat="1" applyFont="1" applyBorder="1" applyAlignment="1">
      <alignment horizontal="center" vertical="center"/>
    </xf>
    <xf numFmtId="2" fontId="40" fillId="0" borderId="1" xfId="33" applyNumberFormat="1" applyFont="1" applyBorder="1" applyAlignment="1">
      <alignment horizontal="center" vertical="center"/>
    </xf>
    <xf numFmtId="2" fontId="40" fillId="0" borderId="79" xfId="33" applyNumberFormat="1" applyFont="1" applyBorder="1" applyAlignment="1">
      <alignment horizontal="center" vertical="center"/>
    </xf>
    <xf numFmtId="2" fontId="40" fillId="0" borderId="80" xfId="33" applyNumberFormat="1" applyFont="1" applyBorder="1" applyAlignment="1">
      <alignment horizontal="center" vertical="center"/>
    </xf>
    <xf numFmtId="0" fontId="40" fillId="0" borderId="2" xfId="33" applyFont="1" applyBorder="1" applyAlignment="1">
      <alignment horizontal="left"/>
    </xf>
    <xf numFmtId="167" fontId="41" fillId="0" borderId="1" xfId="33" applyNumberFormat="1" applyFont="1" applyBorder="1" applyAlignment="1">
      <alignment horizontal="center" vertical="center" wrapText="1"/>
    </xf>
    <xf numFmtId="167" fontId="41" fillId="0" borderId="79" xfId="33" applyNumberFormat="1" applyFont="1" applyBorder="1" applyAlignment="1">
      <alignment horizontal="center" vertical="center" wrapText="1"/>
    </xf>
    <xf numFmtId="167" fontId="41" fillId="0" borderId="80" xfId="33" applyNumberFormat="1" applyFont="1" applyBorder="1" applyAlignment="1">
      <alignment horizontal="center" vertical="center" wrapText="1"/>
    </xf>
    <xf numFmtId="0" fontId="32" fillId="3" borderId="114" xfId="12" applyFont="1" applyFill="1" applyBorder="1" applyAlignment="1">
      <alignment horizontal="center" vertical="center" wrapText="1"/>
    </xf>
    <xf numFmtId="0" fontId="32" fillId="3" borderId="139" xfId="12" applyFont="1" applyFill="1" applyBorder="1" applyAlignment="1">
      <alignment horizontal="center" vertical="center" wrapText="1"/>
    </xf>
    <xf numFmtId="10" fontId="32" fillId="3" borderId="114" xfId="12" applyNumberFormat="1" applyFont="1" applyFill="1" applyBorder="1" applyAlignment="1">
      <alignment horizontal="center" vertical="center" wrapText="1"/>
    </xf>
    <xf numFmtId="10" fontId="32" fillId="3" borderId="139" xfId="12" applyNumberFormat="1" applyFont="1" applyFill="1" applyBorder="1" applyAlignment="1">
      <alignment horizontal="center" vertical="center" wrapText="1"/>
    </xf>
    <xf numFmtId="0" fontId="34" fillId="3" borderId="115" xfId="12" applyFont="1" applyFill="1" applyBorder="1" applyAlignment="1">
      <alignment horizontal="center" vertical="center" wrapText="1"/>
    </xf>
    <xf numFmtId="0" fontId="34" fillId="3" borderId="116" xfId="12" applyFont="1" applyFill="1" applyBorder="1" applyAlignment="1">
      <alignment horizontal="center" vertical="center" wrapText="1"/>
    </xf>
    <xf numFmtId="0" fontId="34" fillId="3" borderId="138" xfId="12" applyFont="1" applyFill="1" applyBorder="1" applyAlignment="1">
      <alignment horizontal="center" vertical="center" wrapText="1"/>
    </xf>
    <xf numFmtId="0" fontId="34" fillId="3" borderId="136" xfId="12" applyFont="1" applyFill="1" applyBorder="1" applyAlignment="1">
      <alignment horizontal="center" vertical="center" wrapText="1"/>
    </xf>
    <xf numFmtId="0" fontId="16" fillId="0" borderId="134" xfId="2" applyFont="1" applyBorder="1" applyAlignment="1">
      <alignment horizontal="center" vertical="center"/>
    </xf>
    <xf numFmtId="0" fontId="16" fillId="0" borderId="135" xfId="2" applyFont="1" applyBorder="1" applyAlignment="1">
      <alignment horizontal="center" vertical="center"/>
    </xf>
    <xf numFmtId="0" fontId="16" fillId="0" borderId="136" xfId="2" applyFont="1" applyBorder="1" applyAlignment="1">
      <alignment horizontal="center" vertical="center"/>
    </xf>
    <xf numFmtId="2" fontId="28" fillId="0" borderId="124" xfId="12" applyNumberFormat="1" applyFont="1" applyBorder="1" applyAlignment="1">
      <alignment horizontal="center" vertical="center" wrapText="1"/>
    </xf>
    <xf numFmtId="10" fontId="28" fillId="0" borderId="129" xfId="12" applyNumberFormat="1" applyFont="1" applyBorder="1" applyAlignment="1">
      <alignment horizontal="center" vertical="center" wrapText="1"/>
    </xf>
    <xf numFmtId="10" fontId="28" fillId="0" borderId="126" xfId="12" applyNumberFormat="1" applyFont="1" applyBorder="1" applyAlignment="1">
      <alignment horizontal="center" vertical="center" wrapText="1"/>
    </xf>
    <xf numFmtId="0" fontId="25" fillId="0" borderId="90" xfId="12" applyFont="1" applyBorder="1" applyAlignment="1">
      <alignment horizontal="center"/>
    </xf>
    <xf numFmtId="0" fontId="25" fillId="0" borderId="0" xfId="12" applyFont="1" applyAlignment="1">
      <alignment horizontal="center"/>
    </xf>
    <xf numFmtId="0" fontId="25" fillId="0" borderId="91" xfId="12" applyFont="1" applyBorder="1" applyAlignment="1">
      <alignment horizontal="center"/>
    </xf>
    <xf numFmtId="0" fontId="16" fillId="0" borderId="90" xfId="2" applyFont="1" applyBorder="1" applyAlignment="1">
      <alignment horizontal="center" vertical="center"/>
    </xf>
    <xf numFmtId="0" fontId="16" fillId="0" borderId="0" xfId="2" applyFont="1" applyAlignment="1">
      <alignment horizontal="center" vertical="center"/>
    </xf>
    <xf numFmtId="0" fontId="16" fillId="0" borderId="91" xfId="2" applyFont="1" applyBorder="1" applyAlignment="1">
      <alignment horizontal="center" vertical="center"/>
    </xf>
    <xf numFmtId="1" fontId="20" fillId="0" borderId="120" xfId="12" applyNumberFormat="1" applyFont="1" applyBorder="1" applyAlignment="1">
      <alignment horizontal="center" vertical="center" wrapText="1"/>
    </xf>
    <xf numFmtId="1" fontId="20" fillId="0" borderId="125" xfId="12" applyNumberFormat="1" applyFont="1" applyBorder="1" applyAlignment="1">
      <alignment horizontal="center" vertical="center" wrapText="1"/>
    </xf>
    <xf numFmtId="10" fontId="28" fillId="0" borderId="120" xfId="12" applyNumberFormat="1" applyFont="1" applyBorder="1" applyAlignment="1">
      <alignment horizontal="center" vertical="center" wrapText="1"/>
    </xf>
    <xf numFmtId="2" fontId="28" fillId="0" borderId="119" xfId="12" applyNumberFormat="1" applyFont="1" applyBorder="1" applyAlignment="1">
      <alignment horizontal="center" vertical="center" wrapText="1"/>
    </xf>
    <xf numFmtId="167" fontId="28" fillId="0" borderId="87" xfId="12" applyNumberFormat="1" applyFont="1" applyBorder="1" applyAlignment="1">
      <alignment horizontal="center" vertical="center" wrapText="1"/>
    </xf>
    <xf numFmtId="167" fontId="28" fillId="0" borderId="89" xfId="12" applyNumberFormat="1" applyFont="1" applyBorder="1" applyAlignment="1">
      <alignment horizontal="center" vertical="center" wrapText="1"/>
    </xf>
    <xf numFmtId="167" fontId="28" fillId="0" borderId="0" xfId="12" applyNumberFormat="1" applyFont="1" applyAlignment="1">
      <alignment horizontal="center" vertical="center" wrapText="1"/>
    </xf>
    <xf numFmtId="167" fontId="28" fillId="0" borderId="91" xfId="12" applyNumberFormat="1" applyFont="1" applyBorder="1" applyAlignment="1">
      <alignment horizontal="center" vertical="center" wrapText="1"/>
    </xf>
    <xf numFmtId="0" fontId="27" fillId="0" borderId="105" xfId="1" applyFont="1" applyBorder="1" applyAlignment="1">
      <alignment horizontal="center" vertical="center" wrapText="1"/>
    </xf>
    <xf numFmtId="0" fontId="27" fillId="0" borderId="106" xfId="1" applyFont="1" applyBorder="1" applyAlignment="1">
      <alignment horizontal="center" vertical="center" wrapText="1"/>
    </xf>
    <xf numFmtId="0" fontId="25" fillId="0" borderId="109" xfId="12" applyFont="1" applyBorder="1" applyAlignment="1">
      <alignment horizontal="center"/>
    </xf>
    <xf numFmtId="0" fontId="25" fillId="0" borderId="110" xfId="12" applyFont="1" applyBorder="1" applyAlignment="1">
      <alignment horizontal="center"/>
    </xf>
    <xf numFmtId="0" fontId="25" fillId="0" borderId="111" xfId="12" applyFont="1" applyBorder="1" applyAlignment="1">
      <alignment horizontal="center"/>
    </xf>
    <xf numFmtId="0" fontId="32" fillId="3" borderId="112" xfId="12" applyFont="1" applyFill="1" applyBorder="1" applyAlignment="1">
      <alignment horizontal="center" vertical="center" wrapText="1"/>
    </xf>
    <xf numFmtId="0" fontId="32" fillId="3" borderId="113" xfId="12" applyFont="1" applyFill="1" applyBorder="1" applyAlignment="1">
      <alignment horizontal="center" vertical="center" wrapText="1"/>
    </xf>
    <xf numFmtId="0" fontId="33" fillId="3" borderId="114" xfId="12" applyFont="1" applyFill="1" applyBorder="1" applyAlignment="1">
      <alignment horizontal="center" vertical="center" wrapText="1"/>
    </xf>
    <xf numFmtId="0" fontId="33" fillId="3" borderId="139" xfId="12" applyFont="1" applyFill="1" applyBorder="1" applyAlignment="1">
      <alignment horizontal="center" vertical="center" wrapText="1"/>
    </xf>
    <xf numFmtId="0" fontId="29" fillId="0" borderId="104" xfId="36" applyFont="1" applyBorder="1" applyAlignment="1">
      <alignment horizontal="left" vertical="center" wrapText="1"/>
    </xf>
    <xf numFmtId="0" fontId="29" fillId="0" borderId="105" xfId="36" applyFont="1" applyBorder="1" applyAlignment="1">
      <alignment horizontal="left" vertical="center" wrapText="1"/>
    </xf>
    <xf numFmtId="15" fontId="29" fillId="2" borderId="105" xfId="1" applyNumberFormat="1" applyFont="1" applyFill="1" applyBorder="1" applyAlignment="1">
      <alignment horizontal="center" vertical="center" wrapText="1"/>
    </xf>
    <xf numFmtId="0" fontId="22" fillId="2" borderId="105" xfId="36" applyFont="1" applyFill="1" applyBorder="1" applyAlignment="1">
      <alignment horizontal="center" vertical="center" wrapText="1"/>
    </xf>
    <xf numFmtId="0" fontId="29" fillId="2" borderId="105" xfId="1" applyFont="1" applyFill="1" applyBorder="1" applyAlignment="1">
      <alignment horizontal="center" vertical="center" wrapText="1"/>
    </xf>
    <xf numFmtId="0" fontId="22" fillId="0" borderId="99" xfId="36" applyFont="1" applyBorder="1" applyAlignment="1">
      <alignment horizontal="left" vertical="center"/>
    </xf>
    <xf numFmtId="0" fontId="22" fillId="0" borderId="5" xfId="36" applyFont="1" applyBorder="1" applyAlignment="1">
      <alignment horizontal="left" vertical="center"/>
    </xf>
    <xf numFmtId="0" fontId="27" fillId="0" borderId="5" xfId="1" applyFont="1" applyBorder="1" applyAlignment="1">
      <alignment horizontal="center" vertical="center" wrapText="1"/>
    </xf>
    <xf numFmtId="0" fontId="27" fillId="0" borderId="100" xfId="1" applyFont="1" applyBorder="1" applyAlignment="1">
      <alignment horizontal="center" vertical="center" wrapText="1"/>
    </xf>
    <xf numFmtId="0" fontId="29" fillId="0" borderId="99" xfId="1" applyFont="1" applyBorder="1" applyAlignment="1">
      <alignment horizontal="left" vertical="center" wrapText="1"/>
    </xf>
    <xf numFmtId="0" fontId="29" fillId="0" borderId="5" xfId="1" applyFont="1" applyBorder="1" applyAlignment="1">
      <alignment horizontal="left" vertical="center" wrapText="1"/>
    </xf>
    <xf numFmtId="0" fontId="22" fillId="0" borderId="95" xfId="36" applyFont="1" applyBorder="1" applyAlignment="1">
      <alignment horizontal="left" vertical="center"/>
    </xf>
    <xf numFmtId="0" fontId="22" fillId="0" borderId="96" xfId="36" applyFont="1" applyBorder="1" applyAlignment="1">
      <alignment horizontal="left" vertical="center"/>
    </xf>
    <xf numFmtId="0" fontId="27" fillId="0" borderId="96" xfId="1" applyFont="1" applyBorder="1" applyAlignment="1">
      <alignment horizontal="center" vertical="center" wrapText="1"/>
    </xf>
    <xf numFmtId="0" fontId="27" fillId="0" borderId="97" xfId="1" applyFont="1" applyBorder="1" applyAlignment="1">
      <alignment horizontal="center" vertical="center" wrapText="1"/>
    </xf>
    <xf numFmtId="0" fontId="23" fillId="0" borderId="86" xfId="1" applyFont="1" applyBorder="1" applyAlignment="1">
      <alignment horizontal="center" vertical="center" wrapText="1"/>
    </xf>
    <xf numFmtId="0" fontId="23" fillId="0" borderId="87" xfId="1" applyFont="1" applyBorder="1" applyAlignment="1">
      <alignment horizontal="center" vertical="center" wrapText="1"/>
    </xf>
    <xf numFmtId="0" fontId="23" fillId="0" borderId="88" xfId="1" applyFont="1" applyBorder="1" applyAlignment="1">
      <alignment horizontal="center" vertical="center" wrapText="1"/>
    </xf>
    <xf numFmtId="0" fontId="23" fillId="0" borderId="90" xfId="1" applyFont="1" applyBorder="1" applyAlignment="1">
      <alignment horizontal="center" vertical="center" wrapText="1"/>
    </xf>
    <xf numFmtId="0" fontId="23" fillId="0" borderId="0" xfId="1" applyFont="1" applyAlignment="1">
      <alignment horizontal="center" vertical="center" wrapText="1"/>
    </xf>
    <xf numFmtId="0" fontId="23" fillId="0" borderId="27" xfId="1" applyFont="1" applyBorder="1" applyAlignment="1">
      <alignment horizontal="center" vertical="center" wrapText="1"/>
    </xf>
    <xf numFmtId="0" fontId="23" fillId="0" borderId="92" xfId="1" applyFont="1" applyBorder="1" applyAlignment="1">
      <alignment horizontal="center" vertical="center" wrapText="1"/>
    </xf>
    <xf numFmtId="0" fontId="23" fillId="0" borderId="29" xfId="1" applyFont="1" applyBorder="1" applyAlignment="1">
      <alignment horizontal="center" vertical="center" wrapText="1"/>
    </xf>
    <xf numFmtId="0" fontId="23" fillId="0" borderId="30" xfId="1" applyFont="1" applyBorder="1" applyAlignment="1">
      <alignment horizontal="center" vertical="center" wrapText="1"/>
    </xf>
    <xf numFmtId="0" fontId="23" fillId="0" borderId="93" xfId="1" applyFont="1" applyBorder="1" applyAlignment="1">
      <alignment horizontal="center" vertical="center" wrapText="1"/>
    </xf>
    <xf numFmtId="0" fontId="23" fillId="0" borderId="41" xfId="1" applyFont="1" applyBorder="1" applyAlignment="1">
      <alignment horizontal="center" vertical="center" wrapText="1"/>
    </xf>
    <xf numFmtId="0" fontId="23" fillId="0" borderId="94" xfId="1" applyFont="1" applyBorder="1" applyAlignment="1">
      <alignment horizontal="center" vertical="center" wrapText="1"/>
    </xf>
    <xf numFmtId="0" fontId="23" fillId="3" borderId="0" xfId="1" applyFont="1" applyFill="1" applyAlignment="1" applyProtection="1">
      <alignment horizontal="center" vertical="center" wrapText="1"/>
      <protection locked="0"/>
    </xf>
    <xf numFmtId="0" fontId="31" fillId="3" borderId="22" xfId="1" applyFont="1" applyFill="1" applyBorder="1" applyAlignment="1" applyProtection="1">
      <alignment horizontal="center" vertical="center" wrapText="1"/>
      <protection locked="0"/>
    </xf>
    <xf numFmtId="0" fontId="31" fillId="3" borderId="23" xfId="1" applyFont="1" applyFill="1" applyBorder="1" applyAlignment="1" applyProtection="1">
      <alignment horizontal="center" vertical="center" wrapText="1"/>
      <protection locked="0"/>
    </xf>
    <xf numFmtId="0" fontId="31" fillId="3" borderId="24" xfId="1" applyFont="1" applyFill="1" applyBorder="1" applyAlignment="1" applyProtection="1">
      <alignment horizontal="center" vertical="center" wrapText="1"/>
      <protection locked="0"/>
    </xf>
    <xf numFmtId="0" fontId="31" fillId="3" borderId="26" xfId="1" applyFont="1" applyFill="1" applyBorder="1" applyAlignment="1" applyProtection="1">
      <alignment horizontal="center" vertical="center" wrapText="1"/>
      <protection locked="0"/>
    </xf>
    <xf numFmtId="0" fontId="31" fillId="3" borderId="0" xfId="1" applyFont="1" applyFill="1" applyAlignment="1" applyProtection="1">
      <alignment horizontal="center" vertical="center" wrapText="1"/>
      <protection locked="0"/>
    </xf>
    <xf numFmtId="0" fontId="31" fillId="3" borderId="27" xfId="1" applyFont="1" applyFill="1" applyBorder="1" applyAlignment="1" applyProtection="1">
      <alignment horizontal="center" vertical="center" wrapText="1"/>
      <protection locked="0"/>
    </xf>
    <xf numFmtId="0" fontId="31" fillId="3" borderId="28" xfId="1" applyFont="1" applyFill="1" applyBorder="1" applyAlignment="1" applyProtection="1">
      <alignment horizontal="center" vertical="center" wrapText="1"/>
      <protection locked="0"/>
    </xf>
    <xf numFmtId="0" fontId="31" fillId="3" borderId="29" xfId="1" applyFont="1" applyFill="1" applyBorder="1" applyAlignment="1" applyProtection="1">
      <alignment horizontal="center" vertical="center" wrapText="1"/>
      <protection locked="0"/>
    </xf>
    <xf numFmtId="0" fontId="31" fillId="3" borderId="30" xfId="1" applyFont="1" applyFill="1" applyBorder="1" applyAlignment="1" applyProtection="1">
      <alignment horizontal="center" vertical="center" wrapText="1"/>
      <protection locked="0"/>
    </xf>
    <xf numFmtId="0" fontId="22" fillId="0" borderId="34" xfId="39" applyFont="1" applyBorder="1" applyAlignment="1">
      <alignment horizontal="left" vertical="center"/>
    </xf>
    <xf numFmtId="0" fontId="22" fillId="0" borderId="35" xfId="39" applyFont="1" applyBorder="1" applyAlignment="1">
      <alignment horizontal="left" vertical="center"/>
    </xf>
    <xf numFmtId="0" fontId="27" fillId="0" borderId="32" xfId="1" applyFont="1" applyBorder="1" applyAlignment="1">
      <alignment horizontal="center" vertical="center" wrapText="1"/>
    </xf>
    <xf numFmtId="0" fontId="22" fillId="0" borderId="140" xfId="39" applyFont="1" applyBorder="1" applyAlignment="1">
      <alignment horizontal="left" vertical="center"/>
    </xf>
    <xf numFmtId="0" fontId="22" fillId="0" borderId="31" xfId="39" applyFont="1" applyBorder="1" applyAlignment="1">
      <alignment horizontal="left" vertical="center"/>
    </xf>
    <xf numFmtId="0" fontId="27" fillId="0" borderId="31" xfId="1" applyFont="1" applyBorder="1" applyAlignment="1">
      <alignment horizontal="center" vertical="center" wrapText="1"/>
    </xf>
    <xf numFmtId="0" fontId="33" fillId="3" borderId="47" xfId="12" applyFont="1" applyFill="1" applyBorder="1" applyAlignment="1">
      <alignment horizontal="center" vertical="center" wrapText="1"/>
    </xf>
    <xf numFmtId="0" fontId="32" fillId="3" borderId="117" xfId="12" applyFont="1" applyFill="1" applyBorder="1" applyAlignment="1">
      <alignment horizontal="center" vertical="center" wrapText="1"/>
    </xf>
    <xf numFmtId="0" fontId="33" fillId="3" borderId="117" xfId="12" applyFont="1" applyFill="1" applyBorder="1" applyAlignment="1">
      <alignment horizontal="center" vertical="center" wrapText="1"/>
    </xf>
    <xf numFmtId="0" fontId="32" fillId="3" borderId="47" xfId="12" quotePrefix="1" applyFont="1" applyFill="1" applyBorder="1" applyAlignment="1">
      <alignment horizontal="center" vertical="center" wrapText="1"/>
    </xf>
    <xf numFmtId="0" fontId="27" fillId="0" borderId="0" xfId="1" applyFont="1" applyAlignment="1">
      <alignment horizontal="center" vertical="center" wrapText="1"/>
    </xf>
    <xf numFmtId="0" fontId="29" fillId="0" borderId="26" xfId="1" applyFont="1" applyBorder="1" applyAlignment="1">
      <alignment horizontal="left" vertical="center" wrapText="1"/>
    </xf>
    <xf numFmtId="0" fontId="29" fillId="0" borderId="0" xfId="1" applyFont="1" applyAlignment="1">
      <alignment horizontal="left" vertical="center" wrapText="1"/>
    </xf>
    <xf numFmtId="0" fontId="29" fillId="0" borderId="143" xfId="39" applyFont="1" applyBorder="1" applyAlignment="1">
      <alignment horizontal="left" vertical="center" wrapText="1"/>
    </xf>
    <xf numFmtId="0" fontId="29" fillId="0" borderId="144" xfId="39" applyFont="1" applyBorder="1" applyAlignment="1">
      <alignment horizontal="left" vertical="center" wrapText="1"/>
    </xf>
    <xf numFmtId="15" fontId="29" fillId="2" borderId="144" xfId="1" applyNumberFormat="1" applyFont="1" applyFill="1" applyBorder="1" applyAlignment="1">
      <alignment horizontal="center" vertical="center" wrapText="1"/>
    </xf>
    <xf numFmtId="15" fontId="29" fillId="2" borderId="145" xfId="1" applyNumberFormat="1" applyFont="1" applyFill="1" applyBorder="1" applyAlignment="1">
      <alignment horizontal="center" vertical="center" wrapText="1"/>
    </xf>
    <xf numFmtId="0" fontId="29" fillId="2" borderId="107" xfId="1" applyFont="1" applyFill="1" applyBorder="1" applyAlignment="1">
      <alignment horizontal="center" vertical="center" wrapText="1"/>
    </xf>
    <xf numFmtId="0" fontId="29" fillId="2" borderId="146" xfId="1" applyFont="1" applyFill="1" applyBorder="1" applyAlignment="1">
      <alignment horizontal="center" vertical="center" wrapText="1"/>
    </xf>
    <xf numFmtId="0" fontId="22" fillId="2" borderId="147" xfId="39" applyFont="1" applyFill="1" applyBorder="1" applyAlignment="1">
      <alignment horizontal="center" vertical="center" wrapText="1"/>
    </xf>
    <xf numFmtId="0" fontId="22" fillId="2" borderId="107" xfId="39" applyFont="1" applyFill="1" applyBorder="1" applyAlignment="1">
      <alignment horizontal="center" vertical="center" wrapText="1"/>
    </xf>
    <xf numFmtId="0" fontId="27" fillId="0" borderId="107" xfId="1" applyFont="1" applyBorder="1" applyAlignment="1">
      <alignment horizontal="center" vertical="center" wrapText="1"/>
    </xf>
    <xf numFmtId="10" fontId="32" fillId="0" borderId="153" xfId="12" applyNumberFormat="1" applyFont="1" applyBorder="1" applyAlignment="1">
      <alignment horizontal="center" vertical="center"/>
    </xf>
    <xf numFmtId="10" fontId="32" fillId="0" borderId="49" xfId="12" applyNumberFormat="1" applyFont="1" applyBorder="1" applyAlignment="1">
      <alignment horizontal="center" vertical="center"/>
    </xf>
    <xf numFmtId="167" fontId="20" fillId="0" borderId="153" xfId="12" applyNumberFormat="1" applyFont="1" applyBorder="1" applyAlignment="1">
      <alignment horizontal="center" vertical="center" wrapText="1"/>
    </xf>
    <xf numFmtId="167" fontId="20" fillId="0" borderId="49" xfId="12" applyNumberFormat="1" applyFont="1" applyBorder="1" applyAlignment="1">
      <alignment horizontal="center" vertical="center" wrapText="1"/>
    </xf>
    <xf numFmtId="167" fontId="20" fillId="0" borderId="152" xfId="12" applyNumberFormat="1" applyFont="1" applyBorder="1" applyAlignment="1">
      <alignment horizontal="center" vertical="center" wrapText="1"/>
    </xf>
    <xf numFmtId="167" fontId="20" fillId="0" borderId="154" xfId="12" applyNumberFormat="1" applyFont="1" applyBorder="1" applyAlignment="1">
      <alignment horizontal="center" vertical="center" wrapText="1"/>
    </xf>
    <xf numFmtId="167" fontId="20" fillId="0" borderId="54" xfId="12" applyNumberFormat="1" applyFont="1" applyBorder="1" applyAlignment="1">
      <alignment horizontal="center" vertical="center" wrapText="1"/>
    </xf>
    <xf numFmtId="167" fontId="20" fillId="0" borderId="57" xfId="12" applyNumberFormat="1" applyFont="1" applyBorder="1" applyAlignment="1">
      <alignment horizontal="center" vertical="center" wrapText="1"/>
    </xf>
    <xf numFmtId="0" fontId="34" fillId="3" borderId="23" xfId="12" applyFont="1" applyFill="1" applyBorder="1" applyAlignment="1">
      <alignment horizontal="center" vertical="center" wrapText="1"/>
    </xf>
    <xf numFmtId="0" fontId="34" fillId="3" borderId="0" xfId="12" applyFont="1" applyFill="1" applyAlignment="1">
      <alignment horizontal="center" vertical="center" wrapText="1"/>
    </xf>
    <xf numFmtId="0" fontId="34" fillId="3" borderId="27" xfId="12" applyFont="1" applyFill="1" applyBorder="1" applyAlignment="1">
      <alignment horizontal="center" vertical="center" wrapText="1"/>
    </xf>
    <xf numFmtId="174" fontId="28" fillId="2" borderId="151" xfId="12" applyNumberFormat="1" applyFont="1" applyFill="1" applyBorder="1" applyAlignment="1">
      <alignment horizontal="center" vertical="center" wrapText="1"/>
    </xf>
    <xf numFmtId="174" fontId="28" fillId="2" borderId="55" xfId="12" applyNumberFormat="1" applyFont="1" applyFill="1" applyBorder="1" applyAlignment="1">
      <alignment horizontal="center" vertical="center" wrapText="1"/>
    </xf>
    <xf numFmtId="15" fontId="37" fillId="0" borderId="152" xfId="12" applyNumberFormat="1" applyFont="1" applyBorder="1" applyAlignment="1">
      <alignment horizontal="center" vertical="center"/>
    </xf>
    <xf numFmtId="15" fontId="28" fillId="0" borderId="152" xfId="12" applyNumberFormat="1" applyFont="1" applyBorder="1" applyAlignment="1">
      <alignment horizontal="center" vertical="center"/>
    </xf>
    <xf numFmtId="1" fontId="28" fillId="0" borderId="153" xfId="12" applyNumberFormat="1" applyFont="1" applyBorder="1" applyAlignment="1">
      <alignment horizontal="center" vertical="center"/>
    </xf>
    <xf numFmtId="1" fontId="28" fillId="0" borderId="49" xfId="12" applyNumberFormat="1" applyFont="1" applyBorder="1" applyAlignment="1">
      <alignment horizontal="center" vertical="center"/>
    </xf>
    <xf numFmtId="2" fontId="37" fillId="2" borderId="54" xfId="12" applyNumberFormat="1" applyFont="1" applyFill="1" applyBorder="1" applyAlignment="1">
      <alignment horizontal="center" vertical="center" wrapText="1"/>
    </xf>
    <xf numFmtId="0" fontId="28" fillId="2" borderId="54" xfId="12" applyFont="1" applyFill="1" applyBorder="1" applyAlignment="1">
      <alignment horizontal="center" vertical="center" wrapText="1"/>
    </xf>
    <xf numFmtId="0" fontId="32" fillId="3" borderId="149" xfId="12" applyFont="1" applyFill="1" applyBorder="1" applyAlignment="1">
      <alignment horizontal="center" vertical="center" wrapText="1"/>
    </xf>
    <xf numFmtId="0" fontId="32" fillId="3" borderId="138" xfId="12" applyFont="1" applyFill="1" applyBorder="1" applyAlignment="1">
      <alignment horizontal="center" vertical="center" wrapText="1"/>
    </xf>
    <xf numFmtId="0" fontId="32" fillId="3" borderId="150" xfId="12" applyFont="1" applyFill="1" applyBorder="1" applyAlignment="1">
      <alignment horizontal="center" vertical="center" wrapText="1"/>
    </xf>
    <xf numFmtId="1" fontId="28" fillId="0" borderId="57" xfId="12" applyNumberFormat="1" applyFont="1" applyBorder="1" applyAlignment="1">
      <alignment horizontal="center" vertical="center"/>
    </xf>
    <xf numFmtId="167" fontId="28" fillId="2" borderId="152" xfId="12" applyNumberFormat="1" applyFont="1" applyFill="1" applyBorder="1" applyAlignment="1">
      <alignment horizontal="center" vertical="center" wrapText="1"/>
    </xf>
    <xf numFmtId="167" fontId="20" fillId="2" borderId="153" xfId="12" applyNumberFormat="1" applyFont="1" applyFill="1" applyBorder="1" applyAlignment="1">
      <alignment horizontal="center" vertical="center" wrapText="1"/>
    </xf>
    <xf numFmtId="167" fontId="20" fillId="2" borderId="152" xfId="12" applyNumberFormat="1" applyFont="1" applyFill="1" applyBorder="1" applyAlignment="1">
      <alignment horizontal="center" vertical="center" wrapText="1"/>
    </xf>
    <xf numFmtId="167" fontId="20" fillId="2" borderId="54" xfId="12" applyNumberFormat="1" applyFont="1" applyFill="1" applyBorder="1" applyAlignment="1">
      <alignment horizontal="center" vertical="center" wrapText="1"/>
    </xf>
    <xf numFmtId="10" fontId="32" fillId="0" borderId="57" xfId="12" applyNumberFormat="1" applyFont="1" applyBorder="1" applyAlignment="1">
      <alignment horizontal="center" vertical="center"/>
    </xf>
    <xf numFmtId="10" fontId="32" fillId="0" borderId="51" xfId="12" applyNumberFormat="1" applyFont="1" applyBorder="1" applyAlignment="1">
      <alignment horizontal="center" vertical="center"/>
    </xf>
    <xf numFmtId="10" fontId="32" fillId="0" borderId="48" xfId="12" applyNumberFormat="1" applyFont="1" applyBorder="1" applyAlignment="1">
      <alignment horizontal="center" vertical="center"/>
    </xf>
    <xf numFmtId="174" fontId="28" fillId="2" borderId="64" xfId="12" applyNumberFormat="1" applyFont="1" applyFill="1" applyBorder="1" applyAlignment="1">
      <alignment horizontal="center" vertical="center" wrapText="1"/>
    </xf>
    <xf numFmtId="2" fontId="37" fillId="2" borderId="152" xfId="12" applyNumberFormat="1" applyFont="1" applyFill="1" applyBorder="1" applyAlignment="1">
      <alignment horizontal="center" vertical="center" wrapText="1"/>
    </xf>
    <xf numFmtId="167" fontId="37" fillId="2" borderId="152" xfId="12" applyNumberFormat="1" applyFont="1" applyFill="1" applyBorder="1" applyAlignment="1">
      <alignment horizontal="center" vertical="center" wrapText="1"/>
    </xf>
    <xf numFmtId="0" fontId="28" fillId="2" borderId="152" xfId="12" applyFont="1" applyFill="1" applyBorder="1" applyAlignment="1">
      <alignment horizontal="center" vertical="center" wrapText="1"/>
    </xf>
    <xf numFmtId="0" fontId="37" fillId="2" borderId="152" xfId="12" applyFont="1" applyFill="1" applyBorder="1" applyAlignment="1">
      <alignment horizontal="center" vertical="center" wrapText="1"/>
    </xf>
    <xf numFmtId="0" fontId="25" fillId="0" borderId="26" xfId="12" applyFont="1" applyBorder="1" applyAlignment="1">
      <alignment horizontal="center"/>
    </xf>
    <xf numFmtId="0" fontId="25" fillId="0" borderId="27" xfId="12" applyFont="1" applyBorder="1" applyAlignment="1">
      <alignment horizontal="center"/>
    </xf>
    <xf numFmtId="0" fontId="16" fillId="0" borderId="27" xfId="2" applyFont="1" applyBorder="1" applyAlignment="1">
      <alignment horizontal="center" vertical="center"/>
    </xf>
    <xf numFmtId="0" fontId="32" fillId="6" borderId="114" xfId="12" applyFont="1" applyFill="1" applyBorder="1" applyAlignment="1">
      <alignment horizontal="center" vertical="center" wrapText="1"/>
    </xf>
    <xf numFmtId="0" fontId="32" fillId="6" borderId="165" xfId="12" applyFont="1" applyFill="1" applyBorder="1" applyAlignment="1">
      <alignment horizontal="center" vertical="center" wrapText="1"/>
    </xf>
    <xf numFmtId="10" fontId="32" fillId="6" borderId="114" xfId="12" applyNumberFormat="1" applyFont="1" applyFill="1" applyBorder="1" applyAlignment="1">
      <alignment horizontal="center" vertical="center" wrapText="1"/>
    </xf>
    <xf numFmtId="10" fontId="32" fillId="6" borderId="165" xfId="12" applyNumberFormat="1" applyFont="1" applyFill="1" applyBorder="1" applyAlignment="1">
      <alignment horizontal="center" vertical="center" wrapText="1"/>
    </xf>
    <xf numFmtId="0" fontId="34" fillId="6" borderId="115" xfId="12" applyFont="1" applyFill="1" applyBorder="1" applyAlignment="1">
      <alignment horizontal="center" vertical="center" wrapText="1"/>
    </xf>
    <xf numFmtId="0" fontId="34" fillId="6" borderId="36" xfId="12" applyFont="1" applyFill="1" applyBorder="1" applyAlignment="1">
      <alignment horizontal="center" vertical="center" wrapText="1"/>
    </xf>
    <xf numFmtId="0" fontId="34" fillId="6" borderId="166" xfId="12" applyFont="1" applyFill="1" applyBorder="1" applyAlignment="1">
      <alignment horizontal="center" vertical="center" wrapText="1"/>
    </xf>
    <xf numFmtId="0" fontId="34" fillId="6" borderId="167" xfId="12" applyFont="1" applyFill="1" applyBorder="1" applyAlignment="1">
      <alignment horizontal="center" vertical="center" wrapText="1"/>
    </xf>
    <xf numFmtId="2" fontId="28" fillId="0" borderId="170" xfId="12" applyNumberFormat="1" applyFont="1" applyBorder="1" applyAlignment="1">
      <alignment horizontal="center" vertical="center" wrapText="1"/>
    </xf>
    <xf numFmtId="2" fontId="28" fillId="0" borderId="173" xfId="12" applyNumberFormat="1" applyFont="1" applyBorder="1" applyAlignment="1">
      <alignment horizontal="center" vertical="center" wrapText="1"/>
    </xf>
    <xf numFmtId="2" fontId="28" fillId="0" borderId="175" xfId="12" applyNumberFormat="1" applyFont="1" applyBorder="1" applyAlignment="1">
      <alignment horizontal="center" vertical="center" wrapText="1"/>
    </xf>
    <xf numFmtId="167" fontId="28" fillId="0" borderId="171" xfId="12" applyNumberFormat="1" applyFont="1" applyBorder="1" applyAlignment="1">
      <alignment horizontal="center" vertical="center" wrapText="1"/>
    </xf>
    <xf numFmtId="167" fontId="28" fillId="0" borderId="172" xfId="12" applyNumberFormat="1" applyFont="1" applyBorder="1" applyAlignment="1">
      <alignment horizontal="center" vertical="center" wrapText="1"/>
    </xf>
    <xf numFmtId="2" fontId="28" fillId="0" borderId="5" xfId="12" applyNumberFormat="1" applyFont="1" applyBorder="1" applyAlignment="1">
      <alignment horizontal="center" vertical="center" wrapText="1"/>
    </xf>
    <xf numFmtId="2" fontId="28" fillId="0" borderId="105" xfId="12" applyNumberFormat="1" applyFont="1" applyBorder="1" applyAlignment="1">
      <alignment horizontal="center" vertical="center" wrapText="1"/>
    </xf>
    <xf numFmtId="167" fontId="28" fillId="0" borderId="174" xfId="12" applyNumberFormat="1" applyFont="1" applyBorder="1" applyAlignment="1">
      <alignment horizontal="center" vertical="center" wrapText="1"/>
    </xf>
    <xf numFmtId="167" fontId="28" fillId="0" borderId="141" xfId="12" applyNumberFormat="1" applyFont="1" applyBorder="1" applyAlignment="1">
      <alignment horizontal="center" vertical="center" wrapText="1"/>
    </xf>
    <xf numFmtId="167" fontId="28" fillId="0" borderId="176" xfId="12" applyNumberFormat="1" applyFont="1" applyBorder="1" applyAlignment="1">
      <alignment horizontal="center" vertical="center" wrapText="1"/>
    </xf>
    <xf numFmtId="167" fontId="28" fillId="0" borderId="177" xfId="12" applyNumberFormat="1" applyFont="1" applyBorder="1" applyAlignment="1">
      <alignment horizontal="center" vertical="center" wrapText="1"/>
    </xf>
    <xf numFmtId="0" fontId="27" fillId="0" borderId="160" xfId="1" applyFont="1" applyBorder="1" applyAlignment="1">
      <alignment horizontal="center" vertical="center" wrapText="1"/>
    </xf>
    <xf numFmtId="0" fontId="25" fillId="0" borderId="161" xfId="12" applyFont="1" applyBorder="1" applyAlignment="1">
      <alignment horizontal="center"/>
    </xf>
    <xf numFmtId="0" fontId="25" fillId="0" borderId="162" xfId="12" applyFont="1" applyBorder="1" applyAlignment="1">
      <alignment horizontal="center"/>
    </xf>
    <xf numFmtId="0" fontId="33" fillId="6" borderId="163" xfId="12" applyFont="1" applyFill="1" applyBorder="1" applyAlignment="1">
      <alignment horizontal="center" vertical="center" wrapText="1"/>
    </xf>
    <xf numFmtId="0" fontId="33" fillId="6" borderId="164" xfId="12" applyFont="1" applyFill="1" applyBorder="1" applyAlignment="1">
      <alignment horizontal="center" vertical="center" wrapText="1"/>
    </xf>
    <xf numFmtId="0" fontId="32" fillId="6" borderId="112" xfId="12" applyFont="1" applyFill="1" applyBorder="1" applyAlignment="1">
      <alignment horizontal="center" vertical="center" wrapText="1"/>
    </xf>
    <xf numFmtId="0" fontId="32" fillId="6" borderId="113" xfId="12" applyFont="1" applyFill="1" applyBorder="1" applyAlignment="1">
      <alignment horizontal="center" vertical="center" wrapText="1"/>
    </xf>
    <xf numFmtId="0" fontId="33" fillId="6" borderId="114" xfId="12" applyFont="1" applyFill="1" applyBorder="1" applyAlignment="1">
      <alignment horizontal="center" vertical="center" wrapText="1"/>
    </xf>
    <xf numFmtId="0" fontId="33" fillId="6" borderId="165" xfId="12" applyFont="1" applyFill="1" applyBorder="1" applyAlignment="1">
      <alignment horizontal="center" vertical="center" wrapText="1"/>
    </xf>
    <xf numFmtId="0" fontId="22" fillId="0" borderId="157" xfId="42" applyFont="1" applyBorder="1" applyAlignment="1">
      <alignment horizontal="left" vertical="center"/>
    </xf>
    <xf numFmtId="0" fontId="22" fillId="0" borderId="5" xfId="42" applyFont="1" applyBorder="1" applyAlignment="1">
      <alignment horizontal="left" vertical="center"/>
    </xf>
    <xf numFmtId="0" fontId="27" fillId="0" borderId="158" xfId="1" applyFont="1" applyBorder="1" applyAlignment="1">
      <alignment horizontal="center" vertical="center" wrapText="1"/>
    </xf>
    <xf numFmtId="0" fontId="29" fillId="0" borderId="157" xfId="1" applyFont="1" applyBorder="1" applyAlignment="1">
      <alignment horizontal="left" vertical="center" wrapText="1"/>
    </xf>
    <xf numFmtId="0" fontId="29" fillId="0" borderId="159" xfId="42" applyFont="1" applyBorder="1" applyAlignment="1">
      <alignment horizontal="left" vertical="center" wrapText="1"/>
    </xf>
    <xf numFmtId="0" fontId="29" fillId="0" borderId="105" xfId="42" applyFont="1" applyBorder="1" applyAlignment="1">
      <alignment horizontal="left" vertical="center" wrapText="1"/>
    </xf>
    <xf numFmtId="0" fontId="22" fillId="2" borderId="105" xfId="42" applyFont="1" applyFill="1" applyBorder="1" applyAlignment="1">
      <alignment horizontal="center" vertical="center" wrapText="1"/>
    </xf>
    <xf numFmtId="0" fontId="23" fillId="0" borderId="22" xfId="1" applyFont="1" applyBorder="1" applyAlignment="1">
      <alignment horizontal="center" vertical="center" wrapText="1"/>
    </xf>
    <xf numFmtId="0" fontId="23" fillId="0" borderId="23" xfId="1" applyFont="1" applyBorder="1" applyAlignment="1">
      <alignment horizontal="center" vertical="center" wrapText="1"/>
    </xf>
    <xf numFmtId="0" fontId="23" fillId="0" borderId="26" xfId="1" applyFont="1" applyBorder="1" applyAlignment="1">
      <alignment horizontal="center" vertical="center" wrapText="1"/>
    </xf>
    <xf numFmtId="0" fontId="23" fillId="0" borderId="28" xfId="1" applyFont="1" applyBorder="1" applyAlignment="1">
      <alignment horizontal="center" vertical="center" wrapText="1"/>
    </xf>
    <xf numFmtId="0" fontId="23" fillId="6" borderId="22" xfId="1" applyFont="1" applyFill="1" applyBorder="1" applyAlignment="1" applyProtection="1">
      <alignment horizontal="center" vertical="center" wrapText="1"/>
      <protection locked="0"/>
    </xf>
    <xf numFmtId="0" fontId="23" fillId="6" borderId="23" xfId="1" applyFont="1" applyFill="1" applyBorder="1" applyAlignment="1" applyProtection="1">
      <alignment horizontal="center" vertical="center" wrapText="1"/>
      <protection locked="0"/>
    </xf>
    <xf numFmtId="0" fontId="23" fillId="6" borderId="24" xfId="1" applyFont="1" applyFill="1" applyBorder="1" applyAlignment="1" applyProtection="1">
      <alignment horizontal="center" vertical="center" wrapText="1"/>
      <protection locked="0"/>
    </xf>
    <xf numFmtId="0" fontId="31" fillId="6" borderId="26" xfId="1" quotePrefix="1" applyFont="1" applyFill="1" applyBorder="1" applyAlignment="1" applyProtection="1">
      <alignment horizontal="center" vertical="center" wrapText="1"/>
      <protection locked="0"/>
    </xf>
    <xf numFmtId="0" fontId="31" fillId="6" borderId="0" xfId="1" quotePrefix="1" applyFont="1" applyFill="1" applyAlignment="1" applyProtection="1">
      <alignment horizontal="center" vertical="center" wrapText="1"/>
      <protection locked="0"/>
    </xf>
    <xf numFmtId="0" fontId="31" fillId="6" borderId="27" xfId="1" quotePrefix="1" applyFont="1" applyFill="1" applyBorder="1" applyAlignment="1" applyProtection="1">
      <alignment horizontal="center" vertical="center" wrapText="1"/>
      <protection locked="0"/>
    </xf>
    <xf numFmtId="0" fontId="31" fillId="6" borderId="28" xfId="1" applyFont="1" applyFill="1" applyBorder="1" applyAlignment="1" applyProtection="1">
      <alignment horizontal="center" vertical="center" wrapText="1"/>
      <protection locked="0"/>
    </xf>
    <xf numFmtId="0" fontId="31" fillId="6" borderId="29" xfId="1" applyFont="1" applyFill="1" applyBorder="1" applyAlignment="1" applyProtection="1">
      <alignment horizontal="center" vertical="center" wrapText="1"/>
      <protection locked="0"/>
    </xf>
    <xf numFmtId="0" fontId="31" fillId="6" borderId="30" xfId="1" applyFont="1" applyFill="1" applyBorder="1" applyAlignment="1" applyProtection="1">
      <alignment horizontal="center" vertical="center" wrapText="1"/>
      <protection locked="0"/>
    </xf>
    <xf numFmtId="0" fontId="23" fillId="0" borderId="40" xfId="1" applyFont="1" applyBorder="1" applyAlignment="1">
      <alignment horizontal="center" vertical="center" wrapText="1"/>
    </xf>
    <xf numFmtId="0" fontId="23" fillId="0" borderId="42" xfId="1" applyFont="1" applyBorder="1" applyAlignment="1">
      <alignment horizontal="center" vertical="center" wrapText="1"/>
    </xf>
    <xf numFmtId="0" fontId="22" fillId="0" borderId="155" xfId="42" applyFont="1" applyBorder="1" applyAlignment="1">
      <alignment horizontal="left" vertical="center"/>
    </xf>
    <xf numFmtId="0" fontId="22" fillId="0" borderId="96" xfId="42" applyFont="1" applyBorder="1" applyAlignment="1">
      <alignment horizontal="left" vertical="center"/>
    </xf>
    <xf numFmtId="0" fontId="27" fillId="0" borderId="156" xfId="1" applyFont="1" applyBorder="1" applyAlignment="1">
      <alignment horizontal="center" vertical="center" wrapText="1"/>
    </xf>
  </cellXfs>
  <cellStyles count="44">
    <cellStyle name="Millares 2" xfId="11" xr:uid="{00000000-0005-0000-0000-000000000000}"/>
    <cellStyle name="Millares 2 2" xfId="19" xr:uid="{53E7F6AD-996A-4473-8D04-61809F0CB083}"/>
    <cellStyle name="Millares 2 2 2" xfId="35" xr:uid="{F7EF1041-EEF5-4158-92C2-086BB6A0C3FE}"/>
    <cellStyle name="Moneda 2" xfId="10" xr:uid="{00000000-0005-0000-0000-000001000000}"/>
    <cellStyle name="Normal" xfId="0" builtinId="0"/>
    <cellStyle name="Normal 2" xfId="1" xr:uid="{00000000-0005-0000-0000-000003000000}"/>
    <cellStyle name="Normal 2 2" xfId="34" xr:uid="{67D8A033-0D2E-4BDD-B1E5-53C2875998B5}"/>
    <cellStyle name="Normal 3" xfId="4" xr:uid="{00000000-0005-0000-0000-000004000000}"/>
    <cellStyle name="Normal 3 2" xfId="16" xr:uid="{D90DB83D-66F9-4C04-84D3-C448583A5F03}"/>
    <cellStyle name="Normal 3 3" xfId="27" xr:uid="{8DFC65DF-7196-4396-A112-A1E37A0A6684}"/>
    <cellStyle name="Normal 4" xfId="3" xr:uid="{00000000-0005-0000-0000-000005000000}"/>
    <cellStyle name="Normal 4 10" xfId="28" xr:uid="{8140CC61-6668-49DA-8F64-70E7ECCD5EB0}"/>
    <cellStyle name="Normal 4 2" xfId="2" xr:uid="{00000000-0005-0000-0000-000006000000}"/>
    <cellStyle name="Normal 4 3" xfId="5" xr:uid="{00000000-0005-0000-0000-000007000000}"/>
    <cellStyle name="Normal 4 3 13" xfId="29" xr:uid="{553236D2-3BEA-440D-819E-0FFB901C417B}"/>
    <cellStyle name="Normal 4 3 4 2" xfId="14" xr:uid="{4F8E34FB-6C57-47D7-87C1-3E6CA946DFF7}"/>
    <cellStyle name="Normal 4 3 4 2 2" xfId="40" xr:uid="{40D98905-F347-4E26-8A74-4373D5AFB7F6}"/>
    <cellStyle name="Normal 4 3 5" xfId="8" xr:uid="{00000000-0005-0000-0000-000008000000}"/>
    <cellStyle name="Normal 4 3 5 2" xfId="22" xr:uid="{34390900-9A95-43AC-88EB-8D8F6BE783B6}"/>
    <cellStyle name="Normal 4 3 5 3" xfId="23" xr:uid="{67927E88-E8FE-456A-A228-3844ACCE68DC}"/>
    <cellStyle name="Normal 4 3 6 3" xfId="18" xr:uid="{D9991951-0FDB-4EA1-A9DF-C799C7838B2C}"/>
    <cellStyle name="Normal 4 3 6 3 2" xfId="21" xr:uid="{0B5975D6-0A3D-4D82-BD46-36E8EE2311C3}"/>
    <cellStyle name="Normal 4 3 6 3 2 2" xfId="37" xr:uid="{B1B07E04-6E28-4382-8B42-1038BF899EB3}"/>
    <cellStyle name="Normal 4 3 6 3 3" xfId="31" xr:uid="{281E63C4-8BC4-4DA7-98EA-343979625970}"/>
    <cellStyle name="Normal 4 3 6 3 3 2" xfId="43" xr:uid="{7FFA60A9-85EF-4C7E-97AC-DDC1FFC64914}"/>
    <cellStyle name="Normal 4 3 9" xfId="26" xr:uid="{C9D96A9D-1619-4DB9-9CD5-F5D33C513893}"/>
    <cellStyle name="Normal 4 5 2 3" xfId="13" xr:uid="{D2A8355F-ADFE-40C0-AA0B-B183A683B615}"/>
    <cellStyle name="Normal 4 5 2 3 2" xfId="39" xr:uid="{5025B791-04A8-43C0-B31C-515C490614A5}"/>
    <cellStyle name="Normal 4 5 2 4" xfId="17" xr:uid="{DF38232E-70B1-4BF5-BE95-FAB8F68A95BD}"/>
    <cellStyle name="Normal 4 5 2 4 2" xfId="20" xr:uid="{1C9AC655-B077-4E8E-BE28-ABF4247C3CB3}"/>
    <cellStyle name="Normal 4 5 2 4 2 2" xfId="36" xr:uid="{7E4250F7-6762-4BD2-9EE2-CC66F4AC3141}"/>
    <cellStyle name="Normal 4 5 2 4 3" xfId="30" xr:uid="{93CE6983-261F-4DE5-8282-7D0A00F5EEB4}"/>
    <cellStyle name="Normal 4 5 2 4 3 2" xfId="42" xr:uid="{662AC06C-F1BE-425B-AC7A-A2557AED6851}"/>
    <cellStyle name="Normal 4 7 2" xfId="24" xr:uid="{C6C5F038-C76B-4E2A-A6B8-8A22E0648714}"/>
    <cellStyle name="Normal 5" xfId="9" xr:uid="{00000000-0005-0000-0000-000009000000}"/>
    <cellStyle name="Normal 5 2 2" xfId="15" xr:uid="{E14C8C2D-FD24-40ED-A6C6-B6889935427E}"/>
    <cellStyle name="Normal 5 2 2 2" xfId="32" xr:uid="{2BD0FB91-D890-423D-BBBA-C258284AFCFB}"/>
    <cellStyle name="Normal 5 2 2 3" xfId="41" xr:uid="{D07F5B37-4E79-488A-A8CC-181D0CDAB85F}"/>
    <cellStyle name="Normal 6" xfId="33" xr:uid="{6387CD9E-17C3-4575-8806-5CA1E2368DC1}"/>
    <cellStyle name="Normal 7" xfId="38" xr:uid="{3963F0B2-041D-4478-8D06-1FDE945546D2}"/>
    <cellStyle name="Normal_Libro4" xfId="12" xr:uid="{D986D8BB-F63A-466A-A1D7-B5ED49CCB565}"/>
    <cellStyle name="Porcentual 2 2" xfId="6" xr:uid="{00000000-0005-0000-0000-00000E000000}"/>
    <cellStyle name="Porcentual 4 2" xfId="7" xr:uid="{00000000-0005-0000-0000-00000F000000}"/>
    <cellStyle name="Porcentual 4 3" xfId="25" xr:uid="{29275A84-E3B0-444E-AB51-3C38D7D4821F}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 sz="1400" b="1" i="1" u="none" strike="noStrike" baseline="0">
                <a:solidFill>
                  <a:sysClr val="windowText" lastClr="000000"/>
                </a:solidFill>
                <a:effectLst/>
              </a:rPr>
              <a:t>RESISTENCIA DE  CUBOS DE MORTERO [ASTM C-109]</a:t>
            </a:r>
            <a:r>
              <a:rPr lang="es-SV" sz="1400" b="1" i="0" u="none" strike="noStrike" baseline="0">
                <a:solidFill>
                  <a:sysClr val="windowText" lastClr="000000"/>
                </a:solidFill>
              </a:rPr>
              <a:t>                                               </a:t>
            </a:r>
            <a:endParaRPr lang="es-SV" sz="14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5659795000765728"/>
          <c:y val="7.3477408195317007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>
        <c:manualLayout>
          <c:layoutTarget val="inner"/>
          <c:xMode val="edge"/>
          <c:yMode val="edge"/>
          <c:x val="8.376286638607898E-2"/>
          <c:y val="0.18821108385591032"/>
          <c:w val="0.8796257224706423"/>
          <c:h val="0.6863357233859810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7746854278264E-2"/>
                  <c:y val="-2.11359316272642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02-42C0-91A1-7143AA0E9BA8}"/>
                </c:ext>
              </c:extLst>
            </c:dLbl>
            <c:dLbl>
              <c:idx val="1"/>
              <c:layout>
                <c:manualLayout>
                  <c:x val="1.2859703825587189E-2"/>
                  <c:y val="-7.4574046678403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02-42C0-91A1-7143AA0E9BA8}"/>
                </c:ext>
              </c:extLst>
            </c:dLbl>
            <c:dLbl>
              <c:idx val="2"/>
              <c:layout>
                <c:manualLayout>
                  <c:x val="2.8456750801067902E-2"/>
                  <c:y val="-5.89879297884882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02-42C0-91A1-7143AA0E9BA8}"/>
                </c:ext>
              </c:extLst>
            </c:dLbl>
            <c:dLbl>
              <c:idx val="3"/>
              <c:layout>
                <c:manualLayout>
                  <c:x val="-8.2319863011259334E-2"/>
                  <c:y val="-5.67613416613573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02-42C0-91A1-7143AA0E9BA8}"/>
                </c:ext>
              </c:extLst>
            </c:dLbl>
            <c:spPr>
              <a:noFill/>
              <a:ln>
                <a:solidFill>
                  <a:schemeClr val="tx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'RESISTENCIA DE MORTERO'!$Q$12:$Q$15</c:f>
              <c:numCache>
                <c:formatCode>0.00</c:formatCode>
                <c:ptCount val="4"/>
                <c:pt idx="0" formatCode="0.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28</c:v>
                </c:pt>
              </c:numCache>
            </c:numRef>
          </c:xVal>
          <c:yVal>
            <c:numRef>
              <c:f>'RESISTENCIA DE MORTERO'!$R$12:$R$15</c:f>
              <c:numCache>
                <c:formatCode>0.00</c:formatCode>
                <c:ptCount val="4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02-42C0-91A1-7143AA0E9B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'RESISTENCIA DE MORTERO'!$D$3</c:f>
              <c:numCache>
                <c:formatCode>General</c:formatCode>
                <c:ptCount val="1"/>
              </c:numCache>
            </c:numRef>
          </c:xVal>
          <c:yVal>
            <c:numRef>
              <c:f>'RESISTENCIA DE MORTERO'!$E$3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502-42C0-91A1-7143AA0E9BA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'RESISTENCIA DE MORTERO'!$D$3</c:f>
              <c:numCache>
                <c:formatCode>General</c:formatCode>
                <c:ptCount val="1"/>
              </c:numCache>
            </c:numRef>
          </c:xVal>
          <c:yVal>
            <c:numRef>
              <c:f>'RESISTENCIA DE MORTERO'!$F$3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502-42C0-91A1-7143AA0E9BA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'RESISTENCIA DE MORTERO'!$D$3</c:f>
              <c:numCache>
                <c:formatCode>General</c:formatCode>
                <c:ptCount val="1"/>
              </c:numCache>
            </c:numRef>
          </c:xVal>
          <c:yVal>
            <c:numRef>
              <c:f>'RESISTENCIA DE MORTERO'!$G$3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502-42C0-91A1-7143AA0E9BA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'RESISTENCIA DE MORTERO'!$D$3</c:f>
              <c:numCache>
                <c:formatCode>General</c:formatCode>
                <c:ptCount val="1"/>
              </c:numCache>
            </c:numRef>
          </c:xVal>
          <c:yVal>
            <c:numRef>
              <c:f>'RESISTENCIA DE MORTERO'!$H$3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502-42C0-91A1-7143AA0E9BA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'RESISTENCIA DE MORTERO'!$D$3</c:f>
              <c:numCache>
                <c:formatCode>General</c:formatCode>
                <c:ptCount val="1"/>
              </c:numCache>
            </c:numRef>
          </c:xVal>
          <c:yVal>
            <c:numRef>
              <c:f>'RESISTENCIA DE MORTERO'!$I$3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502-42C0-91A1-7143AA0E9BA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'RESISTENCIA DE MORTERO'!$D$3</c:f>
              <c:numCache>
                <c:formatCode>General</c:formatCode>
                <c:ptCount val="1"/>
              </c:numCache>
            </c:numRef>
          </c:xVal>
          <c:yVal>
            <c:numRef>
              <c:f>'RESISTENCIA DE MORTERO'!$J$3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502-42C0-91A1-7143AA0E9BA8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'RESISTENCIA DE MORTERO'!$D$3</c:f>
              <c:numCache>
                <c:formatCode>General</c:formatCode>
                <c:ptCount val="1"/>
              </c:numCache>
            </c:numRef>
          </c:xVal>
          <c:yVal>
            <c:numRef>
              <c:f>'RESISTENCIA DE MORTERO'!$K$3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502-42C0-91A1-7143AA0E9BA8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'RESISTENCIA DE MORTERO'!$D$3</c:f>
              <c:numCache>
                <c:formatCode>General</c:formatCode>
                <c:ptCount val="1"/>
              </c:numCache>
            </c:numRef>
          </c:xVal>
          <c:yVal>
            <c:numRef>
              <c:f>'RESISTENCIA DE MORTERO'!$L$3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502-42C0-91A1-7143AA0E9BA8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'RESISTENCIA DE MORTERO'!$D$3</c:f>
              <c:numCache>
                <c:formatCode>General</c:formatCode>
                <c:ptCount val="1"/>
              </c:numCache>
            </c:numRef>
          </c:xVal>
          <c:yVal>
            <c:numRef>
              <c:f>'RESISTENCIA DE MORTERO'!$M$3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502-42C0-91A1-7143AA0E9BA8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'[3]RESISTENCIA DE MORTERO'!$D$3</c:f>
              <c:numCache>
                <c:formatCode>General</c:formatCode>
                <c:ptCount val="1"/>
              </c:numCache>
            </c:numRef>
          </c:xVal>
          <c:yVal>
            <c:numRef>
              <c:f>'[3]RESISTENCIA DE MORTERO'!$N$3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502-42C0-91A1-7143AA0E9BA8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'RESISTENCIA DE MORTERO'!$D$3</c:f>
              <c:numCache>
                <c:formatCode>General</c:formatCode>
                <c:ptCount val="1"/>
              </c:numCache>
            </c:numRef>
          </c:xVal>
          <c:yVal>
            <c:numRef>
              <c:f>'RESISTENCIA DE MORTERO'!$O$3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502-42C0-91A1-7143AA0E9BA8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D502-42C0-91A1-7143AA0E9BA8}"/>
              </c:ext>
            </c:extLst>
          </c:dPt>
          <c:dLbls>
            <c:delete val="1"/>
          </c:dLbls>
          <c:xVal>
            <c:numRef>
              <c:f>'RESISTENCIA DE MORTERO'!$E$33:$E$34</c:f>
              <c:numCache>
                <c:formatCode>General</c:formatCode>
                <c:ptCount val="2"/>
                <c:pt idx="0">
                  <c:v>28</c:v>
                </c:pt>
                <c:pt idx="1">
                  <c:v>28</c:v>
                </c:pt>
              </c:numCache>
            </c:numRef>
          </c:xVal>
          <c:yVal>
            <c:numRef>
              <c:f>'RESISTENCIA DE MORTERO'!$D$33:$D$34</c:f>
              <c:numCache>
                <c:formatCode>General</c:formatCode>
                <c:ptCount val="2"/>
                <c:pt idx="0">
                  <c:v>140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502-42C0-91A1-7143AA0E9BA8}"/>
            </c:ext>
          </c:extLst>
        </c:ser>
        <c:ser>
          <c:idx val="13"/>
          <c:order val="13"/>
          <c:tx>
            <c:v>13</c:v>
          </c:tx>
          <c:spPr>
            <a:ln w="19050" cap="rnd">
              <a:solidFill>
                <a:srgbClr val="E8280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'RESISTENCIA DE MORTERO'!$E$35:$E$36</c:f>
              <c:numCache>
                <c:formatCode>General</c:formatCode>
                <c:ptCount val="2"/>
                <c:pt idx="0">
                  <c:v>0</c:v>
                </c:pt>
                <c:pt idx="1">
                  <c:v>28</c:v>
                </c:pt>
              </c:numCache>
            </c:numRef>
          </c:xVal>
          <c:yVal>
            <c:numRef>
              <c:f>'RESISTENCIA DE MORTERO'!$D$35:$D$36</c:f>
              <c:numCache>
                <c:formatCode>General</c:formatCode>
                <c:ptCount val="2"/>
                <c:pt idx="0">
                  <c:v>140</c:v>
                </c:pt>
                <c:pt idx="1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502-42C0-91A1-7143AA0E9B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33394239"/>
        <c:axId val="733399647"/>
      </c:scatterChart>
      <c:valAx>
        <c:axId val="733394239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 sz="1200" b="1" baseline="0">
                    <a:solidFill>
                      <a:sysClr val="windowText" lastClr="000000"/>
                    </a:solidFill>
                  </a:rPr>
                  <a:t>Cubos de Mortero Ensayadas mezcla al 4x1</a:t>
                </a:r>
                <a:endParaRPr lang="es-SV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82808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733399647"/>
        <c:crosses val="autoZero"/>
        <c:crossBetween val="midCat"/>
        <c:majorUnit val="1"/>
        <c:minorUnit val="0.1"/>
      </c:valAx>
      <c:valAx>
        <c:axId val="733399647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 sz="1200" b="1">
                    <a:solidFill>
                      <a:sysClr val="windowText" lastClr="000000"/>
                    </a:solidFill>
                  </a:rPr>
                  <a:t>Kg/cm²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733394239"/>
        <c:crosses val="autoZero"/>
        <c:crossBetween val="midCat"/>
        <c:majorUnit val="20"/>
      </c:valAx>
      <c:spPr>
        <a:noFill/>
        <a:ln w="15875"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 sz="1400" b="1" i="1" u="none" strike="noStrike" baseline="0">
                <a:solidFill>
                  <a:sysClr val="windowText" lastClr="000000"/>
                </a:solidFill>
                <a:effectLst/>
              </a:rPr>
              <a:t>RESISTENCIA DE  DISEÑO EN CILINDROS DE LODOCRETO [ASTM D-4832]</a:t>
            </a:r>
            <a:r>
              <a:rPr lang="es-SV" sz="1400" b="1" i="0" u="none" strike="noStrike" baseline="0">
                <a:solidFill>
                  <a:sysClr val="windowText" lastClr="000000"/>
                </a:solidFill>
              </a:rPr>
              <a:t>                                               </a:t>
            </a:r>
            <a:endParaRPr lang="es-SV" sz="14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7549330573515698"/>
          <c:y val="6.9024231941055378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>
        <c:manualLayout>
          <c:layoutTarget val="inner"/>
          <c:xMode val="edge"/>
          <c:yMode val="edge"/>
          <c:x val="8.376286638607898E-2"/>
          <c:y val="0.14041366301323052"/>
          <c:w val="0.8796257224706423"/>
          <c:h val="0.7341332955971339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7746854278264E-2"/>
                  <c:y val="-1.66827553730026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4F-4F07-BFB3-B13909B23003}"/>
                </c:ext>
              </c:extLst>
            </c:dLbl>
            <c:dLbl>
              <c:idx val="1"/>
              <c:layout>
                <c:manualLayout>
                  <c:x val="8.180589732942941E-3"/>
                  <c:y val="-0.102762771533156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4F-4F07-BFB3-B13909B23003}"/>
                </c:ext>
              </c:extLst>
            </c:dLbl>
            <c:dLbl>
              <c:idx val="2"/>
              <c:layout>
                <c:manualLayout>
                  <c:x val="4.0934388381452566E-2"/>
                  <c:y val="-2.0913293805668087E-2"/>
                </c:manualLayout>
              </c:layout>
              <c:spPr>
                <a:noFill/>
                <a:ln>
                  <a:solidFill>
                    <a:schemeClr val="tx2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00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SV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071383876853585E-2"/>
                      <c:h val="3.820225649425187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94F-4F07-BFB3-B13909B23003}"/>
                </c:ext>
              </c:extLst>
            </c:dLbl>
            <c:dLbl>
              <c:idx val="3"/>
              <c:layout>
                <c:manualLayout>
                  <c:x val="3.444859587891632E-4"/>
                  <c:y val="-6.34411060427497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4F-4F07-BFB3-B13909B23003}"/>
                </c:ext>
              </c:extLst>
            </c:dLbl>
            <c:spPr>
              <a:noFill/>
              <a:ln>
                <a:solidFill>
                  <a:schemeClr val="tx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'DISEÑO DE LODOCRETO'!$Q$12:$Q$13</c:f>
              <c:numCache>
                <c:formatCode>0.00</c:formatCode>
                <c:ptCount val="2"/>
                <c:pt idx="0" formatCode="0.0">
                  <c:v>0</c:v>
                </c:pt>
                <c:pt idx="1">
                  <c:v>7</c:v>
                </c:pt>
              </c:numCache>
            </c:numRef>
          </c:xVal>
          <c:yVal>
            <c:numRef>
              <c:f>'DISEÑO DE LODOCRETO'!$R$12:$R$13</c:f>
              <c:numCache>
                <c:formatCode>0.00</c:formatCode>
                <c:ptCount val="2"/>
                <c:pt idx="0" formatCode="0.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94F-4F07-BFB3-B13909B2300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'DISEÑO DE LODOCRETO'!$D$3</c:f>
              <c:numCache>
                <c:formatCode>General</c:formatCode>
                <c:ptCount val="1"/>
              </c:numCache>
            </c:numRef>
          </c:xVal>
          <c:yVal>
            <c:numRef>
              <c:f>'DISEÑO DE LODOCRETO'!$E$3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94F-4F07-BFB3-B13909B2300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'DISEÑO DE LODOCRETO'!$D$3</c:f>
              <c:numCache>
                <c:formatCode>General</c:formatCode>
                <c:ptCount val="1"/>
              </c:numCache>
            </c:numRef>
          </c:xVal>
          <c:yVal>
            <c:numRef>
              <c:f>'DISEÑO DE LODOCRETO'!$F$3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94F-4F07-BFB3-B13909B2300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'DISEÑO DE LODOCRETO'!$D$3</c:f>
              <c:numCache>
                <c:formatCode>General</c:formatCode>
                <c:ptCount val="1"/>
              </c:numCache>
            </c:numRef>
          </c:xVal>
          <c:yVal>
            <c:numRef>
              <c:f>'DISEÑO DE LODOCRETO'!$G$3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94F-4F07-BFB3-B13909B2300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'DISEÑO DE LODOCRETO'!$D$3</c:f>
              <c:numCache>
                <c:formatCode>General</c:formatCode>
                <c:ptCount val="1"/>
              </c:numCache>
            </c:numRef>
          </c:xVal>
          <c:yVal>
            <c:numRef>
              <c:f>'DISEÑO DE LODOCRETO'!$H$3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94F-4F07-BFB3-B13909B2300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'DISEÑO DE LODOCRETO'!$D$3</c:f>
              <c:numCache>
                <c:formatCode>General</c:formatCode>
                <c:ptCount val="1"/>
              </c:numCache>
            </c:numRef>
          </c:xVal>
          <c:yVal>
            <c:numRef>
              <c:f>'DISEÑO DE LODOCRETO'!$I$3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94F-4F07-BFB3-B13909B2300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'DISEÑO DE LODOCRETO'!$D$3</c:f>
              <c:numCache>
                <c:formatCode>General</c:formatCode>
                <c:ptCount val="1"/>
              </c:numCache>
            </c:numRef>
          </c:xVal>
          <c:yVal>
            <c:numRef>
              <c:f>'DISEÑO DE LODOCRETO'!$J$3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94F-4F07-BFB3-B13909B2300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'DISEÑO DE LODOCRETO'!$D$3</c:f>
              <c:numCache>
                <c:formatCode>General</c:formatCode>
                <c:ptCount val="1"/>
              </c:numCache>
            </c:numRef>
          </c:xVal>
          <c:yVal>
            <c:numRef>
              <c:f>'DISEÑO DE LODOCRETO'!$K$3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94F-4F07-BFB3-B13909B23003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'DISEÑO DE LODOCRETO'!$D$3</c:f>
              <c:numCache>
                <c:formatCode>General</c:formatCode>
                <c:ptCount val="1"/>
              </c:numCache>
            </c:numRef>
          </c:xVal>
          <c:yVal>
            <c:numRef>
              <c:f>'DISEÑO DE LODOCRETO'!$L$3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94F-4F07-BFB3-B13909B23003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'DISEÑO DE LODOCRETO'!$D$3</c:f>
              <c:numCache>
                <c:formatCode>General</c:formatCode>
                <c:ptCount val="1"/>
              </c:numCache>
            </c:numRef>
          </c:xVal>
          <c:yVal>
            <c:numRef>
              <c:f>'DISEÑO DE LODOCRETO'!$M$3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94F-4F07-BFB3-B13909B23003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'DISEÑO DE LODOCRETO'!$D$3</c:f>
              <c:numCache>
                <c:formatCode>General</c:formatCode>
                <c:ptCount val="1"/>
              </c:numCache>
            </c:numRef>
          </c:xVal>
          <c:yVal>
            <c:numRef>
              <c:f>'DISEÑO DE LODOCRETO'!$N$3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94F-4F07-BFB3-B13909B23003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'DISEÑO DE LODOCRETO'!$D$3</c:f>
              <c:numCache>
                <c:formatCode>General</c:formatCode>
                <c:ptCount val="1"/>
              </c:numCache>
            </c:numRef>
          </c:xVal>
          <c:yVal>
            <c:numRef>
              <c:f>'DISEÑO DE LODOCRETO'!$O$3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94F-4F07-BFB3-B13909B23003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A94F-4F07-BFB3-B13909B23003}"/>
              </c:ext>
            </c:extLst>
          </c:dPt>
          <c:dLbls>
            <c:dLbl>
              <c:idx val="0"/>
              <c:layout>
                <c:manualLayout>
                  <c:x val="-1.6813616639568391E-2"/>
                  <c:y val="-1.096638483086871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94F-4F07-BFB3-B13909B23003}"/>
                </c:ext>
              </c:extLst>
            </c:dLbl>
            <c:dLbl>
              <c:idx val="1"/>
              <c:layout>
                <c:manualLayout>
                  <c:x val="3.5703237074991213E-2"/>
                  <c:y val="-2.55891078815257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94F-4F07-BFB3-B13909B23003}"/>
                </c:ext>
              </c:extLst>
            </c:dLbl>
            <c:spPr>
              <a:noFill/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'DISEÑO DE LODOCRETO'!$E$30:$E$31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'DISEÑO DE LODOCRETO'!$D$30:$D$31</c:f>
              <c:numCache>
                <c:formatCode>General</c:formatCode>
                <c:ptCount val="2"/>
                <c:pt idx="0">
                  <c:v>0</c:v>
                </c:pt>
                <c:pt idx="1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A94F-4F07-BFB3-B13909B23003}"/>
            </c:ext>
          </c:extLst>
        </c:ser>
        <c:ser>
          <c:idx val="13"/>
          <c:order val="13"/>
          <c:tx>
            <c:v>13</c:v>
          </c:tx>
          <c:spPr>
            <a:ln w="19050" cap="rnd">
              <a:solidFill>
                <a:srgbClr val="E8280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'DISEÑO DE LODOCRETO'!$E$32:$E$33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'DISEÑO DE LODOCRETO'!$D$32:$D$33</c:f>
              <c:numCache>
                <c:formatCode>General</c:formatCode>
                <c:ptCount val="2"/>
                <c:pt idx="0">
                  <c:v>27</c:v>
                </c:pt>
                <c:pt idx="1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A94F-4F07-BFB3-B13909B230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33394239"/>
        <c:axId val="733399647"/>
      </c:scatterChart>
      <c:valAx>
        <c:axId val="733394239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 sz="1200" b="1">
                    <a:solidFill>
                      <a:sysClr val="windowText" lastClr="000000"/>
                    </a:solidFill>
                  </a:rPr>
                  <a:t>Porcentaje</a:t>
                </a:r>
                <a:r>
                  <a:rPr lang="es-SV" sz="1200" b="1" baseline="0">
                    <a:solidFill>
                      <a:sysClr val="windowText" lastClr="000000"/>
                    </a:solidFill>
                  </a:rPr>
                  <a:t> de cemento</a:t>
                </a:r>
                <a:endParaRPr lang="es-SV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82808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733399647"/>
        <c:crosses val="autoZero"/>
        <c:crossBetween val="midCat"/>
        <c:majorUnit val="1"/>
        <c:minorUnit val="0.1"/>
      </c:valAx>
      <c:valAx>
        <c:axId val="733399647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 sz="1200" b="1">
                    <a:solidFill>
                      <a:sysClr val="windowText" lastClr="000000"/>
                    </a:solidFill>
                  </a:rPr>
                  <a:t>Kg/cm²</a:t>
                </a:r>
              </a:p>
            </c:rich>
          </c:tx>
          <c:layout>
            <c:manualLayout>
              <c:xMode val="edge"/>
              <c:yMode val="edge"/>
              <c:x val="1.6868513332466285E-2"/>
              <c:y val="0.45693444062984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733394239"/>
        <c:crosses val="autoZero"/>
        <c:crossBetween val="midCat"/>
        <c:majorUnit val="3.5"/>
        <c:minorUnit val="2"/>
      </c:valAx>
      <c:spPr>
        <a:noFill/>
        <a:ln w="15875"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4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1.jpeg"/><Relationship Id="rId1" Type="http://schemas.openxmlformats.org/officeDocument/2006/relationships/image" Target="../media/image5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microsoft.com/office/2007/relationships/hdphoto" Target="../media/hdphoto3.wdp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07/relationships/hdphoto" Target="../media/hdphoto4.wdp"/><Relationship Id="rId2" Type="http://schemas.openxmlformats.org/officeDocument/2006/relationships/image" Target="../media/image1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104775</xdr:rowOff>
    </xdr:from>
    <xdr:to>
      <xdr:col>3</xdr:col>
      <xdr:colOff>484717</xdr:colOff>
      <xdr:row>0</xdr:row>
      <xdr:rowOff>104775</xdr:rowOff>
    </xdr:to>
    <xdr:pic>
      <xdr:nvPicPr>
        <xdr:cNvPr id="3" name="8 Imagen" descr="Logo AST.JPG">
          <a:extLst>
            <a:ext uri="{FF2B5EF4-FFF2-40B4-BE49-F238E27FC236}">
              <a16:creationId xmlns:a16="http://schemas.microsoft.com/office/drawing/2014/main" id="{A553C1A5-5A6A-4609-BC7F-FBA9DF626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04775"/>
          <a:ext cx="170391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68038</xdr:colOff>
      <xdr:row>0</xdr:row>
      <xdr:rowOff>54427</xdr:rowOff>
    </xdr:from>
    <xdr:to>
      <xdr:col>4</xdr:col>
      <xdr:colOff>276231</xdr:colOff>
      <xdr:row>7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5E65AFE-5AC2-6464-7313-95DBD539C2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87" b="32773"/>
        <a:stretch/>
      </xdr:blipFill>
      <xdr:spPr>
        <a:xfrm>
          <a:off x="68038" y="54427"/>
          <a:ext cx="2590804" cy="993323"/>
        </a:xfrm>
        <a:prstGeom prst="rect">
          <a:avLst/>
        </a:prstGeom>
      </xdr:spPr>
    </xdr:pic>
    <xdr:clientData/>
  </xdr:twoCellAnchor>
  <xdr:oneCellAnchor>
    <xdr:from>
      <xdr:col>3</xdr:col>
      <xdr:colOff>238124</xdr:colOff>
      <xdr:row>25</xdr:row>
      <xdr:rowOff>44117</xdr:rowOff>
    </xdr:from>
    <xdr:ext cx="4895851" cy="1553735"/>
    <xdr:pic>
      <xdr:nvPicPr>
        <xdr:cNvPr id="12" name="Imagen 11" descr="Tipos de fracturas. | Download Scientific Diagram">
          <a:extLst>
            <a:ext uri="{FF2B5EF4-FFF2-40B4-BE49-F238E27FC236}">
              <a16:creationId xmlns:a16="http://schemas.microsoft.com/office/drawing/2014/main" id="{9694343B-162A-4E25-B80B-28F5AE75A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brightnessContrast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49" y="5721017"/>
          <a:ext cx="4895851" cy="1553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471428</xdr:colOff>
      <xdr:row>39</xdr:row>
      <xdr:rowOff>146593</xdr:rowOff>
    </xdr:from>
    <xdr:to>
      <xdr:col>11</xdr:col>
      <xdr:colOff>326843</xdr:colOff>
      <xdr:row>41</xdr:row>
      <xdr:rowOff>69837</xdr:rowOff>
    </xdr:to>
    <xdr:grpSp>
      <xdr:nvGrpSpPr>
        <xdr:cNvPr id="2" name="34 Grupo">
          <a:extLst>
            <a:ext uri="{FF2B5EF4-FFF2-40B4-BE49-F238E27FC236}">
              <a16:creationId xmlns:a16="http://schemas.microsoft.com/office/drawing/2014/main" id="{00BAE464-CA41-4A40-BE1A-4C9D9261329E}"/>
            </a:ext>
          </a:extLst>
        </xdr:cNvPr>
        <xdr:cNvGrpSpPr/>
      </xdr:nvGrpSpPr>
      <xdr:grpSpPr>
        <a:xfrm>
          <a:off x="3179841" y="6565615"/>
          <a:ext cx="1081241" cy="337374"/>
          <a:chOff x="2448140" y="5867400"/>
          <a:chExt cx="933450" cy="304204"/>
        </a:xfrm>
      </xdr:grpSpPr>
      <xdr:sp macro="" textlink="">
        <xdr:nvSpPr>
          <xdr:cNvPr id="3" name="20 Rectángulo">
            <a:extLst>
              <a:ext uri="{FF2B5EF4-FFF2-40B4-BE49-F238E27FC236}">
                <a16:creationId xmlns:a16="http://schemas.microsoft.com/office/drawing/2014/main" id="{13E57EB3-BDAE-4332-9AFC-A121E61EDD95}"/>
              </a:ext>
            </a:extLst>
          </xdr:cNvPr>
          <xdr:cNvSpPr/>
        </xdr:nvSpPr>
        <xdr:spPr>
          <a:xfrm>
            <a:off x="2448140" y="5876329"/>
            <a:ext cx="933450" cy="295275"/>
          </a:xfrm>
          <a:prstGeom prst="rect">
            <a:avLst/>
          </a:prstGeom>
          <a:ln w="1905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4" name="22 Conector recto">
            <a:extLst>
              <a:ext uri="{FF2B5EF4-FFF2-40B4-BE49-F238E27FC236}">
                <a16:creationId xmlns:a16="http://schemas.microsoft.com/office/drawing/2014/main" id="{93ACD15E-E47F-4893-9935-4DDD94049E58}"/>
              </a:ext>
            </a:extLst>
          </xdr:cNvPr>
          <xdr:cNvCxnSpPr/>
        </xdr:nvCxnSpPr>
        <xdr:spPr>
          <a:xfrm>
            <a:off x="2762250" y="5867400"/>
            <a:ext cx="0" cy="295275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</xdr:cxnSp>
      <xdr:cxnSp macro="">
        <xdr:nvCxnSpPr>
          <xdr:cNvPr id="5" name="24 Conector recto">
            <a:extLst>
              <a:ext uri="{FF2B5EF4-FFF2-40B4-BE49-F238E27FC236}">
                <a16:creationId xmlns:a16="http://schemas.microsoft.com/office/drawing/2014/main" id="{BFEE4028-31F0-476F-AAA2-FF10350604E6}"/>
              </a:ext>
            </a:extLst>
          </xdr:cNvPr>
          <xdr:cNvCxnSpPr/>
        </xdr:nvCxnSpPr>
        <xdr:spPr>
          <a:xfrm>
            <a:off x="3086100" y="5867400"/>
            <a:ext cx="0" cy="295275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</xdr:cxnSp>
    </xdr:grpSp>
    <xdr:clientData/>
  </xdr:twoCellAnchor>
  <xdr:twoCellAnchor>
    <xdr:from>
      <xdr:col>25</xdr:col>
      <xdr:colOff>355471</xdr:colOff>
      <xdr:row>35</xdr:row>
      <xdr:rowOff>63767</xdr:rowOff>
    </xdr:from>
    <xdr:to>
      <xdr:col>26</xdr:col>
      <xdr:colOff>525625</xdr:colOff>
      <xdr:row>39</xdr:row>
      <xdr:rowOff>119532</xdr:rowOff>
    </xdr:to>
    <xdr:grpSp>
      <xdr:nvGrpSpPr>
        <xdr:cNvPr id="6" name="34 Grupo">
          <a:extLst>
            <a:ext uri="{FF2B5EF4-FFF2-40B4-BE49-F238E27FC236}">
              <a16:creationId xmlns:a16="http://schemas.microsoft.com/office/drawing/2014/main" id="{CBB0B877-28FC-43D4-83E0-AB0498680816}"/>
            </a:ext>
          </a:extLst>
        </xdr:cNvPr>
        <xdr:cNvGrpSpPr/>
      </xdr:nvGrpSpPr>
      <xdr:grpSpPr>
        <a:xfrm>
          <a:off x="13085841" y="6234310"/>
          <a:ext cx="932154" cy="304244"/>
          <a:chOff x="2448140" y="5867400"/>
          <a:chExt cx="933450" cy="304204"/>
        </a:xfrm>
      </xdr:grpSpPr>
      <xdr:sp macro="" textlink="">
        <xdr:nvSpPr>
          <xdr:cNvPr id="7" name="20 Rectángulo">
            <a:extLst>
              <a:ext uri="{FF2B5EF4-FFF2-40B4-BE49-F238E27FC236}">
                <a16:creationId xmlns:a16="http://schemas.microsoft.com/office/drawing/2014/main" id="{A957F7EF-C35E-4612-8473-291D7C2736B0}"/>
              </a:ext>
            </a:extLst>
          </xdr:cNvPr>
          <xdr:cNvSpPr/>
        </xdr:nvSpPr>
        <xdr:spPr>
          <a:xfrm>
            <a:off x="2448140" y="5876329"/>
            <a:ext cx="933450" cy="295275"/>
          </a:xfrm>
          <a:prstGeom prst="rect">
            <a:avLst/>
          </a:prstGeom>
          <a:ln w="1905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8" name="22 Conector recto">
            <a:extLst>
              <a:ext uri="{FF2B5EF4-FFF2-40B4-BE49-F238E27FC236}">
                <a16:creationId xmlns:a16="http://schemas.microsoft.com/office/drawing/2014/main" id="{FE9CBC8B-0D82-4155-AF85-E52ACA8EE456}"/>
              </a:ext>
            </a:extLst>
          </xdr:cNvPr>
          <xdr:cNvCxnSpPr/>
        </xdr:nvCxnSpPr>
        <xdr:spPr>
          <a:xfrm>
            <a:off x="2762250" y="5867400"/>
            <a:ext cx="0" cy="295275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</xdr:cxnSp>
      <xdr:cxnSp macro="">
        <xdr:nvCxnSpPr>
          <xdr:cNvPr id="9" name="24 Conector recto">
            <a:extLst>
              <a:ext uri="{FF2B5EF4-FFF2-40B4-BE49-F238E27FC236}">
                <a16:creationId xmlns:a16="http://schemas.microsoft.com/office/drawing/2014/main" id="{D8662F2D-8E6A-44D7-850D-118D52832729}"/>
              </a:ext>
            </a:extLst>
          </xdr:cNvPr>
          <xdr:cNvCxnSpPr/>
        </xdr:nvCxnSpPr>
        <xdr:spPr>
          <a:xfrm>
            <a:off x="3086100" y="5867400"/>
            <a:ext cx="0" cy="295275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</xdr:cxnSp>
    </xdr:grpSp>
    <xdr:clientData/>
  </xdr:twoCellAnchor>
  <xdr:twoCellAnchor>
    <xdr:from>
      <xdr:col>25</xdr:col>
      <xdr:colOff>314058</xdr:colOff>
      <xdr:row>29</xdr:row>
      <xdr:rowOff>0</xdr:rowOff>
    </xdr:from>
    <xdr:to>
      <xdr:col>26</xdr:col>
      <xdr:colOff>484212</xdr:colOff>
      <xdr:row>29</xdr:row>
      <xdr:rowOff>78120</xdr:rowOff>
    </xdr:to>
    <xdr:grpSp>
      <xdr:nvGrpSpPr>
        <xdr:cNvPr id="10" name="34 Grupo">
          <a:extLst>
            <a:ext uri="{FF2B5EF4-FFF2-40B4-BE49-F238E27FC236}">
              <a16:creationId xmlns:a16="http://schemas.microsoft.com/office/drawing/2014/main" id="{A8919602-7B6B-4112-9C21-4A5680D3B358}"/>
            </a:ext>
          </a:extLst>
        </xdr:cNvPr>
        <xdr:cNvGrpSpPr/>
      </xdr:nvGrpSpPr>
      <xdr:grpSpPr>
        <a:xfrm>
          <a:off x="13044428" y="4928152"/>
          <a:ext cx="932154" cy="78120"/>
          <a:chOff x="2448140" y="5867400"/>
          <a:chExt cx="933450" cy="304204"/>
        </a:xfrm>
      </xdr:grpSpPr>
      <xdr:sp macro="" textlink="">
        <xdr:nvSpPr>
          <xdr:cNvPr id="11" name="20 Rectángulo">
            <a:extLst>
              <a:ext uri="{FF2B5EF4-FFF2-40B4-BE49-F238E27FC236}">
                <a16:creationId xmlns:a16="http://schemas.microsoft.com/office/drawing/2014/main" id="{560368A5-2991-4126-9B6A-39B6F764022C}"/>
              </a:ext>
            </a:extLst>
          </xdr:cNvPr>
          <xdr:cNvSpPr/>
        </xdr:nvSpPr>
        <xdr:spPr>
          <a:xfrm>
            <a:off x="2448140" y="5876329"/>
            <a:ext cx="933450" cy="295275"/>
          </a:xfrm>
          <a:prstGeom prst="rect">
            <a:avLst/>
          </a:prstGeom>
          <a:ln w="1905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2" name="22 Conector recto">
            <a:extLst>
              <a:ext uri="{FF2B5EF4-FFF2-40B4-BE49-F238E27FC236}">
                <a16:creationId xmlns:a16="http://schemas.microsoft.com/office/drawing/2014/main" id="{F357A22C-4F0A-40DD-A359-B761147ADCD4}"/>
              </a:ext>
            </a:extLst>
          </xdr:cNvPr>
          <xdr:cNvCxnSpPr/>
        </xdr:nvCxnSpPr>
        <xdr:spPr>
          <a:xfrm>
            <a:off x="2762250" y="5867400"/>
            <a:ext cx="0" cy="295275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</xdr:cxnSp>
      <xdr:cxnSp macro="">
        <xdr:nvCxnSpPr>
          <xdr:cNvPr id="13" name="24 Conector recto">
            <a:extLst>
              <a:ext uri="{FF2B5EF4-FFF2-40B4-BE49-F238E27FC236}">
                <a16:creationId xmlns:a16="http://schemas.microsoft.com/office/drawing/2014/main" id="{C07A63E6-784D-4BEA-9C34-93C7F2D15D6F}"/>
              </a:ext>
            </a:extLst>
          </xdr:cNvPr>
          <xdr:cNvCxnSpPr/>
        </xdr:nvCxnSpPr>
        <xdr:spPr>
          <a:xfrm>
            <a:off x="3086100" y="5867400"/>
            <a:ext cx="0" cy="295275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</xdr:cxnSp>
    </xdr:grpSp>
    <xdr:clientData/>
  </xdr:twoCellAnchor>
  <xdr:twoCellAnchor>
    <xdr:from>
      <xdr:col>25</xdr:col>
      <xdr:colOff>289211</xdr:colOff>
      <xdr:row>29</xdr:row>
      <xdr:rowOff>179725</xdr:rowOff>
    </xdr:from>
    <xdr:to>
      <xdr:col>26</xdr:col>
      <xdr:colOff>459365</xdr:colOff>
      <xdr:row>32</xdr:row>
      <xdr:rowOff>69838</xdr:rowOff>
    </xdr:to>
    <xdr:grpSp>
      <xdr:nvGrpSpPr>
        <xdr:cNvPr id="14" name="34 Grupo">
          <a:extLst>
            <a:ext uri="{FF2B5EF4-FFF2-40B4-BE49-F238E27FC236}">
              <a16:creationId xmlns:a16="http://schemas.microsoft.com/office/drawing/2014/main" id="{C28A03C3-B9FC-43AE-803B-8F18A007502B}"/>
            </a:ext>
          </a:extLst>
        </xdr:cNvPr>
        <xdr:cNvGrpSpPr/>
      </xdr:nvGrpSpPr>
      <xdr:grpSpPr>
        <a:xfrm>
          <a:off x="13019581" y="5107877"/>
          <a:ext cx="932154" cy="933722"/>
          <a:chOff x="2448140" y="5867400"/>
          <a:chExt cx="933450" cy="304204"/>
        </a:xfrm>
      </xdr:grpSpPr>
      <xdr:sp macro="" textlink="">
        <xdr:nvSpPr>
          <xdr:cNvPr id="15" name="20 Rectángulo">
            <a:extLst>
              <a:ext uri="{FF2B5EF4-FFF2-40B4-BE49-F238E27FC236}">
                <a16:creationId xmlns:a16="http://schemas.microsoft.com/office/drawing/2014/main" id="{1705511A-F075-46EC-8040-4DB48827345E}"/>
              </a:ext>
            </a:extLst>
          </xdr:cNvPr>
          <xdr:cNvSpPr/>
        </xdr:nvSpPr>
        <xdr:spPr>
          <a:xfrm>
            <a:off x="2448140" y="5876329"/>
            <a:ext cx="933450" cy="295275"/>
          </a:xfrm>
          <a:prstGeom prst="rect">
            <a:avLst/>
          </a:prstGeom>
          <a:ln w="1905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6" name="22 Conector recto">
            <a:extLst>
              <a:ext uri="{FF2B5EF4-FFF2-40B4-BE49-F238E27FC236}">
                <a16:creationId xmlns:a16="http://schemas.microsoft.com/office/drawing/2014/main" id="{38504B7B-D53F-499A-947D-76262D7063E3}"/>
              </a:ext>
            </a:extLst>
          </xdr:cNvPr>
          <xdr:cNvCxnSpPr/>
        </xdr:nvCxnSpPr>
        <xdr:spPr>
          <a:xfrm>
            <a:off x="2762250" y="5867400"/>
            <a:ext cx="0" cy="295275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</xdr:cxnSp>
      <xdr:cxnSp macro="">
        <xdr:nvCxnSpPr>
          <xdr:cNvPr id="17" name="24 Conector recto">
            <a:extLst>
              <a:ext uri="{FF2B5EF4-FFF2-40B4-BE49-F238E27FC236}">
                <a16:creationId xmlns:a16="http://schemas.microsoft.com/office/drawing/2014/main" id="{D872E788-8D6A-47DE-B7C6-9FA61EEBD1E5}"/>
              </a:ext>
            </a:extLst>
          </xdr:cNvPr>
          <xdr:cNvCxnSpPr/>
        </xdr:nvCxnSpPr>
        <xdr:spPr>
          <a:xfrm>
            <a:off x="3086100" y="5867400"/>
            <a:ext cx="0" cy="295275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</xdr:cxnSp>
    </xdr:grpSp>
    <xdr:clientData/>
  </xdr:twoCellAnchor>
  <xdr:twoCellAnchor editAs="oneCell">
    <xdr:from>
      <xdr:col>2</xdr:col>
      <xdr:colOff>23812</xdr:colOff>
      <xdr:row>1</xdr:row>
      <xdr:rowOff>23813</xdr:rowOff>
    </xdr:from>
    <xdr:to>
      <xdr:col>6</xdr:col>
      <xdr:colOff>95250</xdr:colOff>
      <xdr:row>6</xdr:row>
      <xdr:rowOff>51388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8B6AAD9E-19F0-4F41-9C32-6B3E58DB5D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rcRect l="9152" t="28837" r="8988" b="32521"/>
        <a:stretch/>
      </xdr:blipFill>
      <xdr:spPr>
        <a:xfrm>
          <a:off x="623887" y="23813"/>
          <a:ext cx="1300163" cy="618125"/>
        </a:xfrm>
        <a:prstGeom prst="rect">
          <a:avLst/>
        </a:prstGeom>
      </xdr:spPr>
    </xdr:pic>
    <xdr:clientData/>
  </xdr:twoCellAnchor>
  <xdr:twoCellAnchor>
    <xdr:from>
      <xdr:col>10</xdr:col>
      <xdr:colOff>387626</xdr:colOff>
      <xdr:row>39</xdr:row>
      <xdr:rowOff>149087</xdr:rowOff>
    </xdr:from>
    <xdr:to>
      <xdr:col>10</xdr:col>
      <xdr:colOff>433345</xdr:colOff>
      <xdr:row>41</xdr:row>
      <xdr:rowOff>75579</xdr:rowOff>
    </xdr:to>
    <xdr:sp macro="" textlink="">
      <xdr:nvSpPr>
        <xdr:cNvPr id="23" name="Forma libre: forma 22">
          <a:extLst>
            <a:ext uri="{FF2B5EF4-FFF2-40B4-BE49-F238E27FC236}">
              <a16:creationId xmlns:a16="http://schemas.microsoft.com/office/drawing/2014/main" id="{5F02593E-5212-4CF6-9B2A-5BC283B367AA}"/>
            </a:ext>
          </a:extLst>
        </xdr:cNvPr>
        <xdr:cNvSpPr/>
      </xdr:nvSpPr>
      <xdr:spPr>
        <a:xfrm>
          <a:off x="3708952" y="7189304"/>
          <a:ext cx="45719" cy="340623"/>
        </a:xfrm>
        <a:custGeom>
          <a:avLst/>
          <a:gdLst>
            <a:gd name="connsiteX0" fmla="*/ 15875 w 25937"/>
            <a:gd name="connsiteY0" fmla="*/ 0 h 349250"/>
            <a:gd name="connsiteX1" fmla="*/ 23813 w 25937"/>
            <a:gd name="connsiteY1" fmla="*/ 39687 h 349250"/>
            <a:gd name="connsiteX2" fmla="*/ 15875 w 25937"/>
            <a:gd name="connsiteY2" fmla="*/ 87312 h 349250"/>
            <a:gd name="connsiteX3" fmla="*/ 0 w 25937"/>
            <a:gd name="connsiteY3" fmla="*/ 142875 h 349250"/>
            <a:gd name="connsiteX4" fmla="*/ 7938 w 25937"/>
            <a:gd name="connsiteY4" fmla="*/ 206375 h 349250"/>
            <a:gd name="connsiteX5" fmla="*/ 15875 w 25937"/>
            <a:gd name="connsiteY5" fmla="*/ 269875 h 349250"/>
            <a:gd name="connsiteX6" fmla="*/ 7938 w 25937"/>
            <a:gd name="connsiteY6" fmla="*/ 349250 h 3492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5937" h="349250">
              <a:moveTo>
                <a:pt x="15875" y="0"/>
              </a:moveTo>
              <a:cubicBezTo>
                <a:pt x="18521" y="13229"/>
                <a:pt x="23813" y="26196"/>
                <a:pt x="23813" y="39687"/>
              </a:cubicBezTo>
              <a:cubicBezTo>
                <a:pt x="23813" y="55781"/>
                <a:pt x="19031" y="71531"/>
                <a:pt x="15875" y="87312"/>
              </a:cubicBezTo>
              <a:cubicBezTo>
                <a:pt x="10890" y="112235"/>
                <a:pt x="7567" y="120175"/>
                <a:pt x="0" y="142875"/>
              </a:cubicBezTo>
              <a:cubicBezTo>
                <a:pt x="2646" y="164042"/>
                <a:pt x="2325" y="185795"/>
                <a:pt x="7938" y="206375"/>
              </a:cubicBezTo>
              <a:cubicBezTo>
                <a:pt x="25457" y="270610"/>
                <a:pt x="33943" y="179540"/>
                <a:pt x="15875" y="269875"/>
              </a:cubicBezTo>
              <a:lnTo>
                <a:pt x="7938" y="34925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SV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197580</xdr:colOff>
      <xdr:row>27</xdr:row>
      <xdr:rowOff>124640</xdr:rowOff>
    </xdr:from>
    <xdr:to>
      <xdr:col>15</xdr:col>
      <xdr:colOff>834447</xdr:colOff>
      <xdr:row>57</xdr:row>
      <xdr:rowOff>113434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132FCC-EBA5-4FCE-A4D1-B6E978158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476250</xdr:colOff>
      <xdr:row>1</xdr:row>
      <xdr:rowOff>0</xdr:rowOff>
    </xdr:from>
    <xdr:to>
      <xdr:col>4</xdr:col>
      <xdr:colOff>419100</xdr:colOff>
      <xdr:row>3</xdr:row>
      <xdr:rowOff>172705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74049F7-E484-4363-8260-1196BF316C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rcRect l="9152" t="28837" r="8988" b="32521"/>
        <a:stretch/>
      </xdr:blipFill>
      <xdr:spPr>
        <a:xfrm>
          <a:off x="838200" y="200025"/>
          <a:ext cx="2238375" cy="10490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427571</xdr:colOff>
      <xdr:row>8</xdr:row>
      <xdr:rowOff>294211</xdr:rowOff>
    </xdr:from>
    <xdr:ext cx="5603207" cy="2327276"/>
    <xdr:pic>
      <xdr:nvPicPr>
        <xdr:cNvPr id="2" name="Imagen 1">
          <a:extLst>
            <a:ext uri="{FF2B5EF4-FFF2-40B4-BE49-F238E27FC236}">
              <a16:creationId xmlns:a16="http://schemas.microsoft.com/office/drawing/2014/main" id="{DF7A3481-D12D-483E-AB01-BE3B381F2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404" t="3124" r="38895" b="5209"/>
        <a:stretch/>
      </xdr:blipFill>
      <xdr:spPr>
        <a:xfrm rot="16200000">
          <a:off x="14305162" y="-362680"/>
          <a:ext cx="2327276" cy="5603207"/>
        </a:xfrm>
        <a:prstGeom prst="rect">
          <a:avLst/>
        </a:prstGeom>
      </xdr:spPr>
    </xdr:pic>
    <xdr:clientData/>
  </xdr:oneCellAnchor>
  <xdr:oneCellAnchor>
    <xdr:from>
      <xdr:col>1</xdr:col>
      <xdr:colOff>257175</xdr:colOff>
      <xdr:row>0</xdr:row>
      <xdr:rowOff>104775</xdr:rowOff>
    </xdr:from>
    <xdr:ext cx="1703917" cy="0"/>
    <xdr:pic>
      <xdr:nvPicPr>
        <xdr:cNvPr id="3" name="8 Imagen" descr="Logo AST.JPG">
          <a:extLst>
            <a:ext uri="{FF2B5EF4-FFF2-40B4-BE49-F238E27FC236}">
              <a16:creationId xmlns:a16="http://schemas.microsoft.com/office/drawing/2014/main" id="{0344F03E-318B-4732-A7BB-4DCBF1935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04775"/>
          <a:ext cx="170391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304800</xdr:colOff>
      <xdr:row>30</xdr:row>
      <xdr:rowOff>238125</xdr:rowOff>
    </xdr:from>
    <xdr:ext cx="1434024" cy="1080000"/>
    <xdr:pic>
      <xdr:nvPicPr>
        <xdr:cNvPr id="4" name="Imagen 3">
          <a:extLst>
            <a:ext uri="{FF2B5EF4-FFF2-40B4-BE49-F238E27FC236}">
              <a16:creationId xmlns:a16="http://schemas.microsoft.com/office/drawing/2014/main" id="{DDBBC3BC-B395-4AD7-A491-A5EB3657C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754225" y="6686550"/>
          <a:ext cx="1434024" cy="1080000"/>
        </a:xfrm>
        <a:prstGeom prst="rect">
          <a:avLst/>
        </a:prstGeom>
      </xdr:spPr>
    </xdr:pic>
    <xdr:clientData/>
  </xdr:oneCellAnchor>
  <xdr:oneCellAnchor>
    <xdr:from>
      <xdr:col>22</xdr:col>
      <xdr:colOff>9525</xdr:colOff>
      <xdr:row>23</xdr:row>
      <xdr:rowOff>0</xdr:rowOff>
    </xdr:from>
    <xdr:ext cx="1457070" cy="1261981"/>
    <xdr:pic>
      <xdr:nvPicPr>
        <xdr:cNvPr id="5" name="Imagen 4">
          <a:extLst>
            <a:ext uri="{FF2B5EF4-FFF2-40B4-BE49-F238E27FC236}">
              <a16:creationId xmlns:a16="http://schemas.microsoft.com/office/drawing/2014/main" id="{B61ED968-0A9B-4653-A418-5F6A18D09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458950" y="4724400"/>
          <a:ext cx="1457070" cy="1261981"/>
        </a:xfrm>
        <a:prstGeom prst="rect">
          <a:avLst/>
        </a:prstGeom>
      </xdr:spPr>
    </xdr:pic>
    <xdr:clientData/>
  </xdr:oneCellAnchor>
  <xdr:oneCellAnchor>
    <xdr:from>
      <xdr:col>18</xdr:col>
      <xdr:colOff>571500</xdr:colOff>
      <xdr:row>29</xdr:row>
      <xdr:rowOff>228600</xdr:rowOff>
    </xdr:from>
    <xdr:ext cx="1408430" cy="1261745"/>
    <xdr:pic>
      <xdr:nvPicPr>
        <xdr:cNvPr id="6" name="Imagen 5">
          <a:extLst>
            <a:ext uri="{FF2B5EF4-FFF2-40B4-BE49-F238E27FC236}">
              <a16:creationId xmlns:a16="http://schemas.microsoft.com/office/drawing/2014/main" id="{62EC6539-318E-4521-8C7A-01793C2A25A5}"/>
            </a:ext>
          </a:extLst>
        </xdr:cNvPr>
        <xdr:cNvPicPr/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6438900"/>
          <a:ext cx="1408430" cy="1261745"/>
        </a:xfrm>
        <a:prstGeom prst="rect">
          <a:avLst/>
        </a:prstGeom>
        <a:noFill/>
      </xdr:spPr>
    </xdr:pic>
    <xdr:clientData/>
  </xdr:oneCellAnchor>
  <xdr:twoCellAnchor editAs="oneCell">
    <xdr:from>
      <xdr:col>18</xdr:col>
      <xdr:colOff>114300</xdr:colOff>
      <xdr:row>13</xdr:row>
      <xdr:rowOff>9525</xdr:rowOff>
    </xdr:from>
    <xdr:to>
      <xdr:col>25</xdr:col>
      <xdr:colOff>453439</xdr:colOff>
      <xdr:row>19</xdr:row>
      <xdr:rowOff>171450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CE258F0-5F20-45A7-8051-75C02DBEC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44300" y="2447925"/>
          <a:ext cx="5139739" cy="1495425"/>
        </a:xfrm>
        <a:prstGeom prst="rect">
          <a:avLst/>
        </a:prstGeom>
      </xdr:spPr>
    </xdr:pic>
    <xdr:clientData/>
  </xdr:twoCellAnchor>
  <xdr:twoCellAnchor editAs="oneCell">
    <xdr:from>
      <xdr:col>18</xdr:col>
      <xdr:colOff>228600</xdr:colOff>
      <xdr:row>19</xdr:row>
      <xdr:rowOff>228600</xdr:rowOff>
    </xdr:from>
    <xdr:to>
      <xdr:col>25</xdr:col>
      <xdr:colOff>315007</xdr:colOff>
      <xdr:row>33</xdr:row>
      <xdr:rowOff>110945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55B6365-59D1-49D3-9006-DC5C8B061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658600" y="4000500"/>
          <a:ext cx="4887007" cy="321609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0</xdr:row>
      <xdr:rowOff>45720</xdr:rowOff>
    </xdr:from>
    <xdr:to>
      <xdr:col>4</xdr:col>
      <xdr:colOff>199143</xdr:colOff>
      <xdr:row>6</xdr:row>
      <xdr:rowOff>30480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381078-BB18-40E8-ACFD-B6B9077F4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harpenSoften amount="25000"/>
                  </a14:imgEffect>
                  <a14:imgEffect>
                    <a14:brightnessContrast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45720"/>
          <a:ext cx="1932693" cy="822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197580</xdr:colOff>
      <xdr:row>26</xdr:row>
      <xdr:rowOff>133350</xdr:rowOff>
    </xdr:from>
    <xdr:to>
      <xdr:col>15</xdr:col>
      <xdr:colOff>834447</xdr:colOff>
      <xdr:row>54</xdr:row>
      <xdr:rowOff>113434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A3E2A0-4E56-4961-9748-F9CC00515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371475</xdr:colOff>
      <xdr:row>1</xdr:row>
      <xdr:rowOff>57149</xdr:rowOff>
    </xdr:from>
    <xdr:to>
      <xdr:col>4</xdr:col>
      <xdr:colOff>204123</xdr:colOff>
      <xdr:row>3</xdr:row>
      <xdr:rowOff>142874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FBFA0DF-556E-4467-8B53-1C7E9C01D4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435" t="28887" r="6435" b="32773"/>
        <a:stretch/>
      </xdr:blipFill>
      <xdr:spPr>
        <a:xfrm>
          <a:off x="733425" y="257174"/>
          <a:ext cx="2128173" cy="9620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noldo\c\Mis%20documentos\Chicas%202003\A.%20Chica\INFORMES%20LABORATORIO\MEZCLA%20ASFALTICA%20CAROLINA%20-%20CIUDAD%20BARRI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1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/personal/francisco_granados_univo_edu_sv/Documents/Escritorio/ESTUDIO%20DE%20SUELOS%20Y%20CONCRETOS%20LAB.%202023/ENSAYOS%20E%20INFORMES/ES-2023-0116%20MORTERO%20GUALOCOCTI%20EDOCI%2003.05.2023/ENSAYOS%20ES-2023-0116%20MORTERO%20GUALOCOCTI%20EDOCI%2003.05.2023.xlsx?87950DF9" TargetMode="External"/><Relationship Id="rId1" Type="http://schemas.openxmlformats.org/officeDocument/2006/relationships/externalLinkPath" Target="file:///\\87950DF9\ENSAYOS%20ES-2023-0116%20MORTERO%20GUALOCOCTI%20EDOCI%2003.05.2023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/personal/francisco_granados_univo_edu_sv/Documents/Escritorio/ESTUDIO%20DE%20SUELOS%20Y%20CONCRETOS%20LAB.%202023/ENSAYOS%20E%20INFORMES/ES-2023-0253%20PRISMAS%20GROUT%20SENSEMBRA%2031-10-23/ENSAYOS%20ES-2023-0253%20PRISMAS%20GROUT%20SENSEMBRA%2031-10-23.xlsx?CB7AC322" TargetMode="External"/><Relationship Id="rId1" Type="http://schemas.openxmlformats.org/officeDocument/2006/relationships/externalLinkPath" Target="file:///\\CB7AC322\ENSAYOS%20ES-2023-0253%20PRISMAS%20GROUT%20SENSEMBRA%2031-10-23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ESTUDIO%20DE%20SUELOS%20Y%20CONCRETOS%20LAB.%202023/ENSAYOS%20E%20INFORMES/ES-2023-0110A%20DISE&#209;O%20ARAMBALA%20EDOCI%2024-04-23/ENSAYO%20ES-2023-0110A%20DISE&#209;O%20ARAMBALA%20EDOCI%2024-04-23.xlsx?D6F899A0" TargetMode="External"/><Relationship Id="rId1" Type="http://schemas.openxmlformats.org/officeDocument/2006/relationships/externalLinkPath" Target="file:///\\D6F899A0\ENSAYO%20ES-2023-0110A%20DISE&#209;O%20ARAMBALA%20EDOCI%2024-04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VACIOS, 2+580-2+620"/>
      <sheetName val="MARSHALL, 2+580-2+620"/>
      <sheetName val="GRAN., 2+580-2+620"/>
      <sheetName val="MARSHALL, 3+140-3+180"/>
      <sheetName val="GRAN., 3+140-3+180 "/>
      <sheetName val="FACTOR"/>
      <sheetName val="% VACIOS, 3+140-3+180"/>
      <sheetName val="MARSHALL, 5+220-5+300, L.I."/>
      <sheetName val="GRAN., 5+220-5+300, L.I."/>
      <sheetName val="%VACIOS, 5+220-5+300, L.I."/>
      <sheetName val="MARSHALL, 4+700-4+770 L.D."/>
      <sheetName val="GRAN., 4+700-4+770 L.D."/>
      <sheetName val="%VACIOS, 4+700 - 4+770, L.D."/>
      <sheetName val="MARSHALL, 3+040-3+100 L.D."/>
      <sheetName val="GRAN., 3+040-3+100 L.D."/>
      <sheetName val="%VACIOS, 3+040 - 3+100 L.D."/>
      <sheetName val="MARSHALL, 4+050-4+120 L.I."/>
      <sheetName val="GRAN., 4+050-4+120 L.I."/>
      <sheetName val="%VACIOS, 4+050 - 4+120 L.I."/>
      <sheetName val="Hoja1"/>
    </sheetNames>
    <sheetDataSet>
      <sheetData sheetId="0"/>
      <sheetData sheetId="1"/>
      <sheetData sheetId="2"/>
      <sheetData sheetId="3"/>
      <sheetData sheetId="4"/>
      <sheetData sheetId="5">
        <row r="5">
          <cell r="B5">
            <v>2.5</v>
          </cell>
          <cell r="C5">
            <v>5.56</v>
          </cell>
        </row>
        <row r="6">
          <cell r="B6">
            <v>2.6</v>
          </cell>
          <cell r="C6">
            <v>5.34</v>
          </cell>
        </row>
        <row r="7">
          <cell r="B7">
            <v>2.7</v>
          </cell>
          <cell r="C7">
            <v>4.97</v>
          </cell>
        </row>
        <row r="8">
          <cell r="B8">
            <v>2.8</v>
          </cell>
          <cell r="C8">
            <v>4.7300000000000004</v>
          </cell>
        </row>
        <row r="9">
          <cell r="B9">
            <v>2.9</v>
          </cell>
          <cell r="C9">
            <v>4.47</v>
          </cell>
        </row>
        <row r="10">
          <cell r="B10">
            <v>3</v>
          </cell>
          <cell r="C10">
            <v>4.17</v>
          </cell>
        </row>
        <row r="11">
          <cell r="B11">
            <v>3.1</v>
          </cell>
          <cell r="C11">
            <v>4.01</v>
          </cell>
        </row>
        <row r="12">
          <cell r="B12">
            <v>3.2</v>
          </cell>
          <cell r="C12">
            <v>3.81</v>
          </cell>
        </row>
        <row r="13">
          <cell r="B13">
            <v>3.3</v>
          </cell>
          <cell r="C13">
            <v>3.63</v>
          </cell>
        </row>
        <row r="14">
          <cell r="B14">
            <v>3.4</v>
          </cell>
          <cell r="C14">
            <v>3.55</v>
          </cell>
        </row>
        <row r="15">
          <cell r="B15">
            <v>3.5</v>
          </cell>
          <cell r="C15">
            <v>3.31</v>
          </cell>
        </row>
        <row r="16">
          <cell r="B16">
            <v>3.6</v>
          </cell>
          <cell r="C16">
            <v>3.12</v>
          </cell>
        </row>
        <row r="17">
          <cell r="B17">
            <v>3.7</v>
          </cell>
          <cell r="C17">
            <v>2.95</v>
          </cell>
        </row>
        <row r="18">
          <cell r="B18">
            <v>3.8</v>
          </cell>
          <cell r="C18">
            <v>2.78</v>
          </cell>
        </row>
        <row r="19">
          <cell r="B19">
            <v>3.9</v>
          </cell>
          <cell r="C19">
            <v>2.62</v>
          </cell>
        </row>
        <row r="20">
          <cell r="B20">
            <v>4</v>
          </cell>
          <cell r="C20">
            <v>2.46</v>
          </cell>
        </row>
        <row r="21">
          <cell r="B21">
            <v>4.0999999999999996</v>
          </cell>
          <cell r="C21">
            <v>2.27</v>
          </cell>
        </row>
        <row r="22">
          <cell r="B22">
            <v>4.1999999999999904</v>
          </cell>
          <cell r="C22">
            <v>2.1800000000000002</v>
          </cell>
        </row>
        <row r="23">
          <cell r="B23">
            <v>4.2999999999999901</v>
          </cell>
          <cell r="C23">
            <v>2.0699999999999998</v>
          </cell>
        </row>
        <row r="24">
          <cell r="B24">
            <v>4.3999999999999897</v>
          </cell>
          <cell r="C24">
            <v>1.97</v>
          </cell>
        </row>
        <row r="25">
          <cell r="B25">
            <v>4.4999999999999902</v>
          </cell>
          <cell r="C25">
            <v>1.87</v>
          </cell>
        </row>
        <row r="26">
          <cell r="B26">
            <v>4.5999999999999899</v>
          </cell>
          <cell r="C26">
            <v>1.79</v>
          </cell>
        </row>
        <row r="27">
          <cell r="B27">
            <v>4.6999999999999904</v>
          </cell>
          <cell r="C27">
            <v>1.72</v>
          </cell>
        </row>
        <row r="28">
          <cell r="B28">
            <v>4.7999999999999901</v>
          </cell>
          <cell r="C28">
            <v>1.64</v>
          </cell>
        </row>
        <row r="29">
          <cell r="B29">
            <v>4.8999999999999897</v>
          </cell>
          <cell r="C29">
            <v>1.57</v>
          </cell>
        </row>
        <row r="30">
          <cell r="B30">
            <v>4.9999999999999902</v>
          </cell>
          <cell r="C30">
            <v>1.52</v>
          </cell>
        </row>
        <row r="31">
          <cell r="B31">
            <v>5.0999999999999899</v>
          </cell>
          <cell r="C31">
            <v>1.46</v>
          </cell>
        </row>
        <row r="32">
          <cell r="B32">
            <v>5.1999999999999904</v>
          </cell>
          <cell r="C32">
            <v>1.39</v>
          </cell>
        </row>
        <row r="33">
          <cell r="B33">
            <v>5.2999999999999901</v>
          </cell>
          <cell r="C33">
            <v>1.36</v>
          </cell>
        </row>
        <row r="34">
          <cell r="B34">
            <v>5.3999999999999897</v>
          </cell>
          <cell r="C34">
            <v>1.32</v>
          </cell>
        </row>
        <row r="35">
          <cell r="B35">
            <v>5.4999999999999902</v>
          </cell>
          <cell r="C35">
            <v>1.28</v>
          </cell>
        </row>
        <row r="36">
          <cell r="B36">
            <v>5.5999999999999899</v>
          </cell>
          <cell r="C36">
            <v>1.23</v>
          </cell>
        </row>
        <row r="37">
          <cell r="B37">
            <v>5.6999999999999904</v>
          </cell>
          <cell r="C37">
            <v>1.19</v>
          </cell>
        </row>
        <row r="38">
          <cell r="B38">
            <v>5.7999999999999901</v>
          </cell>
          <cell r="C38">
            <v>1.1599999999999999</v>
          </cell>
        </row>
        <row r="39">
          <cell r="B39">
            <v>5.8999999999999897</v>
          </cell>
          <cell r="C39">
            <v>1.1000000000000001</v>
          </cell>
        </row>
        <row r="40">
          <cell r="B40">
            <v>6</v>
          </cell>
          <cell r="C40">
            <v>1.0900000000000001</v>
          </cell>
        </row>
        <row r="41">
          <cell r="B41">
            <v>6.0999999999999899</v>
          </cell>
          <cell r="C41">
            <v>1.07</v>
          </cell>
        </row>
        <row r="42">
          <cell r="B42">
            <v>6.1999999999999904</v>
          </cell>
          <cell r="C42">
            <v>1.04</v>
          </cell>
        </row>
        <row r="43">
          <cell r="B43">
            <v>6.2999999999999901</v>
          </cell>
          <cell r="C43">
            <v>1.01</v>
          </cell>
        </row>
        <row r="44">
          <cell r="B44">
            <v>6.3999999999999897</v>
          </cell>
          <cell r="C44">
            <v>1</v>
          </cell>
        </row>
        <row r="45">
          <cell r="B45">
            <v>6.4999999999999902</v>
          </cell>
          <cell r="C45">
            <v>0.96</v>
          </cell>
        </row>
        <row r="46">
          <cell r="B46">
            <v>6.5999999999999899</v>
          </cell>
          <cell r="C46">
            <v>0.94</v>
          </cell>
        </row>
        <row r="47">
          <cell r="B47">
            <v>6.6999999999999904</v>
          </cell>
          <cell r="C47">
            <v>0.92</v>
          </cell>
        </row>
        <row r="48">
          <cell r="B48">
            <v>6.7999999999999901</v>
          </cell>
          <cell r="C48">
            <v>0.9</v>
          </cell>
        </row>
        <row r="49">
          <cell r="B49">
            <v>6.8999999999999897</v>
          </cell>
          <cell r="C49">
            <v>0.87</v>
          </cell>
        </row>
        <row r="50">
          <cell r="B50">
            <v>6.9999999999999796</v>
          </cell>
          <cell r="C50">
            <v>0.86</v>
          </cell>
        </row>
        <row r="51">
          <cell r="B51">
            <v>7.0999999999999801</v>
          </cell>
          <cell r="C51">
            <v>0.84</v>
          </cell>
        </row>
        <row r="52">
          <cell r="B52">
            <v>7.1999999999999797</v>
          </cell>
          <cell r="C52">
            <v>0.82</v>
          </cell>
        </row>
        <row r="53">
          <cell r="B53">
            <v>7.2999999999999803</v>
          </cell>
          <cell r="C53">
            <v>0.81</v>
          </cell>
        </row>
        <row r="54">
          <cell r="B54">
            <v>7.3999999999999799</v>
          </cell>
          <cell r="C54">
            <v>0.79</v>
          </cell>
        </row>
        <row r="55">
          <cell r="B55">
            <v>7.4999999999999796</v>
          </cell>
          <cell r="C55">
            <v>0.77</v>
          </cell>
        </row>
        <row r="56">
          <cell r="B56">
            <v>7.5999999999999801</v>
          </cell>
          <cell r="C56">
            <v>0.76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ZCLA ASFALTICA"/>
      <sheetName val="METODO MARSHALL"/>
      <sheetName val="Espesor-Factor"/>
      <sheetName val="DISEÑO DE MEZCLAS"/>
      <sheetName val="% VACIOS"/>
      <sheetName val="FACTOR"/>
    </sheetNames>
    <sheetDataSet>
      <sheetData sheetId="0" refreshError="1"/>
      <sheetData sheetId="1" refreshError="1"/>
      <sheetData sheetId="2" refreshError="1">
        <row r="5">
          <cell r="B5">
            <v>2.5</v>
          </cell>
          <cell r="C5">
            <v>5.56</v>
          </cell>
        </row>
        <row r="6">
          <cell r="B6">
            <v>2.6</v>
          </cell>
          <cell r="C6">
            <v>5.34</v>
          </cell>
        </row>
        <row r="7">
          <cell r="B7">
            <v>2.7</v>
          </cell>
          <cell r="C7">
            <v>4.97</v>
          </cell>
        </row>
        <row r="8">
          <cell r="B8">
            <v>2.8</v>
          </cell>
          <cell r="C8">
            <v>4.7300000000000004</v>
          </cell>
        </row>
        <row r="9">
          <cell r="B9">
            <v>2.9</v>
          </cell>
          <cell r="C9">
            <v>4.47</v>
          </cell>
        </row>
        <row r="10">
          <cell r="B10">
            <v>3</v>
          </cell>
          <cell r="C10">
            <v>4.17</v>
          </cell>
        </row>
        <row r="11">
          <cell r="B11">
            <v>3.1</v>
          </cell>
          <cell r="C11">
            <v>4.01</v>
          </cell>
        </row>
        <row r="12">
          <cell r="B12">
            <v>3.2</v>
          </cell>
          <cell r="C12">
            <v>3.81</v>
          </cell>
        </row>
        <row r="13">
          <cell r="B13">
            <v>3.3</v>
          </cell>
          <cell r="C13">
            <v>3.63</v>
          </cell>
        </row>
        <row r="14">
          <cell r="B14">
            <v>3.4</v>
          </cell>
          <cell r="C14">
            <v>3.55</v>
          </cell>
        </row>
        <row r="15">
          <cell r="B15">
            <v>3.5</v>
          </cell>
          <cell r="C15">
            <v>3.31</v>
          </cell>
        </row>
        <row r="16">
          <cell r="B16">
            <v>3.6</v>
          </cell>
          <cell r="C16">
            <v>3.12</v>
          </cell>
        </row>
        <row r="17">
          <cell r="B17">
            <v>3.7</v>
          </cell>
          <cell r="C17">
            <v>2.95</v>
          </cell>
        </row>
        <row r="18">
          <cell r="B18">
            <v>3.8</v>
          </cell>
          <cell r="C18">
            <v>2.78</v>
          </cell>
        </row>
        <row r="19">
          <cell r="B19">
            <v>3.9</v>
          </cell>
          <cell r="C19">
            <v>2.62</v>
          </cell>
        </row>
        <row r="20">
          <cell r="B20">
            <v>4</v>
          </cell>
          <cell r="C20">
            <v>2.46</v>
          </cell>
        </row>
        <row r="21">
          <cell r="B21">
            <v>4.0999999999999996</v>
          </cell>
          <cell r="C21">
            <v>2.27</v>
          </cell>
        </row>
        <row r="22">
          <cell r="B22">
            <v>4.1999999999999904</v>
          </cell>
          <cell r="C22">
            <v>2.1800000000000002</v>
          </cell>
        </row>
        <row r="23">
          <cell r="B23">
            <v>4.2999999999999901</v>
          </cell>
          <cell r="C23">
            <v>2.0699999999999998</v>
          </cell>
        </row>
        <row r="24">
          <cell r="B24">
            <v>4.3999999999999897</v>
          </cell>
          <cell r="C24">
            <v>1.97</v>
          </cell>
        </row>
        <row r="25">
          <cell r="B25">
            <v>4.4999999999999902</v>
          </cell>
          <cell r="C25">
            <v>1.87</v>
          </cell>
        </row>
        <row r="26">
          <cell r="B26">
            <v>4.5999999999999899</v>
          </cell>
          <cell r="C26">
            <v>1.79</v>
          </cell>
        </row>
        <row r="27">
          <cell r="B27">
            <v>4.6999999999999904</v>
          </cell>
          <cell r="C27">
            <v>1.72</v>
          </cell>
        </row>
        <row r="28">
          <cell r="B28">
            <v>4.7999999999999901</v>
          </cell>
          <cell r="C28">
            <v>1.64</v>
          </cell>
        </row>
        <row r="29">
          <cell r="B29">
            <v>4.8999999999999897</v>
          </cell>
          <cell r="C29">
            <v>1.57</v>
          </cell>
        </row>
        <row r="30">
          <cell r="B30">
            <v>4.9999999999999902</v>
          </cell>
          <cell r="C30">
            <v>1.52</v>
          </cell>
        </row>
        <row r="31">
          <cell r="B31">
            <v>5.0999999999999899</v>
          </cell>
          <cell r="C31">
            <v>1.46</v>
          </cell>
        </row>
        <row r="32">
          <cell r="B32">
            <v>5.1999999999999904</v>
          </cell>
          <cell r="C32">
            <v>1.39</v>
          </cell>
        </row>
        <row r="33">
          <cell r="B33">
            <v>5.2999999999999901</v>
          </cell>
          <cell r="C33">
            <v>1.36</v>
          </cell>
        </row>
        <row r="34">
          <cell r="B34">
            <v>5.3999999999999897</v>
          </cell>
          <cell r="C34">
            <v>1.32</v>
          </cell>
        </row>
        <row r="35">
          <cell r="B35">
            <v>5.4999999999999902</v>
          </cell>
          <cell r="C35">
            <v>1.28</v>
          </cell>
        </row>
        <row r="36">
          <cell r="B36">
            <v>5.5999999999999899</v>
          </cell>
          <cell r="C36">
            <v>1.23</v>
          </cell>
        </row>
        <row r="37">
          <cell r="B37">
            <v>5.6999999999999904</v>
          </cell>
          <cell r="C37">
            <v>1.19</v>
          </cell>
        </row>
        <row r="38">
          <cell r="B38">
            <v>5.7999999999999901</v>
          </cell>
          <cell r="C38">
            <v>1.1599999999999999</v>
          </cell>
        </row>
        <row r="39">
          <cell r="B39">
            <v>5.8999999999999897</v>
          </cell>
          <cell r="C39">
            <v>1.0900000000000001</v>
          </cell>
        </row>
        <row r="40">
          <cell r="B40">
            <v>5.9999999999999902</v>
          </cell>
          <cell r="C40">
            <v>1.1000000000000001</v>
          </cell>
        </row>
        <row r="41">
          <cell r="B41">
            <v>6.0999999999999899</v>
          </cell>
          <cell r="C41">
            <v>1.07</v>
          </cell>
        </row>
        <row r="42">
          <cell r="B42">
            <v>6.1999999999999904</v>
          </cell>
          <cell r="C42">
            <v>1.04</v>
          </cell>
        </row>
        <row r="43">
          <cell r="B43">
            <v>6.2999999999999901</v>
          </cell>
          <cell r="C43">
            <v>1.01</v>
          </cell>
        </row>
        <row r="44">
          <cell r="B44">
            <v>6.3999999999999897</v>
          </cell>
          <cell r="C44">
            <v>1</v>
          </cell>
        </row>
        <row r="45">
          <cell r="B45">
            <v>6.4999999999999902</v>
          </cell>
          <cell r="C45">
            <v>0.96</v>
          </cell>
        </row>
        <row r="46">
          <cell r="B46">
            <v>6.5999999999999899</v>
          </cell>
          <cell r="C46">
            <v>0.94</v>
          </cell>
        </row>
        <row r="47">
          <cell r="B47">
            <v>6.6999999999999904</v>
          </cell>
          <cell r="C47">
            <v>0.92</v>
          </cell>
        </row>
        <row r="48">
          <cell r="B48">
            <v>6.7999999999999901</v>
          </cell>
          <cell r="C48">
            <v>0.9</v>
          </cell>
        </row>
        <row r="49">
          <cell r="B49">
            <v>6.8999999999999897</v>
          </cell>
          <cell r="C49">
            <v>0.87</v>
          </cell>
        </row>
        <row r="50">
          <cell r="B50">
            <v>6.9999999999999796</v>
          </cell>
          <cell r="C50">
            <v>0.86</v>
          </cell>
        </row>
        <row r="51">
          <cell r="B51">
            <v>7.0999999999999801</v>
          </cell>
          <cell r="C51">
            <v>0.84</v>
          </cell>
        </row>
        <row r="52">
          <cell r="B52">
            <v>7.1999999999999797</v>
          </cell>
          <cell r="C52">
            <v>0.82</v>
          </cell>
        </row>
        <row r="53">
          <cell r="B53">
            <v>7.2999999999999803</v>
          </cell>
          <cell r="C53">
            <v>0.81</v>
          </cell>
        </row>
        <row r="54">
          <cell r="B54">
            <v>7.3999999999999799</v>
          </cell>
          <cell r="C54">
            <v>0.79</v>
          </cell>
        </row>
        <row r="55">
          <cell r="B55">
            <v>7.4999999999999796</v>
          </cell>
          <cell r="C55">
            <v>0.77</v>
          </cell>
        </row>
        <row r="56">
          <cell r="B56">
            <v>7.5999999999999801</v>
          </cell>
          <cell r="C56">
            <v>0.76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ISTENCIA DE MORTERO"/>
      <sheetName val="RESISTENCIA DE MORTERO (2)"/>
      <sheetName val="COMP. DE CILINDROS CONCRETO"/>
      <sheetName val="COMP. DE CILINDROS CONCRETO (1)"/>
      <sheetName val="COMP. DE CILINDROS CONCRETO (2)"/>
      <sheetName val="COMP. DE CILINDROS CONCRETO (3)"/>
      <sheetName val="COMP. DE CILINDROS CONCRETO (4)"/>
      <sheetName val="COMP. DE CILINDROS CONCRETO (5)"/>
      <sheetName val="COMP. DE CILINDROS CONCRETO (6)"/>
      <sheetName val="COMP. DE CILINDROS CONCRETO (7)"/>
      <sheetName val="GRAF. CILINDROS DE CONCRETO "/>
      <sheetName val="VIGAS DE CONCRETO"/>
      <sheetName val="VIGAS DE CONCRETO (1)"/>
      <sheetName val="VIGAS DE CONCRETO (2)"/>
      <sheetName val="VIGAS DE CONCRETO (3)"/>
      <sheetName val="VIGAS DE CONCRETO (4)"/>
      <sheetName val="VIGAS DE CONCRETO (5)"/>
      <sheetName val="VIGAS DE CONCRETO (6)"/>
      <sheetName val="VIGAS DE CONCRETO (7)"/>
      <sheetName val="GRAF. VIGAS DE CONCRETO"/>
      <sheetName val="Granulometría"/>
      <sheetName val="LIMITES (3)"/>
      <sheetName val="Clasificación"/>
      <sheetName val="Proctor "/>
      <sheetName val="GRAV ESP RET 3-4&quot;"/>
      <sheetName val="LIMITES "/>
      <sheetName val="SC"/>
      <sheetName val="introduccion"/>
      <sheetName val="Proctor(CON CEMENTO)"/>
      <sheetName val="LIMITES (2)"/>
      <sheetName val="densidad cono y arena (1)."/>
      <sheetName val="densidad cono  y arena (2)"/>
      <sheetName val="densidad cono  y arena (3)."/>
      <sheetName val="densidad cono  y arena (4) "/>
      <sheetName val="densidad cono  y arena (5)"/>
      <sheetName val="CUADRO RESUMEN DE RESULTADOS"/>
      <sheetName val="grafico  RESUMEN DE RESULTADO "/>
      <sheetName val="densidad cono  y arena (6)"/>
      <sheetName val="densidad cono  y arena (7)"/>
      <sheetName val="densidad cono  y arena (8)"/>
      <sheetName val="densidad cono  y arena (9)"/>
      <sheetName val="densidad cono  y arena (10)"/>
      <sheetName val="densidad cono  y arena (11)"/>
      <sheetName val="densidad cono  y arena (12)"/>
      <sheetName val="densidad cono  y arena (13)"/>
      <sheetName val="densidad cono  y arena (14)"/>
      <sheetName val="densidad cono  y arena (15)"/>
      <sheetName val="densidad cono  y arena (16)"/>
      <sheetName val="densidad cono  y arena (17)"/>
      <sheetName val="densidad cono  y arena (18)"/>
      <sheetName val="densidad cono  y arena (19)"/>
      <sheetName val="densidad cono  y arena (20)"/>
      <sheetName val="densidad cono  y arena (21)"/>
      <sheetName val="densidad cono  y arena (22)"/>
      <sheetName val="densidad cono  y arena (23)"/>
      <sheetName val="densidad cono  y arena (24)"/>
      <sheetName val="densidad cono  y arena (25)"/>
      <sheetName val="densidad cono  y arena (26)"/>
      <sheetName val="densidad cono  y arena (27)"/>
      <sheetName val="densidad cono  y arena (28)"/>
      <sheetName val="densidad cono  y arena (29)"/>
    </sheetNames>
    <sheetDataSet>
      <sheetData sheetId="0">
        <row r="3">
          <cell r="D3"/>
          <cell r="N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. DE PRISMAS DE MAMPOSTERIA"/>
      <sheetName val="GRAF. PRISMAS DE MAMPOSTERÍA"/>
      <sheetName val="COMP. DE CILINDROS CONCRETO "/>
      <sheetName val="GRAF. CILINDROS DE CONCRETO "/>
      <sheetName val="MORTERO"/>
    </sheetNames>
    <sheetDataSet>
      <sheetData sheetId="0"/>
      <sheetData sheetId="1">
        <row r="4">
          <cell r="D4" t="str">
            <v>PRISMAS DE GROUT f'c=180 Kg/cm2 DE FECHA 28 DE OCTUBRE DE 2023</v>
          </cell>
        </row>
      </sheetData>
      <sheetData sheetId="2">
        <row r="12">
          <cell r="P12" t="str">
            <v>Ing. Michelle Zelaya</v>
          </cell>
        </row>
      </sheetData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ULOMETRÍA GRAVA"/>
      <sheetName val="GRAV ESP Y ABS GRAVA "/>
      <sheetName val="PESO VLM GRAVA"/>
      <sheetName val="GRANULOMETRIA DE ARENA "/>
      <sheetName val="GRAV ESP ARENA  "/>
      <sheetName val="PESO VLM ARENA "/>
      <sheetName val="DISEÑO CONCRETO 210"/>
      <sheetName val="DISEÑO CON. 210 25-04"/>
      <sheetName val="GRAF. DISEÑO  CONCRETO 210 "/>
      <sheetName val="GRANULOMETRIA DE ARENA  (2)"/>
      <sheetName val="GRAV ESP ARENA   (2)"/>
      <sheetName val="PESO VLM ARENA  (2)"/>
      <sheetName val="DISEÑO CONCRETO 210 (2)"/>
      <sheetName val="DISEÑO CON. 210 9-05 (2)"/>
      <sheetName val="GRAF. DISEÑO  CONCRETO 210  (2)"/>
      <sheetName val="Morteros - Revision Volumetrica"/>
      <sheetName val="RESISTENCIA DE MORTERO"/>
      <sheetName val="Grout - Revision Volumetrica"/>
      <sheetName val="DISEÑO CONCRETO 180"/>
      <sheetName val="DISEÑO CIL 180 26-04"/>
      <sheetName val="GRAF. DISEÑO  CONCRETO 180"/>
      <sheetName val="Granulometría"/>
      <sheetName val="LIMITES"/>
      <sheetName val="Clasificación"/>
      <sheetName val="Proctor "/>
      <sheetName val="LIMITES (3)"/>
      <sheetName val="CUADRO RESUMEN DE RESULTADOS"/>
      <sheetName val="GRAV ESP MAT SITU"/>
      <sheetName val="DATOS DE DISEÑO LODOCRETO"/>
      <sheetName val="RESULTADOS DE LABORATORIO"/>
      <sheetName val="RESIST. DISEÑO LODOCRETO"/>
      <sheetName val="RESIST. DE LODOCRETO"/>
      <sheetName val="Granulometría (2)"/>
      <sheetName val="LIMITES (2)"/>
      <sheetName val="Clasificación (2)"/>
      <sheetName val="Proctor  (2)"/>
      <sheetName val="CUADRO RESUMEN DE RESULTADO (2)"/>
      <sheetName val="GRAV ESP MAT SITU (2)"/>
      <sheetName val="DATOS DE DISEÑO LODOCRETO (2)"/>
      <sheetName val="RESULTADOS DE LABORATORIO (2)"/>
      <sheetName val="DISEÑO DE LODOCRETO (2)"/>
      <sheetName val="SC"/>
      <sheetName val="LIMITES (4)"/>
      <sheetName val="LIMITES (CON CEMENTO)"/>
      <sheetName val="DISEÑO CONCRETO 280 "/>
      <sheetName val="DISEÑO CONCRETO 210 (1)"/>
      <sheetName val="CIL. DISEÑO DE CONCRETO 210"/>
      <sheetName val="GRAF. CILINDROS DE CONCRETO 210"/>
      <sheetName val="RESISTENCIA DE grout"/>
      <sheetName val="DISEÑO CONCRETO 140"/>
      <sheetName val="Hoja2"/>
      <sheetName val="GRAV ESP Y ABS GRAVA sinai (2)"/>
      <sheetName val="Hoja1"/>
      <sheetName val="GRAV ESP ARENA  SINAI (2)"/>
    </sheetNames>
    <sheetDataSet>
      <sheetData sheetId="0"/>
      <sheetData sheetId="1"/>
      <sheetData sheetId="2"/>
      <sheetData sheetId="3"/>
      <sheetData sheetId="4"/>
      <sheetData sheetId="5"/>
      <sheetData sheetId="6">
        <row r="17">
          <cell r="I17">
            <v>2.9129999999999998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">
          <cell r="M8" t="str">
            <v>YULISA GÁLVEZ</v>
          </cell>
        </row>
        <row r="54">
          <cell r="R54" t="str">
            <v>ING FRANCISCO GRANADOS</v>
          </cell>
        </row>
        <row r="55">
          <cell r="A55" t="str">
            <v xml:space="preserve">Tecnico de Laboratorio de suelos y Materiales. </v>
          </cell>
          <cell r="R55" t="str">
            <v xml:space="preserve">Jefe Técnico de Laboratorio de suelos y Materiales. 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3">
          <cell r="F3" t="str">
            <v xml:space="preserve">ENSAYOS  DE  RESISTENCIA  DE  CILINDROS  DE  LODOCRETO [ASTM D-4832]      </v>
          </cell>
        </row>
      </sheetData>
      <sheetData sheetId="41"/>
      <sheetData sheetId="42"/>
      <sheetData sheetId="43">
        <row r="52">
          <cell r="AA52" t="str">
            <v>ING FRANCISCO GRANADOS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E96AB-1EFD-4A99-A2F6-6C49C321626B}">
  <sheetPr>
    <tabColor rgb="FF002060"/>
  </sheetPr>
  <dimension ref="B1:BA44"/>
  <sheetViews>
    <sheetView view="pageBreakPreview" zoomScaleNormal="100" zoomScaleSheetLayoutView="100" workbookViewId="0"/>
  </sheetViews>
  <sheetFormatPr baseColWidth="10" defaultColWidth="12.5703125" defaultRowHeight="15" x14ac:dyDescent="0.25"/>
  <cols>
    <col min="1" max="1" width="1.5703125" style="2" customWidth="1"/>
    <col min="2" max="2" width="11.28515625" style="2" customWidth="1"/>
    <col min="3" max="3" width="10.7109375" style="2" customWidth="1"/>
    <col min="4" max="4" width="11.85546875" style="2" customWidth="1"/>
    <col min="5" max="5" width="5.85546875" style="2" customWidth="1"/>
    <col min="6" max="6" width="6.42578125" style="2" customWidth="1"/>
    <col min="7" max="8" width="10.28515625" style="2" customWidth="1"/>
    <col min="9" max="9" width="11.7109375" style="2" customWidth="1"/>
    <col min="10" max="10" width="11" style="2" customWidth="1"/>
    <col min="11" max="11" width="7.28515625" style="2" customWidth="1"/>
    <col min="12" max="12" width="6.85546875" style="2" customWidth="1"/>
    <col min="13" max="13" width="8.140625" style="2" customWidth="1"/>
    <col min="14" max="14" width="11.140625" style="2" customWidth="1"/>
    <col min="15" max="15" width="12" style="2" customWidth="1"/>
    <col min="16" max="16" width="10.5703125" style="2" customWidth="1"/>
    <col min="17" max="17" width="50.7109375" style="2" customWidth="1"/>
    <col min="18" max="18" width="12.140625" style="2" customWidth="1"/>
    <col min="19" max="19" width="9.5703125" style="2" customWidth="1"/>
    <col min="20" max="20" width="11" style="2" customWidth="1"/>
    <col min="21" max="21" width="12.5703125" style="2" customWidth="1"/>
    <col min="22" max="22" width="6.85546875" style="2" customWidth="1"/>
    <col min="23" max="23" width="7.28515625" style="2" customWidth="1"/>
    <col min="24" max="16384" width="12.5703125" style="2"/>
  </cols>
  <sheetData>
    <row r="1" spans="2:53" ht="12" customHeight="1" x14ac:dyDescent="0.25">
      <c r="B1" s="214"/>
      <c r="C1" s="214"/>
      <c r="D1" s="214"/>
      <c r="E1" s="214"/>
      <c r="F1" s="225" t="s">
        <v>1</v>
      </c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7"/>
      <c r="S1" s="3"/>
      <c r="T1" s="3"/>
      <c r="U1" s="4"/>
    </row>
    <row r="2" spans="2:53" ht="12" customHeight="1" x14ac:dyDescent="0.25">
      <c r="B2" s="215"/>
      <c r="C2" s="215"/>
      <c r="D2" s="215"/>
      <c r="E2" s="215"/>
      <c r="F2" s="228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30"/>
      <c r="S2" s="5"/>
      <c r="T2" s="5"/>
      <c r="U2" s="5"/>
      <c r="V2" s="5"/>
      <c r="W2" s="5"/>
      <c r="X2" s="5"/>
      <c r="Y2" s="5"/>
    </row>
    <row r="3" spans="2:53" ht="12" customHeight="1" thickBot="1" x14ac:dyDescent="0.3">
      <c r="B3" s="215"/>
      <c r="C3" s="215"/>
      <c r="D3" s="215"/>
      <c r="E3" s="215"/>
      <c r="F3" s="228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30"/>
      <c r="S3" s="6" t="s">
        <v>6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2:53" ht="12" customHeight="1" x14ac:dyDescent="0.25">
      <c r="B4" s="215"/>
      <c r="C4" s="215"/>
      <c r="D4" s="215"/>
      <c r="E4" s="215"/>
      <c r="F4" s="225" t="s">
        <v>7</v>
      </c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7"/>
      <c r="S4" s="5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2:53" ht="12" customHeight="1" x14ac:dyDescent="0.25">
      <c r="B5" s="215"/>
      <c r="C5" s="215"/>
      <c r="D5" s="215"/>
      <c r="E5" s="215"/>
      <c r="F5" s="228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30"/>
      <c r="S5" s="5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2:53" ht="12" customHeight="1" x14ac:dyDescent="0.25">
      <c r="B6" s="215"/>
      <c r="C6" s="215"/>
      <c r="D6" s="215"/>
      <c r="E6" s="215"/>
      <c r="F6" s="228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30"/>
      <c r="S6" s="5"/>
      <c r="T6" s="5"/>
      <c r="U6" s="5"/>
      <c r="V6" s="5"/>
      <c r="W6" s="5"/>
      <c r="X6" s="5"/>
      <c r="Y6" s="5"/>
    </row>
    <row r="7" spans="2:53" ht="12" customHeight="1" thickBot="1" x14ac:dyDescent="0.3">
      <c r="B7" s="216"/>
      <c r="C7" s="216"/>
      <c r="D7" s="216"/>
      <c r="E7" s="216"/>
      <c r="F7" s="231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3"/>
      <c r="S7" s="5"/>
      <c r="T7" s="5"/>
      <c r="U7" s="5"/>
      <c r="V7" s="5"/>
      <c r="W7" s="5"/>
      <c r="X7" s="5"/>
      <c r="Y7" s="5"/>
    </row>
    <row r="8" spans="2:53" ht="5.25" customHeight="1" thickBot="1" x14ac:dyDescent="0.3">
      <c r="B8" s="8"/>
      <c r="C8" s="2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30"/>
      <c r="S8" s="5"/>
      <c r="T8" s="5"/>
      <c r="U8" s="5"/>
      <c r="V8" s="5"/>
      <c r="W8" s="5"/>
      <c r="X8" s="5"/>
      <c r="Y8" s="5"/>
    </row>
    <row r="9" spans="2:53" ht="57.75" customHeight="1" thickBot="1" x14ac:dyDescent="0.3">
      <c r="B9" s="217" t="s">
        <v>0</v>
      </c>
      <c r="C9" s="218"/>
      <c r="D9" s="218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20"/>
      <c r="S9" s="10"/>
      <c r="T9" s="11"/>
      <c r="U9" s="11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2"/>
      <c r="AU9" s="13"/>
      <c r="AV9" s="13"/>
      <c r="AW9" s="13"/>
      <c r="AX9" s="13"/>
      <c r="AY9" s="13"/>
      <c r="AZ9" s="13"/>
      <c r="BA9" s="14"/>
    </row>
    <row r="10" spans="2:53" ht="24.95" customHeight="1" x14ac:dyDescent="0.25">
      <c r="B10" s="221" t="s">
        <v>2</v>
      </c>
      <c r="C10" s="222"/>
      <c r="D10" s="222"/>
      <c r="E10" s="223"/>
      <c r="F10" s="223"/>
      <c r="G10" s="223"/>
      <c r="H10" s="223"/>
      <c r="I10" s="223"/>
      <c r="J10" s="223"/>
      <c r="K10" s="223"/>
      <c r="L10" s="223"/>
      <c r="M10" s="223"/>
      <c r="N10" s="223"/>
      <c r="O10" s="223"/>
      <c r="P10" s="223"/>
      <c r="Q10" s="224"/>
      <c r="S10" s="15"/>
      <c r="T10" s="254"/>
      <c r="U10" s="242"/>
      <c r="V10" s="16"/>
      <c r="W10" s="16"/>
      <c r="X10" s="15"/>
      <c r="Y10" s="15"/>
      <c r="Z10" s="15"/>
      <c r="AA10" s="15"/>
      <c r="AB10" s="15"/>
      <c r="AC10" s="15"/>
      <c r="AD10" s="15"/>
      <c r="AE10" s="15"/>
      <c r="AF10" s="15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8"/>
    </row>
    <row r="11" spans="2:53" ht="24.95" customHeight="1" thickBot="1" x14ac:dyDescent="0.3">
      <c r="B11" s="259" t="s">
        <v>23</v>
      </c>
      <c r="C11" s="260"/>
      <c r="D11" s="306"/>
      <c r="E11" s="306"/>
      <c r="F11" s="307"/>
      <c r="G11" s="263" t="s">
        <v>3</v>
      </c>
      <c r="H11" s="264"/>
      <c r="I11" s="263"/>
      <c r="J11" s="265"/>
      <c r="K11" s="265"/>
      <c r="L11" s="265"/>
      <c r="M11" s="264"/>
      <c r="N11" s="263" t="s">
        <v>4</v>
      </c>
      <c r="O11" s="264"/>
      <c r="P11" s="265" t="s">
        <v>88</v>
      </c>
      <c r="Q11" s="266"/>
      <c r="S11" s="5"/>
      <c r="T11" s="255"/>
      <c r="U11" s="242"/>
      <c r="V11" s="15"/>
      <c r="W11" s="15"/>
      <c r="X11" s="5"/>
      <c r="Y11" s="5"/>
    </row>
    <row r="12" spans="2:53" ht="5.25" customHeight="1" thickBot="1" x14ac:dyDescent="0.3">
      <c r="B12" s="19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2"/>
      <c r="S12" s="5"/>
      <c r="T12" s="255"/>
      <c r="U12" s="242"/>
      <c r="V12" s="15"/>
      <c r="W12" s="15"/>
      <c r="X12" s="5"/>
      <c r="Y12" s="5"/>
    </row>
    <row r="13" spans="2:53" ht="16.5" customHeight="1" thickBot="1" x14ac:dyDescent="0.3">
      <c r="B13" s="243" t="s">
        <v>8</v>
      </c>
      <c r="C13" s="244"/>
      <c r="D13" s="244"/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244"/>
      <c r="P13" s="244"/>
      <c r="Q13" s="245"/>
      <c r="T13" s="256"/>
      <c r="U13" s="242"/>
      <c r="V13" s="15"/>
      <c r="W13" s="15"/>
    </row>
    <row r="14" spans="2:53" ht="4.5" customHeight="1" thickBot="1" x14ac:dyDescent="0.3">
      <c r="B14" s="20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21"/>
      <c r="V14" s="15"/>
      <c r="W14" s="15"/>
    </row>
    <row r="15" spans="2:53" ht="42" customHeight="1" x14ac:dyDescent="0.25">
      <c r="B15" s="248" t="s">
        <v>9</v>
      </c>
      <c r="C15" s="250" t="s">
        <v>10</v>
      </c>
      <c r="D15" s="251"/>
      <c r="E15" s="246" t="s">
        <v>11</v>
      </c>
      <c r="F15" s="246" t="s">
        <v>27</v>
      </c>
      <c r="G15" s="246" t="s">
        <v>26</v>
      </c>
      <c r="H15" s="246" t="s">
        <v>28</v>
      </c>
      <c r="I15" s="246" t="s">
        <v>29</v>
      </c>
      <c r="J15" s="246" t="s">
        <v>30</v>
      </c>
      <c r="K15" s="246" t="s">
        <v>22</v>
      </c>
      <c r="L15" s="252" t="s">
        <v>31</v>
      </c>
      <c r="M15" s="246" t="s">
        <v>32</v>
      </c>
      <c r="N15" s="246" t="s">
        <v>33</v>
      </c>
      <c r="O15" s="246" t="s">
        <v>87</v>
      </c>
      <c r="P15" s="257" t="s">
        <v>14</v>
      </c>
      <c r="Q15" s="261" t="s">
        <v>21</v>
      </c>
      <c r="R15" s="248" t="s">
        <v>12</v>
      </c>
      <c r="S15" s="22"/>
      <c r="T15" s="23" t="s">
        <v>16</v>
      </c>
    </row>
    <row r="16" spans="2:53" ht="15.75" thickBot="1" x14ac:dyDescent="0.3">
      <c r="B16" s="249"/>
      <c r="C16" s="35" t="s">
        <v>17</v>
      </c>
      <c r="D16" s="35" t="s">
        <v>18</v>
      </c>
      <c r="E16" s="247"/>
      <c r="F16" s="247"/>
      <c r="G16" s="247"/>
      <c r="H16" s="247"/>
      <c r="I16" s="247"/>
      <c r="J16" s="247"/>
      <c r="K16" s="247"/>
      <c r="L16" s="253"/>
      <c r="M16" s="247"/>
      <c r="N16" s="247"/>
      <c r="O16" s="247"/>
      <c r="P16" s="258"/>
      <c r="Q16" s="262"/>
      <c r="R16" s="249"/>
      <c r="S16" s="22"/>
      <c r="T16" s="22"/>
    </row>
    <row r="17" spans="2:22" ht="20.100000000000001" customHeight="1" x14ac:dyDescent="0.25">
      <c r="B17" s="290">
        <f>1</f>
        <v>1</v>
      </c>
      <c r="C17" s="291">
        <f>D11</f>
        <v>0</v>
      </c>
      <c r="D17" s="292">
        <f>C17+E17</f>
        <v>0</v>
      </c>
      <c r="E17" s="293"/>
      <c r="F17" s="234"/>
      <c r="G17" s="40"/>
      <c r="H17" s="297" t="e">
        <f>ROUND(AVERAGE(G17:G18), 3)</f>
        <v>#DIV/0!</v>
      </c>
      <c r="I17" s="297"/>
      <c r="J17" s="297">
        <f>ROUND(((I17*I17*PI())/4), 3)</f>
        <v>0</v>
      </c>
      <c r="K17" s="235"/>
      <c r="L17" s="236"/>
      <c r="M17" s="299">
        <v>0</v>
      </c>
      <c r="N17" s="298" t="e">
        <f>IF(M17="","",(M17*1000)/J17)</f>
        <v>#DIV/0!</v>
      </c>
      <c r="O17" s="286" t="e">
        <f>IF(N17:N20="","",AVERAGE(N17:N20))</f>
        <v>#DIV/0!</v>
      </c>
      <c r="P17" s="238"/>
      <c r="Q17" s="240"/>
      <c r="R17" s="294"/>
      <c r="S17" s="22"/>
      <c r="T17" s="22"/>
    </row>
    <row r="18" spans="2:22" ht="20.100000000000001" customHeight="1" thickBot="1" x14ac:dyDescent="0.3">
      <c r="B18" s="283"/>
      <c r="C18" s="285"/>
      <c r="D18" s="281"/>
      <c r="E18" s="282"/>
      <c r="F18" s="213"/>
      <c r="G18" s="37"/>
      <c r="H18" s="212"/>
      <c r="I18" s="212"/>
      <c r="J18" s="212"/>
      <c r="K18" s="207"/>
      <c r="L18" s="237"/>
      <c r="M18" s="210"/>
      <c r="N18" s="209"/>
      <c r="O18" s="205"/>
      <c r="P18" s="239"/>
      <c r="Q18" s="241"/>
      <c r="R18" s="295"/>
      <c r="S18" s="41"/>
      <c r="T18" s="22"/>
    </row>
    <row r="19" spans="2:22" ht="20.100000000000001" customHeight="1" x14ac:dyDescent="0.25">
      <c r="B19" s="283">
        <f>B17+1</f>
        <v>2</v>
      </c>
      <c r="C19" s="285">
        <f>C17</f>
        <v>0</v>
      </c>
      <c r="D19" s="281">
        <f>C19+E19</f>
        <v>0</v>
      </c>
      <c r="E19" s="282"/>
      <c r="F19" s="213"/>
      <c r="G19" s="37"/>
      <c r="H19" s="211" t="e">
        <f>ROUND(AVERAGE(G19:G20), 3)</f>
        <v>#DIV/0!</v>
      </c>
      <c r="I19" s="211"/>
      <c r="J19" s="211">
        <f>ROUND(((I19*I19*PI())/4), 3)</f>
        <v>0</v>
      </c>
      <c r="K19" s="207"/>
      <c r="L19" s="207"/>
      <c r="M19" s="202">
        <v>0</v>
      </c>
      <c r="N19" s="208" t="e">
        <f>IF(M19="","",(M19*1000)/J19)</f>
        <v>#DIV/0!</v>
      </c>
      <c r="O19" s="205"/>
      <c r="P19" s="239"/>
      <c r="Q19" s="241"/>
      <c r="R19" s="294"/>
      <c r="S19" s="41"/>
      <c r="T19" s="22"/>
    </row>
    <row r="20" spans="2:22" ht="20.100000000000001" customHeight="1" thickBot="1" x14ac:dyDescent="0.3">
      <c r="B20" s="283"/>
      <c r="C20" s="285"/>
      <c r="D20" s="281"/>
      <c r="E20" s="282"/>
      <c r="F20" s="213"/>
      <c r="G20" s="37"/>
      <c r="H20" s="212"/>
      <c r="I20" s="212"/>
      <c r="J20" s="212"/>
      <c r="K20" s="207"/>
      <c r="L20" s="207"/>
      <c r="M20" s="210"/>
      <c r="N20" s="209"/>
      <c r="O20" s="287"/>
      <c r="P20" s="239"/>
      <c r="Q20" s="241"/>
      <c r="R20" s="295"/>
      <c r="S20" s="41"/>
      <c r="T20" s="22"/>
    </row>
    <row r="21" spans="2:22" ht="20.100000000000001" customHeight="1" x14ac:dyDescent="0.25">
      <c r="B21" s="283">
        <f>B19+1</f>
        <v>3</v>
      </c>
      <c r="C21" s="285">
        <f>C19</f>
        <v>0</v>
      </c>
      <c r="D21" s="281">
        <f>C21+E21</f>
        <v>0</v>
      </c>
      <c r="E21" s="282"/>
      <c r="F21" s="213"/>
      <c r="G21" s="37"/>
      <c r="H21" s="211" t="e">
        <f>ROUND(AVERAGE(G21:G22), 3)</f>
        <v>#DIV/0!</v>
      </c>
      <c r="I21" s="211"/>
      <c r="J21" s="211">
        <f>ROUND(((I21*I21*PI())/4), 3)</f>
        <v>0</v>
      </c>
      <c r="K21" s="207"/>
      <c r="L21" s="207"/>
      <c r="M21" s="202">
        <f>ROUND(R21*0.00980665,2)</f>
        <v>0</v>
      </c>
      <c r="N21" s="208" t="e">
        <f>IF(M21="","",(M21*1000)/J21)</f>
        <v>#DIV/0!</v>
      </c>
      <c r="O21" s="204" t="e">
        <f>IF(N21:N24="","",AVERAGE(N21:N24))</f>
        <v>#DIV/0!</v>
      </c>
      <c r="P21" s="239"/>
      <c r="Q21" s="241"/>
      <c r="R21" s="294"/>
      <c r="S21" s="41"/>
      <c r="T21" s="22"/>
    </row>
    <row r="22" spans="2:22" ht="20.100000000000001" customHeight="1" thickBot="1" x14ac:dyDescent="0.3">
      <c r="B22" s="283"/>
      <c r="C22" s="285"/>
      <c r="D22" s="281"/>
      <c r="E22" s="282"/>
      <c r="F22" s="213"/>
      <c r="G22" s="37"/>
      <c r="H22" s="212"/>
      <c r="I22" s="212"/>
      <c r="J22" s="212"/>
      <c r="K22" s="207"/>
      <c r="L22" s="207"/>
      <c r="M22" s="210"/>
      <c r="N22" s="209"/>
      <c r="O22" s="205"/>
      <c r="P22" s="239"/>
      <c r="Q22" s="241"/>
      <c r="R22" s="295"/>
      <c r="S22" s="41"/>
      <c r="T22" s="22"/>
    </row>
    <row r="23" spans="2:22" ht="20.100000000000001" customHeight="1" x14ac:dyDescent="0.25">
      <c r="B23" s="283">
        <f>B21+1</f>
        <v>4</v>
      </c>
      <c r="C23" s="285">
        <f>C21</f>
        <v>0</v>
      </c>
      <c r="D23" s="281">
        <f>C23+E23</f>
        <v>0</v>
      </c>
      <c r="E23" s="282"/>
      <c r="F23" s="213"/>
      <c r="G23" s="37"/>
      <c r="H23" s="211" t="e">
        <f>ROUND(AVERAGE(G23:G24), 3)</f>
        <v>#DIV/0!</v>
      </c>
      <c r="I23" s="211"/>
      <c r="J23" s="211">
        <f>ROUND(((I23*I23*PI())/4), 3)</f>
        <v>0</v>
      </c>
      <c r="K23" s="207"/>
      <c r="L23" s="207"/>
      <c r="M23" s="202">
        <f>ROUND(R23*0.00980665,2)</f>
        <v>0</v>
      </c>
      <c r="N23" s="208" t="e">
        <f>IF(M23="","",(M23*1000)/J23)</f>
        <v>#DIV/0!</v>
      </c>
      <c r="O23" s="205"/>
      <c r="P23" s="300"/>
      <c r="Q23" s="311"/>
      <c r="R23" s="294"/>
      <c r="S23" s="41"/>
      <c r="T23" s="22"/>
    </row>
    <row r="24" spans="2:22" ht="20.100000000000001" customHeight="1" thickBot="1" x14ac:dyDescent="0.3">
      <c r="B24" s="313"/>
      <c r="C24" s="314"/>
      <c r="D24" s="288"/>
      <c r="E24" s="289"/>
      <c r="F24" s="316"/>
      <c r="G24" s="38"/>
      <c r="H24" s="296"/>
      <c r="I24" s="296"/>
      <c r="J24" s="296"/>
      <c r="K24" s="315"/>
      <c r="L24" s="315"/>
      <c r="M24" s="203"/>
      <c r="N24" s="284"/>
      <c r="O24" s="206"/>
      <c r="P24" s="301"/>
      <c r="Q24" s="312"/>
      <c r="R24" s="295"/>
      <c r="S24" s="42"/>
      <c r="T24" s="22"/>
    </row>
    <row r="25" spans="2:22" ht="10.5" customHeight="1" x14ac:dyDescent="0.25">
      <c r="B25" s="308"/>
      <c r="C25" s="309"/>
      <c r="D25" s="309"/>
      <c r="E25" s="309"/>
      <c r="F25" s="309"/>
      <c r="G25" s="309"/>
      <c r="H25" s="309"/>
      <c r="I25" s="309"/>
      <c r="J25" s="309"/>
      <c r="K25" s="309"/>
      <c r="L25" s="309"/>
      <c r="M25" s="309"/>
      <c r="N25" s="309"/>
      <c r="O25" s="309"/>
      <c r="P25" s="309"/>
      <c r="Q25" s="310"/>
      <c r="S25" s="42"/>
      <c r="T25" s="22"/>
    </row>
    <row r="26" spans="2:22" ht="18.75" customHeight="1" x14ac:dyDescent="0.25">
      <c r="B26" s="273" t="s">
        <v>20</v>
      </c>
      <c r="C26" s="274"/>
      <c r="D26" s="302"/>
      <c r="E26" s="302"/>
      <c r="F26" s="302"/>
      <c r="G26" s="302"/>
      <c r="H26" s="302"/>
      <c r="I26" s="302"/>
      <c r="J26" s="302"/>
      <c r="K26" s="302"/>
      <c r="L26" s="302"/>
      <c r="M26" s="25"/>
      <c r="N26" s="303" t="s">
        <v>19</v>
      </c>
      <c r="O26" s="303"/>
      <c r="P26" s="279"/>
      <c r="Q26" s="280"/>
      <c r="R26" s="34"/>
      <c r="S26" s="34"/>
      <c r="T26" s="34"/>
      <c r="U26" s="34"/>
      <c r="V26" s="34"/>
    </row>
    <row r="27" spans="2:22" ht="18.75" customHeight="1" x14ac:dyDescent="0.25">
      <c r="B27" s="275"/>
      <c r="C27" s="276"/>
      <c r="D27" s="302"/>
      <c r="E27" s="302"/>
      <c r="F27" s="302"/>
      <c r="G27" s="302"/>
      <c r="H27" s="302"/>
      <c r="I27" s="302"/>
      <c r="J27" s="302"/>
      <c r="K27" s="302"/>
      <c r="L27" s="302"/>
      <c r="M27" s="25"/>
      <c r="N27" s="25"/>
      <c r="O27" s="25"/>
      <c r="P27" s="304"/>
      <c r="Q27" s="305"/>
      <c r="R27" s="34"/>
      <c r="S27" s="34"/>
      <c r="T27" s="34"/>
      <c r="U27" s="34"/>
      <c r="V27" s="34"/>
    </row>
    <row r="28" spans="2:22" ht="18.75" customHeight="1" x14ac:dyDescent="0.25">
      <c r="B28" s="275"/>
      <c r="C28" s="276"/>
      <c r="D28" s="302"/>
      <c r="E28" s="302"/>
      <c r="F28" s="302"/>
      <c r="G28" s="302"/>
      <c r="H28" s="302"/>
      <c r="I28" s="302"/>
      <c r="J28" s="302"/>
      <c r="K28" s="302"/>
      <c r="L28" s="302"/>
      <c r="M28" s="25"/>
      <c r="N28" s="25"/>
      <c r="O28" s="25"/>
      <c r="P28" s="304"/>
      <c r="Q28" s="305"/>
      <c r="R28" s="34"/>
      <c r="S28" s="34"/>
      <c r="T28" s="34"/>
      <c r="U28" s="34"/>
      <c r="V28" s="34"/>
    </row>
    <row r="29" spans="2:22" ht="18.75" customHeight="1" x14ac:dyDescent="0.25">
      <c r="B29" s="275"/>
      <c r="C29" s="276"/>
      <c r="D29" s="302"/>
      <c r="E29" s="302"/>
      <c r="F29" s="302"/>
      <c r="G29" s="302"/>
      <c r="H29" s="302"/>
      <c r="I29" s="302"/>
      <c r="J29" s="302"/>
      <c r="K29" s="302"/>
      <c r="L29" s="302"/>
      <c r="M29" s="25"/>
      <c r="N29" s="25"/>
      <c r="O29" s="25"/>
      <c r="P29" s="304"/>
      <c r="Q29" s="305"/>
      <c r="R29" s="34"/>
      <c r="S29" s="34"/>
      <c r="T29" s="34"/>
      <c r="U29" s="34"/>
      <c r="V29" s="34"/>
    </row>
    <row r="30" spans="2:22" ht="18.75" customHeight="1" x14ac:dyDescent="0.25">
      <c r="B30" s="275"/>
      <c r="C30" s="276"/>
      <c r="D30" s="302"/>
      <c r="E30" s="302"/>
      <c r="F30" s="302"/>
      <c r="G30" s="302"/>
      <c r="H30" s="302"/>
      <c r="I30" s="302"/>
      <c r="J30" s="302"/>
      <c r="K30" s="302"/>
      <c r="L30" s="302"/>
      <c r="M30" s="25"/>
      <c r="N30" s="25"/>
      <c r="O30" s="25"/>
      <c r="P30" s="304"/>
      <c r="Q30" s="305"/>
      <c r="R30" s="34"/>
      <c r="S30" s="34"/>
      <c r="T30" s="34"/>
      <c r="U30" s="34"/>
      <c r="V30" s="34"/>
    </row>
    <row r="31" spans="2:22" ht="18.75" customHeight="1" x14ac:dyDescent="0.25">
      <c r="B31" s="275"/>
      <c r="C31" s="276"/>
      <c r="D31" s="302"/>
      <c r="E31" s="302"/>
      <c r="F31" s="302"/>
      <c r="G31" s="302"/>
      <c r="H31" s="302"/>
      <c r="I31" s="302"/>
      <c r="J31" s="302"/>
      <c r="K31" s="302"/>
      <c r="L31" s="302"/>
      <c r="M31" s="25"/>
      <c r="N31" s="25"/>
      <c r="O31" s="25"/>
      <c r="P31" s="304"/>
      <c r="Q31" s="305"/>
      <c r="R31" s="34"/>
      <c r="S31" s="34"/>
      <c r="T31" s="34"/>
      <c r="U31" s="34"/>
      <c r="V31" s="34"/>
    </row>
    <row r="32" spans="2:22" ht="18.75" customHeight="1" x14ac:dyDescent="0.25">
      <c r="B32" s="277"/>
      <c r="C32" s="278"/>
      <c r="D32" s="302"/>
      <c r="E32" s="302"/>
      <c r="F32" s="302"/>
      <c r="G32" s="302"/>
      <c r="H32" s="302"/>
      <c r="I32" s="302"/>
      <c r="J32" s="302"/>
      <c r="K32" s="302"/>
      <c r="L32" s="302"/>
      <c r="M32" s="25"/>
      <c r="N32" s="25"/>
      <c r="O32" s="25"/>
      <c r="P32" s="25"/>
      <c r="Q32" s="36"/>
      <c r="S32" s="24"/>
    </row>
    <row r="33" spans="2:22" ht="18.75" customHeight="1" x14ac:dyDescent="0.25">
      <c r="B33" s="26"/>
      <c r="C33" s="28"/>
      <c r="D33" s="28"/>
      <c r="E33" s="28"/>
      <c r="F33" s="28"/>
      <c r="G33" s="28"/>
      <c r="H33" s="39"/>
      <c r="I33" s="39"/>
      <c r="J33" s="39"/>
      <c r="K33" s="28"/>
      <c r="L33" s="28"/>
      <c r="M33" s="28"/>
      <c r="N33" s="28"/>
      <c r="O33" s="28"/>
      <c r="P33" s="28"/>
      <c r="Q33" s="27"/>
    </row>
    <row r="34" spans="2:22" ht="18.75" customHeight="1" x14ac:dyDescent="0.25">
      <c r="B34" s="26"/>
      <c r="C34" s="28"/>
      <c r="D34" s="28"/>
      <c r="E34" s="28"/>
      <c r="F34" s="28"/>
      <c r="G34" s="28"/>
      <c r="H34" s="39"/>
      <c r="I34" s="39"/>
      <c r="J34" s="39"/>
      <c r="K34" s="28"/>
      <c r="L34" s="28"/>
      <c r="M34" s="28"/>
      <c r="N34" s="28"/>
      <c r="O34" s="28"/>
      <c r="P34" s="28"/>
      <c r="Q34" s="27"/>
    </row>
    <row r="35" spans="2:22" ht="18.75" customHeight="1" x14ac:dyDescent="0.25">
      <c r="B35" s="26"/>
      <c r="C35" s="28"/>
      <c r="D35" s="28"/>
      <c r="E35" s="28"/>
      <c r="F35" s="28"/>
      <c r="G35" s="28"/>
      <c r="H35" s="39"/>
      <c r="I35" s="39"/>
      <c r="J35" s="39"/>
      <c r="K35" s="28"/>
      <c r="L35" s="28"/>
      <c r="M35" s="28"/>
      <c r="N35" s="28"/>
      <c r="O35" s="28"/>
      <c r="P35" s="28"/>
      <c r="Q35" s="27"/>
    </row>
    <row r="36" spans="2:22" ht="18.75" customHeight="1" x14ac:dyDescent="0.25">
      <c r="B36" s="26"/>
      <c r="C36" s="28"/>
      <c r="D36" s="28"/>
      <c r="E36" s="28"/>
      <c r="F36" s="28"/>
      <c r="G36" s="28"/>
      <c r="H36" s="39"/>
      <c r="I36" s="39"/>
      <c r="J36" s="39"/>
      <c r="K36" s="28"/>
      <c r="L36" s="28"/>
      <c r="M36" s="28"/>
      <c r="N36" s="28"/>
      <c r="O36" s="28"/>
      <c r="P36" s="28"/>
      <c r="Q36" s="27"/>
    </row>
    <row r="37" spans="2:22" ht="18.75" customHeight="1" thickBot="1" x14ac:dyDescent="0.3">
      <c r="B37" s="26"/>
      <c r="C37" s="28"/>
      <c r="D37" s="28"/>
      <c r="E37" s="28"/>
      <c r="F37" s="28"/>
      <c r="G37" s="28"/>
      <c r="H37" s="39"/>
      <c r="I37" s="39"/>
      <c r="J37" s="39"/>
      <c r="K37" s="28"/>
      <c r="L37" s="28"/>
      <c r="M37" s="28"/>
      <c r="N37" s="28"/>
      <c r="O37" s="28"/>
      <c r="P37" s="28"/>
      <c r="Q37" s="27"/>
    </row>
    <row r="38" spans="2:22" ht="18.75" customHeight="1" x14ac:dyDescent="0.25">
      <c r="B38" s="267"/>
      <c r="C38" s="268"/>
      <c r="D38" s="268"/>
      <c r="E38" s="268"/>
      <c r="F38" s="268"/>
      <c r="G38" s="268"/>
      <c r="H38" s="268"/>
      <c r="I38" s="268"/>
      <c r="J38" s="268"/>
      <c r="K38" s="268"/>
      <c r="L38" s="268"/>
      <c r="M38" s="268"/>
      <c r="N38" s="268" t="s">
        <v>84</v>
      </c>
      <c r="O38" s="268"/>
      <c r="P38" s="268"/>
      <c r="Q38" s="269"/>
    </row>
    <row r="39" spans="2:22" ht="21.95" customHeight="1" thickBot="1" x14ac:dyDescent="0.3">
      <c r="B39" s="270" t="s">
        <v>24</v>
      </c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 t="s">
        <v>25</v>
      </c>
      <c r="O39" s="271"/>
      <c r="P39" s="271"/>
      <c r="Q39" s="272"/>
    </row>
    <row r="43" spans="2:22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2:22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</sheetData>
  <autoFilter ref="A16:T16" xr:uid="{00000000-0009-0000-0000-000005000000}">
    <filterColumn colId="16" showButton="0"/>
  </autoFilter>
  <mergeCells count="108">
    <mergeCell ref="D26:L32"/>
    <mergeCell ref="N26:O26"/>
    <mergeCell ref="P27:Q27"/>
    <mergeCell ref="P28:Q28"/>
    <mergeCell ref="P29:Q29"/>
    <mergeCell ref="P30:Q30"/>
    <mergeCell ref="P31:Q31"/>
    <mergeCell ref="N15:N16"/>
    <mergeCell ref="I11:M11"/>
    <mergeCell ref="G11:H11"/>
    <mergeCell ref="D11:F11"/>
    <mergeCell ref="H17:H18"/>
    <mergeCell ref="H19:H20"/>
    <mergeCell ref="H15:H16"/>
    <mergeCell ref="B25:Q25"/>
    <mergeCell ref="Q19:Q20"/>
    <mergeCell ref="Q23:Q24"/>
    <mergeCell ref="H23:H24"/>
    <mergeCell ref="I21:I22"/>
    <mergeCell ref="B23:B24"/>
    <mergeCell ref="C23:C24"/>
    <mergeCell ref="K23:K24"/>
    <mergeCell ref="L23:L24"/>
    <mergeCell ref="F23:F24"/>
    <mergeCell ref="R17:R18"/>
    <mergeCell ref="R19:R20"/>
    <mergeCell ref="R21:R22"/>
    <mergeCell ref="I23:I24"/>
    <mergeCell ref="J15:J16"/>
    <mergeCell ref="J17:J18"/>
    <mergeCell ref="J19:J20"/>
    <mergeCell ref="J21:J22"/>
    <mergeCell ref="J23:J24"/>
    <mergeCell ref="I15:I16"/>
    <mergeCell ref="I17:I18"/>
    <mergeCell ref="I19:I20"/>
    <mergeCell ref="M15:M16"/>
    <mergeCell ref="P21:P22"/>
    <mergeCell ref="N17:N18"/>
    <mergeCell ref="L21:L22"/>
    <mergeCell ref="M17:M18"/>
    <mergeCell ref="L19:L20"/>
    <mergeCell ref="P19:P20"/>
    <mergeCell ref="N19:N20"/>
    <mergeCell ref="R23:R24"/>
    <mergeCell ref="M19:M20"/>
    <mergeCell ref="P23:P24"/>
    <mergeCell ref="Q21:Q22"/>
    <mergeCell ref="B38:M38"/>
    <mergeCell ref="N38:Q38"/>
    <mergeCell ref="B39:M39"/>
    <mergeCell ref="N39:Q39"/>
    <mergeCell ref="B26:C32"/>
    <mergeCell ref="P26:Q26"/>
    <mergeCell ref="D19:D20"/>
    <mergeCell ref="E19:E20"/>
    <mergeCell ref="F19:F20"/>
    <mergeCell ref="K19:K20"/>
    <mergeCell ref="B19:B20"/>
    <mergeCell ref="N23:N24"/>
    <mergeCell ref="C19:C20"/>
    <mergeCell ref="O17:O20"/>
    <mergeCell ref="D23:D24"/>
    <mergeCell ref="E23:E24"/>
    <mergeCell ref="B17:B18"/>
    <mergeCell ref="C17:C18"/>
    <mergeCell ref="D17:D18"/>
    <mergeCell ref="E17:E18"/>
    <mergeCell ref="B21:B22"/>
    <mergeCell ref="C21:C22"/>
    <mergeCell ref="D21:D22"/>
    <mergeCell ref="E21:E22"/>
    <mergeCell ref="U10:U13"/>
    <mergeCell ref="B13:Q13"/>
    <mergeCell ref="O15:O16"/>
    <mergeCell ref="B15:B16"/>
    <mergeCell ref="C15:D15"/>
    <mergeCell ref="E15:E16"/>
    <mergeCell ref="F15:F16"/>
    <mergeCell ref="G15:G16"/>
    <mergeCell ref="K15:K16"/>
    <mergeCell ref="L15:L16"/>
    <mergeCell ref="T10:T13"/>
    <mergeCell ref="P15:P16"/>
    <mergeCell ref="B11:C11"/>
    <mergeCell ref="Q15:Q16"/>
    <mergeCell ref="R15:R16"/>
    <mergeCell ref="N11:O11"/>
    <mergeCell ref="P11:Q11"/>
    <mergeCell ref="M23:M24"/>
    <mergeCell ref="O21:O24"/>
    <mergeCell ref="K21:K22"/>
    <mergeCell ref="N21:N22"/>
    <mergeCell ref="M21:M22"/>
    <mergeCell ref="H21:H22"/>
    <mergeCell ref="F21:F22"/>
    <mergeCell ref="B1:E7"/>
    <mergeCell ref="B9:D9"/>
    <mergeCell ref="E9:Q9"/>
    <mergeCell ref="B10:D10"/>
    <mergeCell ref="E10:Q10"/>
    <mergeCell ref="F1:Q3"/>
    <mergeCell ref="F4:Q7"/>
    <mergeCell ref="F17:F18"/>
    <mergeCell ref="K17:K18"/>
    <mergeCell ref="L17:L18"/>
    <mergeCell ref="P17:P18"/>
    <mergeCell ref="Q17:Q18"/>
  </mergeCells>
  <printOptions horizontalCentered="1" verticalCentered="1"/>
  <pageMargins left="0" right="0" top="0" bottom="0" header="0.31496062992125984" footer="0.31496062992125984"/>
  <pageSetup scale="70" fitToWidth="0" fitToHeight="0" orientation="landscape" horizontalDpi="4294967294" r:id="rId1"/>
  <headerFooter alignWithMargins="0">
    <oddFooter>&amp;C&amp;"Calibri,Cursiva"&amp;K00-024&amp;P de &amp;N</oddFooter>
  </headerFooter>
  <colBreaks count="1" manualBreakCount="1">
    <brk id="18" max="1048575" man="1"/>
  </colBreaks>
  <ignoredErrors>
    <ignoredError sqref="H17:H24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FD6E-A827-4155-ABD5-791FBACEC052}">
  <sheetPr>
    <pageSetUpPr fitToPage="1"/>
  </sheetPr>
  <dimension ref="B1:W51"/>
  <sheetViews>
    <sheetView showGridLines="0" view="pageBreakPreview" topLeftCell="A2" zoomScale="115" zoomScaleNormal="115" zoomScaleSheetLayoutView="115" workbookViewId="0">
      <selection activeCell="A2" sqref="A2"/>
    </sheetView>
  </sheetViews>
  <sheetFormatPr baseColWidth="10" defaultColWidth="11.42578125" defaultRowHeight="16.5" x14ac:dyDescent="0.3"/>
  <cols>
    <col min="1" max="1" width="3.28515625" style="43" customWidth="1"/>
    <col min="2" max="2" width="5.7109375" style="43" customWidth="1"/>
    <col min="3" max="4" width="4.28515625" style="43" customWidth="1"/>
    <col min="5" max="5" width="5.5703125" style="43" customWidth="1"/>
    <col min="6" max="9" width="4.28515625" style="43" customWidth="1"/>
    <col min="10" max="21" width="9.140625" style="43" customWidth="1"/>
    <col min="22" max="22" width="5.7109375" style="43" customWidth="1"/>
    <col min="23" max="16384" width="11.42578125" style="43"/>
  </cols>
  <sheetData>
    <row r="1" spans="2:22" hidden="1" x14ac:dyDescent="0.3"/>
    <row r="2" spans="2:22" x14ac:dyDescent="0.3">
      <c r="B2" s="44"/>
      <c r="C2" s="44"/>
      <c r="D2" s="44"/>
      <c r="E2" s="44"/>
      <c r="F2" s="44"/>
      <c r="G2" s="44"/>
      <c r="H2" s="44"/>
      <c r="I2" s="44"/>
      <c r="J2" s="44"/>
      <c r="K2" s="317"/>
      <c r="L2" s="317"/>
      <c r="M2" s="317"/>
      <c r="N2" s="317"/>
      <c r="O2" s="317"/>
      <c r="P2" s="44"/>
      <c r="Q2" s="45"/>
      <c r="R2" s="45"/>
      <c r="S2" s="45"/>
      <c r="T2" s="44"/>
      <c r="U2" s="45"/>
      <c r="V2" s="45"/>
    </row>
    <row r="3" spans="2:22" ht="8.1" customHeight="1" x14ac:dyDescent="0.3">
      <c r="B3" s="46"/>
      <c r="C3" s="46"/>
      <c r="D3" s="46"/>
      <c r="E3" s="46"/>
      <c r="F3" s="46"/>
      <c r="G3" s="321" t="s">
        <v>34</v>
      </c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</row>
    <row r="4" spans="2:22" ht="8.1" customHeight="1" x14ac:dyDescent="0.3">
      <c r="B4" s="46"/>
      <c r="C4" s="46"/>
      <c r="D4" s="46"/>
      <c r="E4" s="46"/>
      <c r="F4" s="46"/>
      <c r="G4" s="321"/>
      <c r="H4" s="321"/>
      <c r="I4" s="321"/>
      <c r="J4" s="321"/>
      <c r="K4" s="321"/>
      <c r="L4" s="321"/>
      <c r="M4" s="321"/>
      <c r="N4" s="321"/>
      <c r="O4" s="321"/>
      <c r="P4" s="321"/>
      <c r="Q4" s="321"/>
      <c r="R4" s="321"/>
      <c r="S4" s="321"/>
      <c r="T4" s="321"/>
      <c r="U4" s="321"/>
    </row>
    <row r="5" spans="2:22" ht="8.1" customHeight="1" x14ac:dyDescent="0.3">
      <c r="B5" s="46"/>
      <c r="C5" s="46"/>
      <c r="D5" s="46"/>
      <c r="E5" s="46"/>
      <c r="F5" s="46"/>
      <c r="G5" s="321" t="s">
        <v>35</v>
      </c>
      <c r="H5" s="321"/>
      <c r="I5" s="321"/>
      <c r="J5" s="321"/>
      <c r="K5" s="321"/>
      <c r="L5" s="321"/>
      <c r="M5" s="321"/>
      <c r="N5" s="321"/>
      <c r="O5" s="321"/>
      <c r="P5" s="321"/>
      <c r="Q5" s="321"/>
      <c r="R5" s="321"/>
      <c r="S5" s="321"/>
      <c r="T5" s="321"/>
      <c r="U5" s="321"/>
    </row>
    <row r="6" spans="2:22" ht="8.1" customHeight="1" x14ac:dyDescent="0.3">
      <c r="B6" s="46"/>
      <c r="C6" s="46"/>
      <c r="D6" s="46"/>
      <c r="E6" s="46"/>
      <c r="F6" s="46"/>
      <c r="G6" s="321"/>
      <c r="H6" s="321"/>
      <c r="I6" s="321"/>
      <c r="J6" s="321"/>
      <c r="K6" s="321"/>
      <c r="L6" s="321"/>
      <c r="M6" s="321"/>
      <c r="N6" s="321"/>
      <c r="O6" s="321"/>
      <c r="P6" s="321"/>
      <c r="Q6" s="321"/>
      <c r="R6" s="321"/>
      <c r="S6" s="321"/>
      <c r="T6" s="321"/>
      <c r="U6" s="321"/>
    </row>
    <row r="7" spans="2:22" ht="8.1" customHeight="1" x14ac:dyDescent="0.3"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</row>
    <row r="8" spans="2:22" ht="13.5" customHeight="1" x14ac:dyDescent="0.3">
      <c r="B8" s="44"/>
      <c r="C8" s="318" t="s">
        <v>2</v>
      </c>
      <c r="D8" s="318"/>
      <c r="E8" s="318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44"/>
      <c r="Q8" s="320" t="s">
        <v>36</v>
      </c>
      <c r="R8" s="320"/>
      <c r="S8" s="320"/>
      <c r="T8" s="320"/>
      <c r="U8" s="320"/>
    </row>
    <row r="9" spans="2:22" ht="13.5" customHeight="1" x14ac:dyDescent="0.3">
      <c r="B9" s="44"/>
      <c r="C9" s="318" t="s">
        <v>0</v>
      </c>
      <c r="D9" s="318"/>
      <c r="E9" s="318"/>
      <c r="F9" s="330"/>
      <c r="G9" s="330"/>
      <c r="H9" s="330"/>
      <c r="I9" s="330"/>
      <c r="J9" s="330"/>
      <c r="K9" s="330"/>
      <c r="L9" s="330"/>
      <c r="M9" s="330"/>
      <c r="N9" s="330"/>
      <c r="O9" s="330"/>
      <c r="P9" s="44"/>
      <c r="Q9" s="333" t="s">
        <v>37</v>
      </c>
      <c r="R9" s="333"/>
      <c r="S9" s="328"/>
      <c r="T9" s="328"/>
      <c r="U9" s="328"/>
    </row>
    <row r="10" spans="2:22" ht="24" customHeight="1" x14ac:dyDescent="0.3">
      <c r="B10" s="44"/>
      <c r="C10" s="318"/>
      <c r="D10" s="318"/>
      <c r="E10" s="318"/>
      <c r="F10" s="331"/>
      <c r="G10" s="331"/>
      <c r="H10" s="331"/>
      <c r="I10" s="331"/>
      <c r="J10" s="331"/>
      <c r="K10" s="331"/>
      <c r="L10" s="331"/>
      <c r="M10" s="331"/>
      <c r="N10" s="331"/>
      <c r="O10" s="331"/>
      <c r="P10" s="44"/>
      <c r="Q10" s="333" t="s">
        <v>38</v>
      </c>
      <c r="R10" s="333"/>
      <c r="S10" s="334"/>
      <c r="T10" s="334"/>
      <c r="U10" s="334"/>
    </row>
    <row r="11" spans="2:22" ht="13.5" customHeight="1" x14ac:dyDescent="0.3">
      <c r="B11" s="44"/>
      <c r="C11" s="48"/>
      <c r="D11" s="48"/>
      <c r="E11" s="48"/>
      <c r="F11" s="332"/>
      <c r="G11" s="332"/>
      <c r="H11" s="332"/>
      <c r="I11" s="332"/>
      <c r="J11" s="332"/>
      <c r="K11" s="332"/>
      <c r="L11" s="332"/>
      <c r="M11" s="332"/>
      <c r="N11" s="332"/>
      <c r="O11" s="332"/>
      <c r="P11" s="44"/>
      <c r="Q11" s="333" t="s">
        <v>39</v>
      </c>
      <c r="R11" s="333"/>
      <c r="S11" s="334"/>
      <c r="T11" s="334"/>
      <c r="U11" s="334"/>
    </row>
    <row r="12" spans="2:22" ht="13.5" customHeight="1" x14ac:dyDescent="0.3">
      <c r="B12" s="44"/>
      <c r="C12" s="318" t="s">
        <v>40</v>
      </c>
      <c r="D12" s="318"/>
      <c r="E12" s="318"/>
      <c r="F12" s="322"/>
      <c r="G12" s="323"/>
      <c r="H12" s="323"/>
      <c r="I12" s="323"/>
      <c r="J12" s="323"/>
      <c r="K12" s="324"/>
      <c r="L12" s="324"/>
      <c r="M12" s="325"/>
      <c r="N12" s="326"/>
      <c r="O12" s="326"/>
      <c r="P12" s="49"/>
      <c r="Q12" s="327" t="s">
        <v>5</v>
      </c>
      <c r="R12" s="327"/>
      <c r="S12" s="328"/>
      <c r="T12" s="328"/>
      <c r="U12" s="328"/>
    </row>
    <row r="13" spans="2:22" ht="13.5" customHeight="1" x14ac:dyDescent="0.3">
      <c r="B13" s="44"/>
      <c r="C13" s="318" t="s">
        <v>41</v>
      </c>
      <c r="D13" s="318"/>
      <c r="E13" s="318"/>
      <c r="F13" s="329"/>
      <c r="G13" s="329"/>
      <c r="H13" s="329"/>
      <c r="I13" s="329"/>
      <c r="J13" s="329"/>
      <c r="K13" s="44"/>
      <c r="L13" s="44"/>
      <c r="M13" s="44"/>
      <c r="N13" s="44"/>
      <c r="O13" s="44"/>
      <c r="P13" s="44"/>
      <c r="Q13" s="327"/>
      <c r="R13" s="327"/>
      <c r="S13" s="328"/>
      <c r="T13" s="328"/>
      <c r="U13" s="328"/>
    </row>
    <row r="14" spans="2:22" ht="6" customHeight="1" x14ac:dyDescent="0.3">
      <c r="B14" s="44"/>
      <c r="C14" s="50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</row>
    <row r="15" spans="2:22" ht="6" customHeight="1" x14ac:dyDescent="0.3"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3"/>
    </row>
    <row r="16" spans="2:22" ht="16.5" customHeight="1" x14ac:dyDescent="0.3">
      <c r="B16" s="54"/>
      <c r="C16" s="335" t="s">
        <v>42</v>
      </c>
      <c r="D16" s="335"/>
      <c r="E16" s="335"/>
      <c r="F16" s="335"/>
      <c r="G16" s="335"/>
      <c r="H16" s="335"/>
      <c r="I16" s="335"/>
      <c r="J16" s="344">
        <v>1</v>
      </c>
      <c r="K16" s="345"/>
      <c r="L16" s="346"/>
      <c r="M16" s="344">
        <f>J16+1</f>
        <v>2</v>
      </c>
      <c r="N16" s="345"/>
      <c r="O16" s="346"/>
      <c r="P16" s="344">
        <f>M16+1</f>
        <v>3</v>
      </c>
      <c r="Q16" s="345"/>
      <c r="R16" s="346"/>
      <c r="S16" s="344">
        <f>P16+1</f>
        <v>4</v>
      </c>
      <c r="T16" s="345"/>
      <c r="U16" s="346"/>
      <c r="V16" s="55"/>
    </row>
    <row r="17" spans="2:22" ht="16.5" customHeight="1" x14ac:dyDescent="0.3">
      <c r="B17" s="54"/>
      <c r="C17" s="335" t="s">
        <v>43</v>
      </c>
      <c r="D17" s="335"/>
      <c r="E17" s="335"/>
      <c r="F17" s="335"/>
      <c r="G17" s="335"/>
      <c r="H17" s="335"/>
      <c r="I17" s="335"/>
      <c r="J17" s="338">
        <f>F12</f>
        <v>0</v>
      </c>
      <c r="K17" s="339"/>
      <c r="L17" s="340"/>
      <c r="M17" s="338">
        <f>I12</f>
        <v>0</v>
      </c>
      <c r="N17" s="339"/>
      <c r="O17" s="340"/>
      <c r="P17" s="338">
        <f>L12</f>
        <v>0</v>
      </c>
      <c r="Q17" s="339"/>
      <c r="R17" s="340"/>
      <c r="S17" s="338">
        <f>O12</f>
        <v>0</v>
      </c>
      <c r="T17" s="339"/>
      <c r="U17" s="340"/>
      <c r="V17" s="55"/>
    </row>
    <row r="18" spans="2:22" ht="16.5" customHeight="1" x14ac:dyDescent="0.3">
      <c r="B18" s="54"/>
      <c r="C18" s="335" t="s">
        <v>44</v>
      </c>
      <c r="D18" s="335"/>
      <c r="E18" s="335"/>
      <c r="F18" s="335"/>
      <c r="G18" s="335"/>
      <c r="H18" s="335"/>
      <c r="I18" s="335"/>
      <c r="J18" s="338">
        <f>J17+J19</f>
        <v>0</v>
      </c>
      <c r="K18" s="339"/>
      <c r="L18" s="340"/>
      <c r="M18" s="338">
        <f>M17+M19</f>
        <v>0</v>
      </c>
      <c r="N18" s="339"/>
      <c r="O18" s="340"/>
      <c r="P18" s="338">
        <f>P17+P19</f>
        <v>0</v>
      </c>
      <c r="Q18" s="339"/>
      <c r="R18" s="340"/>
      <c r="S18" s="338">
        <f>S17+S19</f>
        <v>0</v>
      </c>
      <c r="T18" s="339"/>
      <c r="U18" s="340"/>
      <c r="V18" s="55"/>
    </row>
    <row r="19" spans="2:22" ht="16.5" customHeight="1" x14ac:dyDescent="0.3">
      <c r="B19" s="54"/>
      <c r="C19" s="335" t="s">
        <v>45</v>
      </c>
      <c r="D19" s="335"/>
      <c r="E19" s="335"/>
      <c r="F19" s="335"/>
      <c r="G19" s="335"/>
      <c r="H19" s="335"/>
      <c r="I19" s="335"/>
      <c r="J19" s="341"/>
      <c r="K19" s="342"/>
      <c r="L19" s="343"/>
      <c r="M19" s="341"/>
      <c r="N19" s="342"/>
      <c r="O19" s="343"/>
      <c r="P19" s="341"/>
      <c r="Q19" s="342"/>
      <c r="R19" s="343"/>
      <c r="S19" s="341"/>
      <c r="T19" s="342"/>
      <c r="U19" s="343"/>
      <c r="V19" s="55"/>
    </row>
    <row r="20" spans="2:22" ht="16.5" customHeight="1" x14ac:dyDescent="0.3">
      <c r="B20" s="54"/>
      <c r="C20" s="335" t="s">
        <v>46</v>
      </c>
      <c r="D20" s="335"/>
      <c r="E20" s="335"/>
      <c r="F20" s="335"/>
      <c r="G20" s="335"/>
      <c r="H20" s="335"/>
      <c r="I20" s="335"/>
      <c r="J20" s="336"/>
      <c r="K20" s="329"/>
      <c r="L20" s="337"/>
      <c r="M20" s="336"/>
      <c r="N20" s="329"/>
      <c r="O20" s="337"/>
      <c r="P20" s="336"/>
      <c r="Q20" s="329"/>
      <c r="R20" s="337"/>
      <c r="S20" s="336"/>
      <c r="T20" s="329"/>
      <c r="U20" s="337"/>
      <c r="V20" s="55"/>
    </row>
    <row r="21" spans="2:22" x14ac:dyDescent="0.3">
      <c r="B21" s="54"/>
      <c r="C21" s="335" t="s">
        <v>54</v>
      </c>
      <c r="D21" s="335"/>
      <c r="E21" s="335"/>
      <c r="F21" s="335"/>
      <c r="G21" s="335"/>
      <c r="H21" s="335"/>
      <c r="I21" s="335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55"/>
    </row>
    <row r="22" spans="2:22" x14ac:dyDescent="0.3">
      <c r="B22" s="54"/>
      <c r="C22" s="335" t="s">
        <v>55</v>
      </c>
      <c r="D22" s="335"/>
      <c r="E22" s="335"/>
      <c r="F22" s="335"/>
      <c r="G22" s="335"/>
      <c r="H22" s="335"/>
      <c r="I22" s="335"/>
      <c r="J22" s="380" t="e">
        <f>ROUND(AVERAGE(J21:L21),0)</f>
        <v>#DIV/0!</v>
      </c>
      <c r="K22" s="381"/>
      <c r="L22" s="382"/>
      <c r="M22" s="380" t="e">
        <f>ROUND(AVERAGE(M21:O21),0)</f>
        <v>#DIV/0!</v>
      </c>
      <c r="N22" s="381"/>
      <c r="O22" s="382"/>
      <c r="P22" s="380" t="e">
        <f>ROUND(AVERAGE(P21:R21),0)</f>
        <v>#DIV/0!</v>
      </c>
      <c r="Q22" s="381"/>
      <c r="R22" s="382"/>
      <c r="S22" s="380" t="e">
        <f>ROUND(AVERAGE(S21:U21),0)</f>
        <v>#DIV/0!</v>
      </c>
      <c r="T22" s="381"/>
      <c r="U22" s="382"/>
      <c r="V22" s="55"/>
    </row>
    <row r="23" spans="2:22" x14ac:dyDescent="0.3">
      <c r="B23" s="54"/>
      <c r="C23" s="335" t="s">
        <v>56</v>
      </c>
      <c r="D23" s="335"/>
      <c r="E23" s="335"/>
      <c r="F23" s="335"/>
      <c r="G23" s="335"/>
      <c r="H23" s="335"/>
      <c r="I23" s="335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55"/>
    </row>
    <row r="24" spans="2:22" x14ac:dyDescent="0.3">
      <c r="B24" s="54"/>
      <c r="C24" s="335" t="s">
        <v>57</v>
      </c>
      <c r="D24" s="335"/>
      <c r="E24" s="335"/>
      <c r="F24" s="335"/>
      <c r="G24" s="335"/>
      <c r="H24" s="335"/>
      <c r="I24" s="335"/>
      <c r="J24" s="380" t="e">
        <f>ROUND(AVERAGE(J23:L23),0)</f>
        <v>#DIV/0!</v>
      </c>
      <c r="K24" s="381"/>
      <c r="L24" s="382"/>
      <c r="M24" s="380" t="e">
        <f>ROUND(AVERAGE(M23:O23),0)</f>
        <v>#DIV/0!</v>
      </c>
      <c r="N24" s="381"/>
      <c r="O24" s="382"/>
      <c r="P24" s="380" t="e">
        <f>ROUND(AVERAGE(P23:R23),0)</f>
        <v>#DIV/0!</v>
      </c>
      <c r="Q24" s="381"/>
      <c r="R24" s="382"/>
      <c r="S24" s="380" t="e">
        <f>ROUND(AVERAGE(S23:U23),0)</f>
        <v>#DIV/0!</v>
      </c>
      <c r="T24" s="381"/>
      <c r="U24" s="382"/>
      <c r="V24" s="55"/>
    </row>
    <row r="25" spans="2:22" x14ac:dyDescent="0.3">
      <c r="B25" s="54"/>
      <c r="C25" s="335" t="s">
        <v>58</v>
      </c>
      <c r="D25" s="335"/>
      <c r="E25" s="335"/>
      <c r="F25" s="335"/>
      <c r="G25" s="335"/>
      <c r="H25" s="335"/>
      <c r="I25" s="335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55"/>
    </row>
    <row r="26" spans="2:22" x14ac:dyDescent="0.3">
      <c r="B26" s="54"/>
      <c r="C26" s="335" t="s">
        <v>59</v>
      </c>
      <c r="D26" s="335"/>
      <c r="E26" s="335"/>
      <c r="F26" s="335"/>
      <c r="G26" s="335"/>
      <c r="H26" s="335"/>
      <c r="I26" s="335"/>
      <c r="J26" s="380" t="e">
        <f>ROUND(AVERAGE(J25:L25),0)</f>
        <v>#DIV/0!</v>
      </c>
      <c r="K26" s="381"/>
      <c r="L26" s="382"/>
      <c r="M26" s="380" t="e">
        <f>ROUND(AVERAGE(M25:O25),0)</f>
        <v>#DIV/0!</v>
      </c>
      <c r="N26" s="381"/>
      <c r="O26" s="382"/>
      <c r="P26" s="380" t="e">
        <f>ROUND(AVERAGE(P25:R25),0)</f>
        <v>#DIV/0!</v>
      </c>
      <c r="Q26" s="381"/>
      <c r="R26" s="382"/>
      <c r="S26" s="380" t="e">
        <f>ROUND(AVERAGE(S25:U25),0)</f>
        <v>#DIV/0!</v>
      </c>
      <c r="T26" s="381"/>
      <c r="U26" s="382"/>
      <c r="V26" s="55"/>
    </row>
    <row r="27" spans="2:22" x14ac:dyDescent="0.3">
      <c r="B27" s="54"/>
      <c r="C27" s="335" t="s">
        <v>60</v>
      </c>
      <c r="D27" s="335"/>
      <c r="E27" s="335"/>
      <c r="F27" s="335"/>
      <c r="G27" s="335"/>
      <c r="H27" s="335"/>
      <c r="I27" s="335"/>
      <c r="J27" s="377"/>
      <c r="K27" s="378"/>
      <c r="L27" s="379"/>
      <c r="M27" s="377"/>
      <c r="N27" s="378"/>
      <c r="O27" s="379"/>
      <c r="P27" s="377"/>
      <c r="Q27" s="378"/>
      <c r="R27" s="379"/>
      <c r="S27" s="377"/>
      <c r="T27" s="378"/>
      <c r="U27" s="379"/>
      <c r="V27" s="55"/>
    </row>
    <row r="28" spans="2:22" x14ac:dyDescent="0.3">
      <c r="B28" s="54"/>
      <c r="C28" s="335" t="s">
        <v>47</v>
      </c>
      <c r="D28" s="335"/>
      <c r="E28" s="335"/>
      <c r="F28" s="335"/>
      <c r="G28" s="335"/>
      <c r="H28" s="335"/>
      <c r="I28" s="335"/>
      <c r="J28" s="374"/>
      <c r="K28" s="375"/>
      <c r="L28" s="376"/>
      <c r="M28" s="374"/>
      <c r="N28" s="375"/>
      <c r="O28" s="376"/>
      <c r="P28" s="374"/>
      <c r="Q28" s="375"/>
      <c r="R28" s="376"/>
      <c r="S28" s="374"/>
      <c r="T28" s="375"/>
      <c r="U28" s="376"/>
      <c r="V28" s="55"/>
    </row>
    <row r="29" spans="2:22" x14ac:dyDescent="0.3">
      <c r="B29" s="54"/>
      <c r="C29" s="335" t="s">
        <v>61</v>
      </c>
      <c r="D29" s="335"/>
      <c r="E29" s="335"/>
      <c r="F29" s="335"/>
      <c r="G29" s="335"/>
      <c r="H29" s="335"/>
      <c r="I29" s="335"/>
      <c r="J29" s="374">
        <f>ROUND(J50*9.80665,2)</f>
        <v>0</v>
      </c>
      <c r="K29" s="375"/>
      <c r="L29" s="376"/>
      <c r="M29" s="374">
        <f>ROUND(M50*9.80665,2)</f>
        <v>0</v>
      </c>
      <c r="N29" s="375"/>
      <c r="O29" s="376"/>
      <c r="P29" s="374">
        <f>ROUND(P50*9.80665,2)</f>
        <v>0</v>
      </c>
      <c r="Q29" s="375"/>
      <c r="R29" s="376"/>
      <c r="S29" s="374">
        <f>ROUND(S50*9.80665,2)</f>
        <v>0</v>
      </c>
      <c r="T29" s="375"/>
      <c r="U29" s="376"/>
      <c r="V29" s="55"/>
    </row>
    <row r="30" spans="2:22" x14ac:dyDescent="0.3">
      <c r="B30" s="54"/>
      <c r="C30" s="335" t="s">
        <v>62</v>
      </c>
      <c r="D30" s="335"/>
      <c r="E30" s="335"/>
      <c r="F30" s="335"/>
      <c r="G30" s="335"/>
      <c r="H30" s="335"/>
      <c r="I30" s="335"/>
      <c r="J30" s="371"/>
      <c r="K30" s="372"/>
      <c r="L30" s="373"/>
      <c r="M30" s="371"/>
      <c r="N30" s="372"/>
      <c r="O30" s="373"/>
      <c r="P30" s="371"/>
      <c r="Q30" s="372"/>
      <c r="R30" s="373"/>
      <c r="S30" s="371"/>
      <c r="T30" s="372"/>
      <c r="U30" s="373"/>
      <c r="V30" s="55"/>
    </row>
    <row r="31" spans="2:22" x14ac:dyDescent="0.3">
      <c r="B31" s="54"/>
      <c r="C31" s="335" t="s">
        <v>64</v>
      </c>
      <c r="D31" s="335"/>
      <c r="E31" s="335"/>
      <c r="F31" s="335"/>
      <c r="G31" s="335"/>
      <c r="H31" s="335"/>
      <c r="I31" s="335"/>
      <c r="J31" s="371" t="e">
        <f>AVERAGE(J30:O30)</f>
        <v>#DIV/0!</v>
      </c>
      <c r="K31" s="372"/>
      <c r="L31" s="372"/>
      <c r="M31" s="372"/>
      <c r="N31" s="372"/>
      <c r="O31" s="373"/>
      <c r="P31" s="371" t="e">
        <f>AVERAGE(P30:U30)</f>
        <v>#DIV/0!</v>
      </c>
      <c r="Q31" s="372"/>
      <c r="R31" s="372"/>
      <c r="S31" s="372"/>
      <c r="T31" s="372"/>
      <c r="U31" s="373"/>
      <c r="V31" s="55"/>
    </row>
    <row r="32" spans="2:22" ht="50.1" customHeight="1" x14ac:dyDescent="0.3">
      <c r="B32" s="54"/>
      <c r="C32" s="368" t="s">
        <v>15</v>
      </c>
      <c r="D32" s="369"/>
      <c r="E32" s="369"/>
      <c r="F32" s="369"/>
      <c r="G32" s="369"/>
      <c r="H32" s="369"/>
      <c r="I32" s="370"/>
      <c r="J32" s="384" t="s">
        <v>49</v>
      </c>
      <c r="K32" s="385"/>
      <c r="L32" s="386"/>
      <c r="M32" s="384"/>
      <c r="N32" s="385"/>
      <c r="O32" s="386"/>
      <c r="P32" s="384"/>
      <c r="Q32" s="385"/>
      <c r="R32" s="386"/>
      <c r="S32" s="384"/>
      <c r="T32" s="385"/>
      <c r="U32" s="386"/>
      <c r="V32" s="55"/>
    </row>
    <row r="33" spans="2:22" ht="6" customHeight="1" x14ac:dyDescent="0.3">
      <c r="B33" s="56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8"/>
    </row>
    <row r="34" spans="2:22" ht="6" customHeight="1" x14ac:dyDescent="0.3"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</row>
    <row r="35" spans="2:22" ht="3.75" customHeight="1" x14ac:dyDescent="0.3">
      <c r="B35" s="51"/>
      <c r="C35" s="59"/>
      <c r="D35" s="60"/>
      <c r="E35" s="60"/>
      <c r="F35" s="60"/>
      <c r="G35" s="60"/>
      <c r="H35" s="60"/>
      <c r="I35" s="60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53"/>
    </row>
    <row r="36" spans="2:22" ht="6" customHeight="1" x14ac:dyDescent="0.3">
      <c r="B36" s="54"/>
      <c r="C36" s="350" t="s">
        <v>50</v>
      </c>
      <c r="D36" s="351"/>
      <c r="E36" s="351"/>
      <c r="F36" s="351"/>
      <c r="G36" s="351"/>
      <c r="H36" s="351"/>
      <c r="I36" s="352"/>
      <c r="J36" s="359" t="s">
        <v>51</v>
      </c>
      <c r="K36" s="360"/>
      <c r="L36" s="361"/>
      <c r="M36" s="359"/>
      <c r="N36" s="360"/>
      <c r="O36" s="361"/>
      <c r="P36" s="359"/>
      <c r="Q36" s="360"/>
      <c r="R36" s="361"/>
      <c r="S36" s="359"/>
      <c r="T36" s="360"/>
      <c r="U36" s="361"/>
      <c r="V36" s="55"/>
    </row>
    <row r="37" spans="2:22" ht="6" customHeight="1" x14ac:dyDescent="0.3">
      <c r="B37" s="54"/>
      <c r="C37" s="356"/>
      <c r="D37" s="357"/>
      <c r="E37" s="357"/>
      <c r="F37" s="357"/>
      <c r="G37" s="357"/>
      <c r="H37" s="357"/>
      <c r="I37" s="358"/>
      <c r="J37" s="365"/>
      <c r="K37" s="366"/>
      <c r="L37" s="367"/>
      <c r="M37" s="365"/>
      <c r="N37" s="366"/>
      <c r="O37" s="367"/>
      <c r="P37" s="365"/>
      <c r="Q37" s="366"/>
      <c r="R37" s="367"/>
      <c r="S37" s="365"/>
      <c r="T37" s="366"/>
      <c r="U37" s="367"/>
      <c r="V37" s="55"/>
    </row>
    <row r="38" spans="2:22" ht="3.75" customHeight="1" x14ac:dyDescent="0.3">
      <c r="B38" s="56"/>
      <c r="C38" s="62"/>
      <c r="D38" s="63"/>
      <c r="E38" s="63"/>
      <c r="F38" s="63"/>
      <c r="G38" s="63"/>
      <c r="H38" s="63"/>
      <c r="I38" s="63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58"/>
    </row>
    <row r="39" spans="2:22" ht="3.75" customHeight="1" x14ac:dyDescent="0.3">
      <c r="B39" s="51"/>
      <c r="C39" s="59"/>
      <c r="D39" s="60"/>
      <c r="E39" s="60"/>
      <c r="F39" s="60"/>
      <c r="G39" s="60"/>
      <c r="H39" s="60"/>
      <c r="I39" s="60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53"/>
    </row>
    <row r="40" spans="2:22" x14ac:dyDescent="0.3">
      <c r="B40" s="54"/>
      <c r="C40" s="350" t="s">
        <v>52</v>
      </c>
      <c r="D40" s="351"/>
      <c r="E40" s="351"/>
      <c r="F40" s="351"/>
      <c r="G40" s="351"/>
      <c r="H40" s="351"/>
      <c r="I40" s="352"/>
      <c r="J40" s="359"/>
      <c r="K40" s="360"/>
      <c r="L40" s="361"/>
      <c r="M40" s="359"/>
      <c r="N40" s="360"/>
      <c r="O40" s="361"/>
      <c r="P40" s="359"/>
      <c r="Q40" s="360"/>
      <c r="R40" s="361"/>
      <c r="S40" s="359"/>
      <c r="T40" s="360"/>
      <c r="U40" s="361"/>
      <c r="V40" s="55"/>
    </row>
    <row r="41" spans="2:22" x14ac:dyDescent="0.3">
      <c r="B41" s="54"/>
      <c r="C41" s="353"/>
      <c r="D41" s="354"/>
      <c r="E41" s="354"/>
      <c r="F41" s="354"/>
      <c r="G41" s="354"/>
      <c r="H41" s="354"/>
      <c r="I41" s="355"/>
      <c r="J41" s="362"/>
      <c r="K41" s="363"/>
      <c r="L41" s="364"/>
      <c r="M41" s="362"/>
      <c r="N41" s="363"/>
      <c r="O41" s="364"/>
      <c r="P41" s="362"/>
      <c r="Q41" s="363"/>
      <c r="R41" s="364"/>
      <c r="S41" s="362"/>
      <c r="T41" s="363"/>
      <c r="U41" s="364"/>
      <c r="V41" s="55"/>
    </row>
    <row r="42" spans="2:22" ht="19.5" customHeight="1" x14ac:dyDescent="0.3">
      <c r="B42" s="54"/>
      <c r="C42" s="356"/>
      <c r="D42" s="357"/>
      <c r="E42" s="357"/>
      <c r="F42" s="357"/>
      <c r="G42" s="357"/>
      <c r="H42" s="357"/>
      <c r="I42" s="358"/>
      <c r="J42" s="365"/>
      <c r="K42" s="366"/>
      <c r="L42" s="367"/>
      <c r="M42" s="365"/>
      <c r="N42" s="366"/>
      <c r="O42" s="367"/>
      <c r="P42" s="365"/>
      <c r="Q42" s="366"/>
      <c r="R42" s="367"/>
      <c r="S42" s="365"/>
      <c r="T42" s="366"/>
      <c r="U42" s="367"/>
      <c r="V42" s="55"/>
    </row>
    <row r="43" spans="2:22" ht="3.75" customHeight="1" x14ac:dyDescent="0.3">
      <c r="B43" s="56"/>
      <c r="C43" s="62"/>
      <c r="D43" s="63"/>
      <c r="E43" s="63"/>
      <c r="F43" s="63"/>
      <c r="G43" s="63"/>
      <c r="H43" s="63"/>
      <c r="I43" s="63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58"/>
    </row>
    <row r="44" spans="2:22" ht="3.75" customHeight="1" x14ac:dyDescent="0.3">
      <c r="B44" s="44"/>
      <c r="C44" s="65"/>
      <c r="D44" s="65"/>
      <c r="E44" s="65"/>
      <c r="F44" s="65"/>
      <c r="G44" s="65"/>
      <c r="H44" s="65"/>
      <c r="I44" s="65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</row>
    <row r="45" spans="2:22" ht="3.75" customHeight="1" x14ac:dyDescent="0.3">
      <c r="B45" s="44"/>
      <c r="C45" s="65"/>
      <c r="D45" s="65"/>
      <c r="E45" s="65"/>
      <c r="F45" s="65"/>
      <c r="G45" s="65"/>
      <c r="H45" s="65"/>
      <c r="I45" s="65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</row>
    <row r="46" spans="2:22" ht="100.5" customHeight="1" x14ac:dyDescent="0.3"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</row>
    <row r="47" spans="2:22" ht="13.5" customHeight="1" x14ac:dyDescent="0.3">
      <c r="B47" s="44"/>
      <c r="C47" s="44"/>
      <c r="D47" s="347">
        <f>CILINDROS!B38</f>
        <v>0</v>
      </c>
      <c r="E47" s="347"/>
      <c r="F47" s="347"/>
      <c r="G47" s="347"/>
      <c r="H47" s="347"/>
      <c r="I47" s="347"/>
      <c r="J47" s="347"/>
      <c r="K47" s="44"/>
      <c r="P47" s="44"/>
      <c r="Q47" s="347" t="str">
        <f>CILINDROS!N38</f>
        <v>Ing Francisco Granados</v>
      </c>
      <c r="R47" s="347"/>
      <c r="S47" s="347"/>
      <c r="T47" s="347"/>
    </row>
    <row r="48" spans="2:22" ht="12" customHeight="1" x14ac:dyDescent="0.3">
      <c r="B48" s="44"/>
      <c r="C48" s="44"/>
      <c r="D48" s="348" t="s">
        <v>24</v>
      </c>
      <c r="E48" s="348"/>
      <c r="F48" s="348"/>
      <c r="G48" s="348"/>
      <c r="H48" s="348"/>
      <c r="I48" s="348"/>
      <c r="J48" s="348"/>
      <c r="K48" s="44"/>
      <c r="P48" s="66"/>
      <c r="Q48" s="349" t="s">
        <v>53</v>
      </c>
      <c r="R48" s="349"/>
      <c r="S48" s="349"/>
      <c r="T48" s="349"/>
    </row>
    <row r="49" spans="3:23" x14ac:dyDescent="0.3">
      <c r="D49" s="44"/>
      <c r="E49" s="44"/>
      <c r="F49" s="44"/>
      <c r="G49" s="44"/>
      <c r="H49" s="44"/>
      <c r="I49" s="44"/>
      <c r="J49" s="44"/>
      <c r="K49" s="44"/>
      <c r="P49" s="66"/>
      <c r="Q49" s="349"/>
      <c r="R49" s="349"/>
      <c r="S49" s="349"/>
      <c r="T49" s="349"/>
    </row>
    <row r="50" spans="3:23" x14ac:dyDescent="0.3">
      <c r="C50" s="383" t="s">
        <v>48</v>
      </c>
      <c r="D50" s="383"/>
      <c r="E50" s="383"/>
      <c r="F50" s="383"/>
      <c r="G50" s="383"/>
      <c r="H50" s="383"/>
      <c r="I50" s="383"/>
      <c r="J50" s="374"/>
      <c r="K50" s="375"/>
      <c r="L50" s="376"/>
    </row>
    <row r="51" spans="3:23" x14ac:dyDescent="0.3">
      <c r="C51" s="383" t="s">
        <v>62</v>
      </c>
      <c r="D51" s="383"/>
      <c r="E51" s="383"/>
      <c r="F51" s="383"/>
      <c r="G51" s="383"/>
      <c r="H51" s="383"/>
      <c r="I51" s="383"/>
      <c r="J51" s="371" t="e">
        <f>(J29*J27)/(J22*J24*J24)</f>
        <v>#DIV/0!</v>
      </c>
      <c r="K51" s="372"/>
      <c r="L51" s="373"/>
      <c r="W51" s="68" t="s">
        <v>63</v>
      </c>
    </row>
  </sheetData>
  <mergeCells count="112">
    <mergeCell ref="S16:U16"/>
    <mergeCell ref="S17:U17"/>
    <mergeCell ref="S18:U18"/>
    <mergeCell ref="S19:U19"/>
    <mergeCell ref="S20:U20"/>
    <mergeCell ref="S22:U22"/>
    <mergeCell ref="P40:R42"/>
    <mergeCell ref="P31:U31"/>
    <mergeCell ref="S32:U32"/>
    <mergeCell ref="S36:U37"/>
    <mergeCell ref="S40:U42"/>
    <mergeCell ref="P24:R24"/>
    <mergeCell ref="P26:R26"/>
    <mergeCell ref="P27:R27"/>
    <mergeCell ref="P28:R28"/>
    <mergeCell ref="P29:R29"/>
    <mergeCell ref="S24:U24"/>
    <mergeCell ref="S26:U26"/>
    <mergeCell ref="S27:U27"/>
    <mergeCell ref="S28:U28"/>
    <mergeCell ref="S29:U29"/>
    <mergeCell ref="S30:U30"/>
    <mergeCell ref="P16:R16"/>
    <mergeCell ref="P17:R17"/>
    <mergeCell ref="P18:R18"/>
    <mergeCell ref="P19:R19"/>
    <mergeCell ref="P20:R20"/>
    <mergeCell ref="P22:R22"/>
    <mergeCell ref="M30:O30"/>
    <mergeCell ref="M32:O32"/>
    <mergeCell ref="M36:O37"/>
    <mergeCell ref="J31:O31"/>
    <mergeCell ref="M22:O22"/>
    <mergeCell ref="M24:O24"/>
    <mergeCell ref="M26:O26"/>
    <mergeCell ref="M27:O27"/>
    <mergeCell ref="M28:O28"/>
    <mergeCell ref="M29:O29"/>
    <mergeCell ref="P32:R32"/>
    <mergeCell ref="P30:R30"/>
    <mergeCell ref="P36:R37"/>
    <mergeCell ref="C50:I50"/>
    <mergeCell ref="J50:L50"/>
    <mergeCell ref="C51:I51"/>
    <mergeCell ref="J51:L51"/>
    <mergeCell ref="J36:L37"/>
    <mergeCell ref="J40:L42"/>
    <mergeCell ref="J32:L32"/>
    <mergeCell ref="C22:I22"/>
    <mergeCell ref="C24:I24"/>
    <mergeCell ref="J24:L24"/>
    <mergeCell ref="C26:I26"/>
    <mergeCell ref="J26:L26"/>
    <mergeCell ref="D47:J47"/>
    <mergeCell ref="Q47:T47"/>
    <mergeCell ref="D48:J48"/>
    <mergeCell ref="Q48:T49"/>
    <mergeCell ref="J16:L16"/>
    <mergeCell ref="J17:L17"/>
    <mergeCell ref="J18:L18"/>
    <mergeCell ref="J19:L19"/>
    <mergeCell ref="J20:L20"/>
    <mergeCell ref="C40:I42"/>
    <mergeCell ref="M40:O42"/>
    <mergeCell ref="C36:I37"/>
    <mergeCell ref="C32:I32"/>
    <mergeCell ref="C31:I31"/>
    <mergeCell ref="C30:I30"/>
    <mergeCell ref="J30:L30"/>
    <mergeCell ref="J29:L29"/>
    <mergeCell ref="C29:I29"/>
    <mergeCell ref="C28:I28"/>
    <mergeCell ref="J27:L27"/>
    <mergeCell ref="J28:L28"/>
    <mergeCell ref="C27:I27"/>
    <mergeCell ref="C25:I25"/>
    <mergeCell ref="J22:L22"/>
    <mergeCell ref="C23:I23"/>
    <mergeCell ref="C21:I21"/>
    <mergeCell ref="M20:O20"/>
    <mergeCell ref="C20:I20"/>
    <mergeCell ref="C19:I19"/>
    <mergeCell ref="M18:O18"/>
    <mergeCell ref="M19:O19"/>
    <mergeCell ref="C18:I18"/>
    <mergeCell ref="C17:I17"/>
    <mergeCell ref="M16:O16"/>
    <mergeCell ref="M17:O17"/>
    <mergeCell ref="C16:I16"/>
    <mergeCell ref="K2:O2"/>
    <mergeCell ref="C8:E8"/>
    <mergeCell ref="F8:O8"/>
    <mergeCell ref="Q8:U8"/>
    <mergeCell ref="G3:U4"/>
    <mergeCell ref="G5:U6"/>
    <mergeCell ref="C12:E12"/>
    <mergeCell ref="F12:J12"/>
    <mergeCell ref="K12:L12"/>
    <mergeCell ref="M12:O12"/>
    <mergeCell ref="Q12:R13"/>
    <mergeCell ref="S12:U13"/>
    <mergeCell ref="C13:E13"/>
    <mergeCell ref="F13:J13"/>
    <mergeCell ref="C9:E9"/>
    <mergeCell ref="F9:O11"/>
    <mergeCell ref="Q9:R9"/>
    <mergeCell ref="S9:U9"/>
    <mergeCell ref="C10:E10"/>
    <mergeCell ref="Q10:R10"/>
    <mergeCell ref="S10:U10"/>
    <mergeCell ref="Q11:R11"/>
    <mergeCell ref="S11:U11"/>
  </mergeCells>
  <printOptions horizontalCentered="1" verticalCentered="1"/>
  <pageMargins left="0" right="0" top="0" bottom="0" header="0" footer="0"/>
  <pageSetup scale="83" orientation="landscape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4FFF7-3AD6-4C13-B910-1FAB06A17597}">
  <sheetPr>
    <tabColor rgb="FF00B050"/>
  </sheetPr>
  <dimension ref="B1:BC36"/>
  <sheetViews>
    <sheetView view="pageBreakPreview" zoomScaleNormal="100" zoomScaleSheetLayoutView="100" workbookViewId="0"/>
  </sheetViews>
  <sheetFormatPr baseColWidth="10" defaultColWidth="12.5703125" defaultRowHeight="15" x14ac:dyDescent="0.25"/>
  <cols>
    <col min="1" max="1" width="5.42578125" style="2" customWidth="1"/>
    <col min="2" max="2" width="11.85546875" style="2" customWidth="1"/>
    <col min="3" max="4" width="11.28515625" style="2" customWidth="1"/>
    <col min="5" max="9" width="8.42578125" style="2" customWidth="1"/>
    <col min="10" max="12" width="11.7109375" style="2" customWidth="1"/>
    <col min="13" max="13" width="11.7109375" style="69" customWidth="1"/>
    <col min="14" max="14" width="11.7109375" style="2" customWidth="1"/>
    <col min="15" max="15" width="20.28515625" style="2" customWidth="1"/>
    <col min="16" max="16" width="23.85546875" style="2" customWidth="1"/>
    <col min="17" max="17" width="12.140625" style="2" customWidth="1"/>
    <col min="18" max="18" width="11.42578125" style="2" customWidth="1"/>
    <col min="19" max="19" width="9" style="2" customWidth="1"/>
    <col min="20" max="21" width="12.5703125" style="2" customWidth="1"/>
    <col min="22" max="16384" width="12.5703125" style="2"/>
  </cols>
  <sheetData>
    <row r="1" spans="2:55" ht="15.75" thickBot="1" x14ac:dyDescent="0.3"/>
    <row r="2" spans="2:55" ht="34.5" customHeight="1" x14ac:dyDescent="0.25">
      <c r="B2" s="439"/>
      <c r="C2" s="440"/>
      <c r="D2" s="440"/>
      <c r="E2" s="441"/>
      <c r="F2" s="225" t="s">
        <v>65</v>
      </c>
      <c r="G2" s="226"/>
      <c r="H2" s="226"/>
      <c r="I2" s="226"/>
      <c r="J2" s="226"/>
      <c r="K2" s="226"/>
      <c r="L2" s="226"/>
      <c r="M2" s="226"/>
      <c r="N2" s="226"/>
      <c r="O2" s="226"/>
      <c r="P2" s="226"/>
      <c r="R2" s="70" t="s">
        <v>66</v>
      </c>
      <c r="S2" s="70" t="s">
        <v>67</v>
      </c>
      <c r="T2" s="71"/>
    </row>
    <row r="3" spans="2:55" ht="34.5" customHeight="1" x14ac:dyDescent="0.25">
      <c r="B3" s="442"/>
      <c r="C3" s="443"/>
      <c r="D3" s="443"/>
      <c r="E3" s="444"/>
      <c r="F3" s="228" t="s">
        <v>68</v>
      </c>
      <c r="G3" s="229"/>
      <c r="H3" s="229"/>
      <c r="I3" s="229"/>
      <c r="J3" s="229"/>
      <c r="K3" s="229"/>
      <c r="L3" s="229"/>
      <c r="M3" s="229"/>
      <c r="N3" s="229"/>
      <c r="O3" s="229"/>
      <c r="P3" s="229"/>
      <c r="R3" s="72">
        <v>1</v>
      </c>
      <c r="S3" s="70">
        <v>1</v>
      </c>
      <c r="T3" s="70">
        <f>R3*S3</f>
        <v>1</v>
      </c>
    </row>
    <row r="4" spans="2:55" ht="14.25" customHeight="1" thickBot="1" x14ac:dyDescent="0.3">
      <c r="B4" s="445"/>
      <c r="C4" s="446"/>
      <c r="D4" s="446"/>
      <c r="E4" s="447"/>
      <c r="F4" s="231"/>
      <c r="G4" s="232"/>
      <c r="H4" s="232"/>
      <c r="I4" s="232"/>
      <c r="J4" s="232"/>
      <c r="K4" s="232"/>
      <c r="L4" s="232"/>
      <c r="M4" s="232"/>
      <c r="N4" s="232"/>
      <c r="O4" s="232"/>
      <c r="P4" s="232"/>
    </row>
    <row r="5" spans="2:55" ht="8.25" customHeight="1" thickBot="1" x14ac:dyDescent="0.3">
      <c r="B5" s="448"/>
      <c r="C5" s="449"/>
      <c r="D5" s="449"/>
      <c r="E5" s="449"/>
      <c r="F5" s="449"/>
      <c r="G5" s="449"/>
      <c r="H5" s="449"/>
      <c r="I5" s="449"/>
      <c r="J5" s="449"/>
      <c r="K5" s="449"/>
      <c r="L5" s="449"/>
      <c r="M5" s="449"/>
      <c r="N5" s="449"/>
      <c r="O5" s="449"/>
      <c r="P5" s="450"/>
    </row>
    <row r="6" spans="2:55" ht="70.5" customHeight="1" x14ac:dyDescent="0.25">
      <c r="B6" s="435" t="s">
        <v>0</v>
      </c>
      <c r="C6" s="436"/>
      <c r="D6" s="437"/>
      <c r="E6" s="437"/>
      <c r="F6" s="437"/>
      <c r="G6" s="437"/>
      <c r="H6" s="437"/>
      <c r="I6" s="437"/>
      <c r="J6" s="437"/>
      <c r="K6" s="437"/>
      <c r="L6" s="437"/>
      <c r="M6" s="437"/>
      <c r="N6" s="437"/>
      <c r="O6" s="437"/>
      <c r="P6" s="438"/>
      <c r="Q6" s="73"/>
      <c r="R6" s="73"/>
      <c r="S6" s="74"/>
      <c r="U6" s="219" t="e">
        <f>#REF!</f>
        <v>#REF!</v>
      </c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6"/>
      <c r="AW6" s="13"/>
      <c r="AX6" s="13"/>
      <c r="AY6" s="13"/>
      <c r="AZ6" s="13"/>
      <c r="BA6" s="13"/>
      <c r="BB6" s="13"/>
      <c r="BC6" s="14"/>
    </row>
    <row r="7" spans="2:55" ht="32.25" customHeight="1" x14ac:dyDescent="0.25">
      <c r="B7" s="429" t="s">
        <v>2</v>
      </c>
      <c r="C7" s="430"/>
      <c r="D7" s="431"/>
      <c r="E7" s="431"/>
      <c r="F7" s="431"/>
      <c r="G7" s="431"/>
      <c r="H7" s="431"/>
      <c r="I7" s="431"/>
      <c r="J7" s="431"/>
      <c r="K7" s="431"/>
      <c r="L7" s="431"/>
      <c r="M7" s="431"/>
      <c r="N7" s="431"/>
      <c r="O7" s="431"/>
      <c r="P7" s="432"/>
      <c r="Q7" s="6"/>
      <c r="R7" s="6"/>
      <c r="S7" s="77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8"/>
    </row>
    <row r="8" spans="2:55" ht="32.25" customHeight="1" x14ac:dyDescent="0.25">
      <c r="B8" s="433" t="s">
        <v>69</v>
      </c>
      <c r="C8" s="434"/>
      <c r="D8" s="431"/>
      <c r="E8" s="431"/>
      <c r="F8" s="431"/>
      <c r="G8" s="431"/>
      <c r="H8" s="431"/>
      <c r="I8" s="431"/>
      <c r="J8" s="431"/>
      <c r="K8" s="431"/>
      <c r="L8" s="431"/>
      <c r="M8" s="431"/>
      <c r="N8" s="431"/>
      <c r="O8" s="431"/>
      <c r="P8" s="432"/>
      <c r="Q8" s="15"/>
      <c r="R8" s="15"/>
      <c r="S8" s="78"/>
      <c r="U8" s="79" t="s">
        <v>70</v>
      </c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80"/>
    </row>
    <row r="9" spans="2:55" ht="31.5" customHeight="1" thickBot="1" x14ac:dyDescent="0.3">
      <c r="B9" s="424" t="s">
        <v>71</v>
      </c>
      <c r="C9" s="425"/>
      <c r="D9" s="426"/>
      <c r="E9" s="426"/>
      <c r="F9" s="427" t="s">
        <v>3</v>
      </c>
      <c r="G9" s="427"/>
      <c r="H9" s="428"/>
      <c r="I9" s="428"/>
      <c r="J9" s="428"/>
      <c r="K9" s="427" t="s">
        <v>4</v>
      </c>
      <c r="L9" s="427"/>
      <c r="M9" s="415" t="str">
        <f>CILINDROS!P11</f>
        <v>Ing Michelle Zelaya</v>
      </c>
      <c r="N9" s="415"/>
      <c r="O9" s="415"/>
      <c r="P9" s="416"/>
      <c r="Q9" s="81"/>
      <c r="R9" s="81"/>
      <c r="S9" s="82"/>
      <c r="U9" s="83"/>
      <c r="V9" s="83"/>
      <c r="W9" s="83"/>
      <c r="X9" s="83"/>
      <c r="Y9" s="83"/>
      <c r="Z9" s="83"/>
      <c r="AA9" s="83"/>
    </row>
    <row r="10" spans="2:55" ht="6" customHeight="1" thickBot="1" x14ac:dyDescent="0.3">
      <c r="B10" s="417"/>
      <c r="C10" s="418"/>
      <c r="D10" s="418"/>
      <c r="E10" s="418"/>
      <c r="F10" s="418"/>
      <c r="G10" s="418"/>
      <c r="H10" s="418"/>
      <c r="I10" s="418"/>
      <c r="J10" s="418"/>
      <c r="K10" s="418"/>
      <c r="L10" s="418"/>
      <c r="M10" s="418"/>
      <c r="N10" s="418"/>
      <c r="O10" s="418"/>
      <c r="P10" s="419"/>
    </row>
    <row r="11" spans="2:55" ht="24" customHeight="1" x14ac:dyDescent="0.25">
      <c r="B11" s="248" t="s">
        <v>72</v>
      </c>
      <c r="C11" s="420" t="s">
        <v>73</v>
      </c>
      <c r="D11" s="421"/>
      <c r="E11" s="387" t="s">
        <v>11</v>
      </c>
      <c r="F11" s="387" t="s">
        <v>74</v>
      </c>
      <c r="G11" s="387" t="s">
        <v>75</v>
      </c>
      <c r="H11" s="387" t="s">
        <v>22</v>
      </c>
      <c r="I11" s="422" t="s">
        <v>76</v>
      </c>
      <c r="J11" s="387" t="s">
        <v>12</v>
      </c>
      <c r="K11" s="387" t="s">
        <v>77</v>
      </c>
      <c r="L11" s="387" t="s">
        <v>78</v>
      </c>
      <c r="M11" s="389" t="s">
        <v>79</v>
      </c>
      <c r="N11" s="387" t="s">
        <v>13</v>
      </c>
      <c r="O11" s="391" t="s">
        <v>15</v>
      </c>
      <c r="P11" s="392"/>
      <c r="Q11" s="84" t="s">
        <v>80</v>
      </c>
      <c r="R11" s="85" t="s">
        <v>81</v>
      </c>
      <c r="S11" s="22"/>
    </row>
    <row r="12" spans="2:55" ht="30.6" customHeight="1" thickBot="1" x14ac:dyDescent="0.3">
      <c r="B12" s="249"/>
      <c r="C12" s="123" t="s">
        <v>17</v>
      </c>
      <c r="D12" s="123" t="s">
        <v>82</v>
      </c>
      <c r="E12" s="388"/>
      <c r="F12" s="388"/>
      <c r="G12" s="388"/>
      <c r="H12" s="388"/>
      <c r="I12" s="423"/>
      <c r="J12" s="388"/>
      <c r="K12" s="388"/>
      <c r="L12" s="388"/>
      <c r="M12" s="390"/>
      <c r="N12" s="388"/>
      <c r="O12" s="393"/>
      <c r="P12" s="394"/>
      <c r="Q12" s="84">
        <v>0</v>
      </c>
      <c r="R12" s="85">
        <v>0</v>
      </c>
      <c r="S12" s="22"/>
    </row>
    <row r="13" spans="2:55" ht="22.5" customHeight="1" x14ac:dyDescent="0.25">
      <c r="B13" s="86">
        <v>1</v>
      </c>
      <c r="C13" s="87">
        <f>D9</f>
        <v>0</v>
      </c>
      <c r="D13" s="88">
        <f t="shared" ref="D13:D18" si="0">C13+E13</f>
        <v>0</v>
      </c>
      <c r="E13" s="89"/>
      <c r="F13" s="90"/>
      <c r="G13" s="90"/>
      <c r="H13" s="90"/>
      <c r="I13" s="91">
        <f t="shared" ref="I13:I18" si="1">((F13*G13))</f>
        <v>0</v>
      </c>
      <c r="J13" s="92"/>
      <c r="K13" s="93" t="e">
        <f t="shared" ref="K13:K18" si="2">J13/I13</f>
        <v>#DIV/0!</v>
      </c>
      <c r="L13" s="407"/>
      <c r="M13" s="409" t="e">
        <f>N13/L13</f>
        <v>#DIV/0!</v>
      </c>
      <c r="N13" s="410" t="e">
        <f>IF(K13:K14="","",AVERAGE(K13:K14))</f>
        <v>#DIV/0!</v>
      </c>
      <c r="O13" s="411">
        <f>D8</f>
        <v>0</v>
      </c>
      <c r="P13" s="412"/>
      <c r="Q13" s="94">
        <v>2</v>
      </c>
      <c r="R13" s="95" t="e">
        <f t="shared" ref="R13:R18" si="3">K13</f>
        <v>#DIV/0!</v>
      </c>
      <c r="S13" s="84" t="s">
        <v>83</v>
      </c>
      <c r="T13" s="96" t="e">
        <f>AVERAGE(N13:N14)</f>
        <v>#DIV/0!</v>
      </c>
    </row>
    <row r="14" spans="2:55" ht="22.5" customHeight="1" x14ac:dyDescent="0.25">
      <c r="B14" s="97">
        <f>B13+1</f>
        <v>2</v>
      </c>
      <c r="C14" s="98">
        <f>C13</f>
        <v>0</v>
      </c>
      <c r="D14" s="99">
        <f t="shared" si="0"/>
        <v>0</v>
      </c>
      <c r="E14" s="100"/>
      <c r="F14" s="101"/>
      <c r="G14" s="101"/>
      <c r="H14" s="101"/>
      <c r="I14" s="102">
        <f t="shared" si="1"/>
        <v>0</v>
      </c>
      <c r="J14" s="103"/>
      <c r="K14" s="104" t="e">
        <f t="shared" si="2"/>
        <v>#DIV/0!</v>
      </c>
      <c r="L14" s="408"/>
      <c r="M14" s="400"/>
      <c r="N14" s="398"/>
      <c r="O14" s="413"/>
      <c r="P14" s="414"/>
      <c r="Q14" s="105">
        <v>7</v>
      </c>
      <c r="R14" s="106" t="e">
        <f t="shared" si="3"/>
        <v>#DIV/0!</v>
      </c>
      <c r="S14" s="22"/>
    </row>
    <row r="15" spans="2:55" ht="22.5" customHeight="1" thickBot="1" x14ac:dyDescent="0.3">
      <c r="B15" s="97">
        <f>B14+1</f>
        <v>3</v>
      </c>
      <c r="C15" s="98">
        <f>C14</f>
        <v>0</v>
      </c>
      <c r="D15" s="99">
        <f t="shared" si="0"/>
        <v>0</v>
      </c>
      <c r="E15" s="100"/>
      <c r="F15" s="101"/>
      <c r="G15" s="101"/>
      <c r="H15" s="101"/>
      <c r="I15" s="102">
        <f t="shared" si="1"/>
        <v>0</v>
      </c>
      <c r="J15" s="103"/>
      <c r="K15" s="104" t="e">
        <f t="shared" si="2"/>
        <v>#DIV/0!</v>
      </c>
      <c r="L15" s="408"/>
      <c r="M15" s="399" t="e">
        <f>N15/L13</f>
        <v>#DIV/0!</v>
      </c>
      <c r="N15" s="398" t="e">
        <f>IF(K15:K16="","",AVERAGE(K15:K16))</f>
        <v>#DIV/0!</v>
      </c>
      <c r="O15" s="413"/>
      <c r="P15" s="414"/>
      <c r="Q15" s="105">
        <v>28</v>
      </c>
      <c r="R15" s="106" t="e">
        <f t="shared" si="3"/>
        <v>#DIV/0!</v>
      </c>
      <c r="S15" s="22"/>
    </row>
    <row r="16" spans="2:55" ht="22.5" customHeight="1" x14ac:dyDescent="0.25">
      <c r="B16" s="97">
        <f>B15+1</f>
        <v>4</v>
      </c>
      <c r="C16" s="98">
        <f>C15</f>
        <v>0</v>
      </c>
      <c r="D16" s="99">
        <f t="shared" si="0"/>
        <v>0</v>
      </c>
      <c r="E16" s="100"/>
      <c r="F16" s="101"/>
      <c r="G16" s="101"/>
      <c r="H16" s="101"/>
      <c r="I16" s="102">
        <f t="shared" si="1"/>
        <v>0</v>
      </c>
      <c r="J16" s="103"/>
      <c r="K16" s="104" t="e">
        <f t="shared" si="2"/>
        <v>#DIV/0!</v>
      </c>
      <c r="L16" s="408"/>
      <c r="M16" s="400"/>
      <c r="N16" s="398"/>
      <c r="O16" s="413"/>
      <c r="P16" s="414"/>
      <c r="Q16" s="94">
        <v>2</v>
      </c>
      <c r="R16" s="95" t="e">
        <f t="shared" si="3"/>
        <v>#DIV/0!</v>
      </c>
      <c r="S16" s="84" t="s">
        <v>83</v>
      </c>
      <c r="T16" s="96" t="e">
        <f>AVERAGE(N15:N17)</f>
        <v>#DIV/0!</v>
      </c>
    </row>
    <row r="17" spans="2:19" ht="22.5" customHeight="1" x14ac:dyDescent="0.25">
      <c r="B17" s="97">
        <f>B16+1</f>
        <v>5</v>
      </c>
      <c r="C17" s="98">
        <f>C16</f>
        <v>0</v>
      </c>
      <c r="D17" s="99">
        <f t="shared" si="0"/>
        <v>0</v>
      </c>
      <c r="E17" s="100"/>
      <c r="F17" s="101"/>
      <c r="G17" s="101"/>
      <c r="H17" s="101"/>
      <c r="I17" s="102">
        <f t="shared" si="1"/>
        <v>0</v>
      </c>
      <c r="J17" s="103"/>
      <c r="K17" s="104" t="e">
        <f t="shared" si="2"/>
        <v>#DIV/0!</v>
      </c>
      <c r="L17" s="408"/>
      <c r="M17" s="399" t="e">
        <f>N17/L13</f>
        <v>#DIV/0!</v>
      </c>
      <c r="N17" s="398" t="e">
        <f>IF(K17:K18="","",AVERAGE(K17:K18))</f>
        <v>#DIV/0!</v>
      </c>
      <c r="O17" s="413"/>
      <c r="P17" s="414"/>
      <c r="Q17" s="105">
        <v>7</v>
      </c>
      <c r="R17" s="106" t="e">
        <f t="shared" si="3"/>
        <v>#DIV/0!</v>
      </c>
      <c r="S17" s="22"/>
    </row>
    <row r="18" spans="2:19" ht="22.5" customHeight="1" x14ac:dyDescent="0.25">
      <c r="B18" s="97">
        <f>B17+1</f>
        <v>6</v>
      </c>
      <c r="C18" s="98">
        <f>C17</f>
        <v>0</v>
      </c>
      <c r="D18" s="99">
        <f t="shared" si="0"/>
        <v>0</v>
      </c>
      <c r="E18" s="100"/>
      <c r="F18" s="101"/>
      <c r="G18" s="101"/>
      <c r="H18" s="101"/>
      <c r="I18" s="102">
        <f t="shared" si="1"/>
        <v>0</v>
      </c>
      <c r="J18" s="103"/>
      <c r="K18" s="104" t="e">
        <f t="shared" si="2"/>
        <v>#DIV/0!</v>
      </c>
      <c r="L18" s="408"/>
      <c r="M18" s="400"/>
      <c r="N18" s="398"/>
      <c r="O18" s="413"/>
      <c r="P18" s="414"/>
      <c r="Q18" s="105">
        <v>28</v>
      </c>
      <c r="R18" s="106" t="e">
        <f t="shared" si="3"/>
        <v>#DIV/0!</v>
      </c>
      <c r="S18" s="22"/>
    </row>
    <row r="19" spans="2:19" ht="5.25" customHeight="1" thickBot="1" x14ac:dyDescent="0.3">
      <c r="B19" s="401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3"/>
    </row>
    <row r="20" spans="2:19" ht="21.75" customHeight="1" x14ac:dyDescent="0.25">
      <c r="B20" s="107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2:19" ht="21.75" customHeight="1" x14ac:dyDescent="0.25">
      <c r="B21" s="110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2"/>
    </row>
    <row r="22" spans="2:19" ht="21.75" customHeight="1" x14ac:dyDescent="0.25">
      <c r="B22" s="110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2"/>
    </row>
    <row r="23" spans="2:19" ht="21.75" customHeight="1" thickBot="1" x14ac:dyDescent="0.3">
      <c r="B23" s="113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5"/>
    </row>
    <row r="24" spans="2:19" ht="27" customHeight="1" x14ac:dyDescent="0.25">
      <c r="B24" s="404">
        <f>H9</f>
        <v>0</v>
      </c>
      <c r="C24" s="405"/>
      <c r="D24" s="405"/>
      <c r="E24" s="405"/>
      <c r="F24" s="405"/>
      <c r="G24" s="405"/>
      <c r="H24" s="405"/>
      <c r="I24" s="405"/>
      <c r="J24" s="405"/>
      <c r="K24" s="405" t="s">
        <v>84</v>
      </c>
      <c r="L24" s="405"/>
      <c r="M24" s="405"/>
      <c r="N24" s="405"/>
      <c r="O24" s="405"/>
      <c r="P24" s="406"/>
      <c r="Q24" s="116"/>
      <c r="R24" s="117"/>
    </row>
    <row r="25" spans="2:19" ht="27" customHeight="1" thickBot="1" x14ac:dyDescent="0.3">
      <c r="B25" s="395" t="s">
        <v>24</v>
      </c>
      <c r="C25" s="396"/>
      <c r="D25" s="396"/>
      <c r="E25" s="396"/>
      <c r="F25" s="396"/>
      <c r="G25" s="396"/>
      <c r="H25" s="396"/>
      <c r="I25" s="396"/>
      <c r="J25" s="396"/>
      <c r="K25" s="396" t="s">
        <v>53</v>
      </c>
      <c r="L25" s="396"/>
      <c r="M25" s="396"/>
      <c r="N25" s="396"/>
      <c r="O25" s="396"/>
      <c r="P25" s="397"/>
      <c r="Q25" s="118"/>
      <c r="R25" s="119"/>
    </row>
    <row r="32" spans="2:19" x14ac:dyDescent="0.25">
      <c r="D32" s="120" t="s">
        <v>85</v>
      </c>
      <c r="E32" s="120" t="s">
        <v>86</v>
      </c>
    </row>
    <row r="33" spans="4:5" x14ac:dyDescent="0.25">
      <c r="D33" s="121">
        <v>140</v>
      </c>
      <c r="E33" s="122">
        <v>28</v>
      </c>
    </row>
    <row r="34" spans="4:5" x14ac:dyDescent="0.25">
      <c r="D34" s="122">
        <v>0</v>
      </c>
      <c r="E34" s="122">
        <f>E33</f>
        <v>28</v>
      </c>
    </row>
    <row r="35" spans="4:5" x14ac:dyDescent="0.25">
      <c r="D35" s="122">
        <v>140</v>
      </c>
      <c r="E35" s="121">
        <v>0</v>
      </c>
    </row>
    <row r="36" spans="4:5" x14ac:dyDescent="0.25">
      <c r="D36" s="122">
        <v>140</v>
      </c>
      <c r="E36" s="122">
        <f>E33</f>
        <v>28</v>
      </c>
    </row>
  </sheetData>
  <autoFilter ref="C12:D14" xr:uid="{00000000-0009-0000-0000-000000000000}"/>
  <mergeCells count="45">
    <mergeCell ref="B2:E4"/>
    <mergeCell ref="F2:P2"/>
    <mergeCell ref="F3:P3"/>
    <mergeCell ref="F4:P4"/>
    <mergeCell ref="B5:P5"/>
    <mergeCell ref="K11:K12"/>
    <mergeCell ref="U6:AF6"/>
    <mergeCell ref="B7:C7"/>
    <mergeCell ref="D7:P7"/>
    <mergeCell ref="B8:C8"/>
    <mergeCell ref="D8:P8"/>
    <mergeCell ref="B6:C6"/>
    <mergeCell ref="D6:P6"/>
    <mergeCell ref="M15:M16"/>
    <mergeCell ref="M9:P9"/>
    <mergeCell ref="B10:P10"/>
    <mergeCell ref="B11:B12"/>
    <mergeCell ref="C11:D11"/>
    <mergeCell ref="E11:E12"/>
    <mergeCell ref="F11:F12"/>
    <mergeCell ref="G11:G12"/>
    <mergeCell ref="H11:H12"/>
    <mergeCell ref="I11:I12"/>
    <mergeCell ref="J11:J12"/>
    <mergeCell ref="B9:C9"/>
    <mergeCell ref="D9:E9"/>
    <mergeCell ref="F9:G9"/>
    <mergeCell ref="H9:J9"/>
    <mergeCell ref="K9:L9"/>
    <mergeCell ref="L11:L12"/>
    <mergeCell ref="M11:M12"/>
    <mergeCell ref="N11:N12"/>
    <mergeCell ref="O11:P12"/>
    <mergeCell ref="B25:J25"/>
    <mergeCell ref="K25:P25"/>
    <mergeCell ref="N15:N16"/>
    <mergeCell ref="M17:M18"/>
    <mergeCell ref="N17:N18"/>
    <mergeCell ref="B19:P19"/>
    <mergeCell ref="B24:J24"/>
    <mergeCell ref="K24:P24"/>
    <mergeCell ref="L13:L18"/>
    <mergeCell ref="M13:M14"/>
    <mergeCell ref="N13:N14"/>
    <mergeCell ref="O13:P18"/>
  </mergeCells>
  <printOptions horizontalCentered="1" verticalCentered="1"/>
  <pageMargins left="0.31496062992125984" right="0.27559055118110237" top="0.11811023622047245" bottom="0.19685039370078741" header="0.23622047244094491" footer="0"/>
  <pageSetup scale="74" fitToHeight="3" orientation="landscape" horizontalDpi="360" verticalDpi="360" r:id="rId1"/>
  <headerFooter alignWithMargins="0">
    <oddFooter>&amp;C&amp;"Calibri,Cursiva"&amp;K00-024&amp;P de &amp;N</oddFooter>
  </headerFooter>
  <colBreaks count="1" manualBreakCount="1">
    <brk id="16" max="180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2B604-6202-4A2A-8336-396FEA8B4A08}">
  <sheetPr>
    <tabColor rgb="FF002060"/>
  </sheetPr>
  <dimension ref="A1:BB46"/>
  <sheetViews>
    <sheetView view="pageBreakPreview" zoomScaleNormal="100" zoomScaleSheetLayoutView="100" workbookViewId="0"/>
  </sheetViews>
  <sheetFormatPr baseColWidth="10" defaultColWidth="12.5703125" defaultRowHeight="15" x14ac:dyDescent="0.25"/>
  <cols>
    <col min="1" max="1" width="1.5703125" style="2" customWidth="1"/>
    <col min="2" max="2" width="9.28515625" style="2" customWidth="1"/>
    <col min="3" max="3" width="10" style="2" customWidth="1"/>
    <col min="4" max="4" width="10.140625" style="2" customWidth="1"/>
    <col min="5" max="5" width="5.85546875" style="2" customWidth="1"/>
    <col min="6" max="8" width="12.7109375" style="2" customWidth="1"/>
    <col min="9" max="9" width="8.7109375" style="2" customWidth="1"/>
    <col min="10" max="10" width="8.140625" style="2" customWidth="1"/>
    <col min="11" max="11" width="9.28515625" style="2" customWidth="1"/>
    <col min="12" max="12" width="7.5703125" style="69" hidden="1" customWidth="1"/>
    <col min="13" max="13" width="12" style="2" customWidth="1"/>
    <col min="14" max="14" width="12.5703125" style="2" customWidth="1"/>
    <col min="15" max="15" width="10.85546875" style="2" customWidth="1"/>
    <col min="16" max="16" width="10.5703125" style="2" hidden="1" customWidth="1"/>
    <col min="17" max="17" width="17.7109375" style="2" customWidth="1"/>
    <col min="18" max="18" width="17.140625" style="2" customWidth="1"/>
    <col min="19" max="19" width="12.140625" style="2" customWidth="1"/>
    <col min="20" max="20" width="9.5703125" style="2" customWidth="1"/>
    <col min="21" max="21" width="11" style="2" customWidth="1"/>
    <col min="22" max="22" width="12.5703125" style="2" customWidth="1"/>
    <col min="23" max="23" width="6.85546875" style="2" customWidth="1"/>
    <col min="24" max="24" width="7.28515625" style="2" customWidth="1"/>
    <col min="25" max="16384" width="12.5703125" style="2"/>
  </cols>
  <sheetData>
    <row r="1" spans="1:54" ht="12" customHeight="1" x14ac:dyDescent="0.25">
      <c r="A1" s="127"/>
      <c r="B1" s="214"/>
      <c r="C1" s="214"/>
      <c r="D1" s="214"/>
      <c r="E1" s="214"/>
      <c r="F1" s="225" t="s">
        <v>1</v>
      </c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7"/>
      <c r="T1" s="3"/>
      <c r="U1" s="3"/>
      <c r="V1" s="4"/>
    </row>
    <row r="2" spans="1:54" ht="12" customHeight="1" x14ac:dyDescent="0.25">
      <c r="B2" s="215"/>
      <c r="C2" s="215"/>
      <c r="D2" s="215"/>
      <c r="E2" s="215"/>
      <c r="F2" s="228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230"/>
      <c r="T2" s="128"/>
      <c r="U2" s="128"/>
      <c r="V2" s="128"/>
      <c r="W2" s="128"/>
      <c r="X2" s="128"/>
      <c r="Y2" s="128"/>
      <c r="Z2" s="128"/>
    </row>
    <row r="3" spans="1:54" ht="6" customHeight="1" thickBot="1" x14ac:dyDescent="0.3">
      <c r="B3" s="215"/>
      <c r="C3" s="215"/>
      <c r="D3" s="215"/>
      <c r="E3" s="215"/>
      <c r="F3" s="228"/>
      <c r="G3" s="451"/>
      <c r="H3" s="451"/>
      <c r="I3" s="451"/>
      <c r="J3" s="451"/>
      <c r="K3" s="451"/>
      <c r="L3" s="451"/>
      <c r="M3" s="451"/>
      <c r="N3" s="451"/>
      <c r="O3" s="451"/>
      <c r="P3" s="451"/>
      <c r="Q3" s="451"/>
      <c r="R3" s="230"/>
      <c r="T3" s="6" t="s">
        <v>6</v>
      </c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54" ht="12" customHeight="1" x14ac:dyDescent="0.25">
      <c r="B4" s="215"/>
      <c r="C4" s="215"/>
      <c r="D4" s="215"/>
      <c r="E4" s="215"/>
      <c r="F4" s="452" t="s">
        <v>89</v>
      </c>
      <c r="G4" s="453"/>
      <c r="H4" s="453"/>
      <c r="I4" s="453"/>
      <c r="J4" s="453"/>
      <c r="K4" s="453"/>
      <c r="L4" s="453"/>
      <c r="M4" s="453"/>
      <c r="N4" s="453"/>
      <c r="O4" s="453"/>
      <c r="P4" s="453"/>
      <c r="Q4" s="453"/>
      <c r="R4" s="454"/>
      <c r="T4" s="12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54" ht="12" customHeight="1" x14ac:dyDescent="0.25">
      <c r="B5" s="215"/>
      <c r="C5" s="215"/>
      <c r="D5" s="215"/>
      <c r="E5" s="215"/>
      <c r="F5" s="455"/>
      <c r="G5" s="456"/>
      <c r="H5" s="456"/>
      <c r="I5" s="456"/>
      <c r="J5" s="456"/>
      <c r="K5" s="456"/>
      <c r="L5" s="456"/>
      <c r="M5" s="456"/>
      <c r="N5" s="456"/>
      <c r="O5" s="456"/>
      <c r="P5" s="456"/>
      <c r="Q5" s="456"/>
      <c r="R5" s="457"/>
      <c r="T5" s="128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54" ht="12" customHeight="1" x14ac:dyDescent="0.25">
      <c r="B6" s="215"/>
      <c r="C6" s="215"/>
      <c r="D6" s="215"/>
      <c r="E6" s="215"/>
      <c r="F6" s="455"/>
      <c r="G6" s="456"/>
      <c r="H6" s="456"/>
      <c r="I6" s="456"/>
      <c r="J6" s="456"/>
      <c r="K6" s="456"/>
      <c r="L6" s="456"/>
      <c r="M6" s="456"/>
      <c r="N6" s="456"/>
      <c r="O6" s="456"/>
      <c r="P6" s="456"/>
      <c r="Q6" s="456"/>
      <c r="R6" s="457"/>
      <c r="T6" s="128"/>
      <c r="U6" s="128"/>
      <c r="V6" s="128"/>
      <c r="W6" s="128"/>
      <c r="X6" s="128"/>
      <c r="Y6" s="128"/>
      <c r="Z6" s="128"/>
    </row>
    <row r="7" spans="1:54" ht="6" customHeight="1" thickBot="1" x14ac:dyDescent="0.3">
      <c r="B7" s="216"/>
      <c r="C7" s="216"/>
      <c r="D7" s="216"/>
      <c r="E7" s="216"/>
      <c r="F7" s="458"/>
      <c r="G7" s="459"/>
      <c r="H7" s="459"/>
      <c r="I7" s="459"/>
      <c r="J7" s="459"/>
      <c r="K7" s="459"/>
      <c r="L7" s="459"/>
      <c r="M7" s="459"/>
      <c r="N7" s="459"/>
      <c r="O7" s="459"/>
      <c r="P7" s="459"/>
      <c r="Q7" s="459"/>
      <c r="R7" s="460"/>
      <c r="T7" s="128"/>
      <c r="U7" s="128"/>
      <c r="V7" s="128"/>
      <c r="W7" s="128"/>
      <c r="X7" s="128"/>
      <c r="Y7" s="128"/>
      <c r="Z7" s="128"/>
    </row>
    <row r="8" spans="1:54" ht="5.25" customHeight="1" thickBot="1" x14ac:dyDescent="0.3">
      <c r="B8" s="8"/>
      <c r="C8" s="12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30"/>
      <c r="T8" s="128"/>
      <c r="U8" s="128"/>
      <c r="V8" s="128"/>
      <c r="W8" s="128"/>
      <c r="X8" s="128"/>
      <c r="Y8" s="128"/>
      <c r="Z8" s="128"/>
    </row>
    <row r="9" spans="1:54" ht="30.75" customHeight="1" thickBot="1" x14ac:dyDescent="0.3">
      <c r="B9" s="461" t="s">
        <v>0</v>
      </c>
      <c r="C9" s="462"/>
      <c r="D9" s="462"/>
      <c r="E9" s="463"/>
      <c r="F9" s="463"/>
      <c r="G9" s="463"/>
      <c r="H9" s="463"/>
      <c r="I9" s="463"/>
      <c r="J9" s="463"/>
      <c r="K9" s="463"/>
      <c r="L9" s="463"/>
      <c r="M9" s="463"/>
      <c r="N9" s="463"/>
      <c r="O9" s="463"/>
      <c r="P9" s="463"/>
      <c r="Q9" s="463"/>
      <c r="R9" s="131"/>
      <c r="T9" s="132"/>
      <c r="U9" s="133"/>
      <c r="V9" s="133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4"/>
      <c r="AV9" s="13"/>
      <c r="AW9" s="13"/>
      <c r="AX9" s="13"/>
      <c r="AY9" s="13"/>
      <c r="AZ9" s="13"/>
      <c r="BA9" s="13"/>
      <c r="BB9" s="14"/>
    </row>
    <row r="10" spans="1:54" ht="24.95" customHeight="1" x14ac:dyDescent="0.25">
      <c r="B10" s="464" t="s">
        <v>2</v>
      </c>
      <c r="C10" s="465"/>
      <c r="D10" s="465"/>
      <c r="E10" s="466"/>
      <c r="F10" s="466"/>
      <c r="G10" s="466"/>
      <c r="H10" s="466"/>
      <c r="I10" s="466"/>
      <c r="J10" s="466"/>
      <c r="K10" s="466"/>
      <c r="L10" s="466"/>
      <c r="M10" s="466"/>
      <c r="N10" s="466"/>
      <c r="O10" s="466"/>
      <c r="P10" s="466"/>
      <c r="Q10" s="466"/>
      <c r="R10" s="135"/>
      <c r="T10" s="15"/>
      <c r="U10" s="254"/>
      <c r="V10" s="471"/>
      <c r="W10" s="16"/>
      <c r="X10" s="16"/>
      <c r="Y10" s="15"/>
      <c r="Z10" s="15"/>
      <c r="AA10" s="15"/>
      <c r="AB10" s="15"/>
      <c r="AC10" s="15"/>
      <c r="AD10" s="15"/>
      <c r="AE10" s="15"/>
      <c r="AF10" s="15"/>
      <c r="AG10" s="15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8"/>
    </row>
    <row r="11" spans="1:54" ht="29.25" customHeight="1" x14ac:dyDescent="0.25">
      <c r="B11" s="472" t="s">
        <v>69</v>
      </c>
      <c r="C11" s="473"/>
      <c r="D11" s="473"/>
      <c r="E11" s="471"/>
      <c r="F11" s="471"/>
      <c r="G11" s="471"/>
      <c r="H11" s="471"/>
      <c r="I11" s="471"/>
      <c r="J11" s="471"/>
      <c r="K11" s="471"/>
      <c r="L11" s="471"/>
      <c r="M11" s="471"/>
      <c r="N11" s="471"/>
      <c r="O11" s="471"/>
      <c r="P11" s="471"/>
      <c r="Q11" s="471"/>
      <c r="R11" s="136"/>
      <c r="T11" s="128"/>
      <c r="U11" s="255"/>
      <c r="V11" s="471"/>
      <c r="W11" s="137"/>
      <c r="X11" s="137"/>
      <c r="Y11" s="128"/>
      <c r="Z11" s="128"/>
    </row>
    <row r="12" spans="1:54" ht="24.95" customHeight="1" thickBot="1" x14ac:dyDescent="0.3">
      <c r="B12" s="474" t="s">
        <v>90</v>
      </c>
      <c r="C12" s="475"/>
      <c r="D12" s="476"/>
      <c r="E12" s="477"/>
      <c r="F12" s="138" t="s">
        <v>91</v>
      </c>
      <c r="G12" s="478"/>
      <c r="H12" s="478"/>
      <c r="I12" s="478"/>
      <c r="J12" s="478"/>
      <c r="K12" s="479"/>
      <c r="L12" s="139"/>
      <c r="M12" s="480" t="s">
        <v>4</v>
      </c>
      <c r="N12" s="481"/>
      <c r="O12" s="482" t="str">
        <f>'[4]COMP. DE CILINDROS CONCRETO '!P12</f>
        <v>Ing. Michelle Zelaya</v>
      </c>
      <c r="P12" s="482"/>
      <c r="Q12" s="482"/>
      <c r="R12" s="140"/>
      <c r="T12" s="128"/>
      <c r="U12" s="255"/>
      <c r="V12" s="471"/>
      <c r="W12" s="15"/>
      <c r="X12" s="15"/>
      <c r="Y12" s="128"/>
      <c r="Z12" s="128"/>
    </row>
    <row r="13" spans="1:54" ht="5.25" customHeight="1" thickBot="1" x14ac:dyDescent="0.3">
      <c r="B13" s="19"/>
      <c r="C13" s="141"/>
      <c r="D13" s="141"/>
      <c r="E13" s="141"/>
      <c r="F13" s="141"/>
      <c r="G13" s="141"/>
      <c r="H13" s="141"/>
      <c r="I13" s="141"/>
      <c r="J13" s="141"/>
      <c r="K13" s="141"/>
      <c r="L13" s="142"/>
      <c r="M13" s="141"/>
      <c r="N13" s="141"/>
      <c r="O13" s="141"/>
      <c r="P13" s="141"/>
      <c r="Q13" s="141"/>
      <c r="R13" s="143"/>
      <c r="T13" s="128"/>
      <c r="U13" s="255"/>
      <c r="V13" s="471"/>
      <c r="W13" s="15"/>
      <c r="X13" s="15"/>
      <c r="Y13" s="128"/>
      <c r="Z13" s="128"/>
    </row>
    <row r="14" spans="1:54" ht="16.5" customHeight="1" thickBot="1" x14ac:dyDescent="0.3">
      <c r="B14" s="243" t="s">
        <v>92</v>
      </c>
      <c r="C14" s="244"/>
      <c r="D14" s="244"/>
      <c r="E14" s="244"/>
      <c r="F14" s="244"/>
      <c r="G14" s="244"/>
      <c r="H14" s="244"/>
      <c r="I14" s="244"/>
      <c r="J14" s="244"/>
      <c r="K14" s="244"/>
      <c r="L14" s="244"/>
      <c r="M14" s="244"/>
      <c r="N14" s="244"/>
      <c r="O14" s="244"/>
      <c r="P14" s="244"/>
      <c r="Q14" s="244"/>
      <c r="R14" s="245"/>
      <c r="U14" s="256"/>
      <c r="V14" s="471"/>
      <c r="W14" s="15"/>
      <c r="X14" s="15"/>
    </row>
    <row r="15" spans="1:54" ht="4.5" customHeight="1" thickBot="1" x14ac:dyDescent="0.3">
      <c r="B15" s="20"/>
      <c r="R15" s="21"/>
      <c r="W15" s="15"/>
      <c r="X15" s="15"/>
    </row>
    <row r="16" spans="1:54" ht="24" customHeight="1" x14ac:dyDescent="0.25">
      <c r="B16" s="248" t="s">
        <v>93</v>
      </c>
      <c r="C16" s="250" t="s">
        <v>10</v>
      </c>
      <c r="D16" s="251"/>
      <c r="E16" s="144" t="s">
        <v>11</v>
      </c>
      <c r="F16" s="467" t="s">
        <v>94</v>
      </c>
      <c r="G16" s="252" t="s">
        <v>95</v>
      </c>
      <c r="H16" s="252" t="s">
        <v>96</v>
      </c>
      <c r="I16" s="470" t="s">
        <v>97</v>
      </c>
      <c r="J16" s="246" t="s">
        <v>12</v>
      </c>
      <c r="K16" s="246" t="s">
        <v>98</v>
      </c>
      <c r="L16" s="145"/>
      <c r="M16" s="246" t="s">
        <v>13</v>
      </c>
      <c r="N16" s="470" t="s">
        <v>99</v>
      </c>
      <c r="O16" s="246" t="s">
        <v>100</v>
      </c>
      <c r="P16" s="502" t="s">
        <v>50</v>
      </c>
      <c r="Q16" s="491" t="s">
        <v>15</v>
      </c>
      <c r="R16" s="261"/>
      <c r="S16" s="22"/>
      <c r="T16" s="22"/>
      <c r="U16" s="23" t="s">
        <v>16</v>
      </c>
    </row>
    <row r="17" spans="2:21" ht="22.5" customHeight="1" thickBot="1" x14ac:dyDescent="0.3">
      <c r="B17" s="504"/>
      <c r="C17" s="123" t="s">
        <v>17</v>
      </c>
      <c r="D17" s="123" t="s">
        <v>18</v>
      </c>
      <c r="E17" s="146"/>
      <c r="F17" s="468"/>
      <c r="G17" s="469"/>
      <c r="H17" s="469"/>
      <c r="I17" s="468"/>
      <c r="J17" s="468"/>
      <c r="K17" s="468"/>
      <c r="L17" s="147"/>
      <c r="M17" s="468"/>
      <c r="N17" s="468"/>
      <c r="O17" s="468"/>
      <c r="P17" s="503"/>
      <c r="Q17" s="492"/>
      <c r="R17" s="493"/>
      <c r="S17" s="22"/>
      <c r="T17" s="22"/>
      <c r="U17" s="22"/>
    </row>
    <row r="18" spans="2:21" ht="18.75" customHeight="1" x14ac:dyDescent="0.25">
      <c r="B18" s="494">
        <f>1</f>
        <v>1</v>
      </c>
      <c r="C18" s="496">
        <f>D12</f>
        <v>0</v>
      </c>
      <c r="D18" s="497">
        <f>C18+E18</f>
        <v>0</v>
      </c>
      <c r="E18" s="498"/>
      <c r="F18" s="500"/>
      <c r="G18" s="500"/>
      <c r="H18" s="500"/>
      <c r="I18" s="501"/>
      <c r="J18" s="237"/>
      <c r="K18" s="506" t="str">
        <f>IF(J18="","",J18/(F18*H18))</f>
        <v/>
      </c>
      <c r="L18" s="148"/>
      <c r="M18" s="507" t="str">
        <f>IF(K18="","",AVERAGE(K18))</f>
        <v/>
      </c>
      <c r="N18" s="508"/>
      <c r="O18" s="483" t="e">
        <f>K18/180</f>
        <v>#VALUE!</v>
      </c>
      <c r="P18" s="485" t="s">
        <v>101</v>
      </c>
      <c r="Q18" s="487">
        <f>E11</f>
        <v>0</v>
      </c>
      <c r="R18" s="488"/>
      <c r="S18" s="24"/>
      <c r="T18" s="22"/>
      <c r="U18" s="22"/>
    </row>
    <row r="19" spans="2:21" ht="18.75" customHeight="1" x14ac:dyDescent="0.25">
      <c r="B19" s="495"/>
      <c r="C19" s="285"/>
      <c r="D19" s="281"/>
      <c r="E19" s="499"/>
      <c r="F19" s="500"/>
      <c r="G19" s="500"/>
      <c r="H19" s="500"/>
      <c r="I19" s="501"/>
      <c r="J19" s="237"/>
      <c r="K19" s="213"/>
      <c r="L19" s="149"/>
      <c r="M19" s="287"/>
      <c r="N19" s="509"/>
      <c r="O19" s="484"/>
      <c r="P19" s="486"/>
      <c r="Q19" s="489"/>
      <c r="R19" s="241"/>
      <c r="S19" s="24" t="s">
        <v>102</v>
      </c>
      <c r="T19" s="22"/>
      <c r="U19" s="22"/>
    </row>
    <row r="20" spans="2:21" ht="18.75" customHeight="1" x14ac:dyDescent="0.25">
      <c r="B20" s="495">
        <f>B18+1</f>
        <v>2</v>
      </c>
      <c r="C20" s="285">
        <f>C18</f>
        <v>0</v>
      </c>
      <c r="D20" s="281">
        <f>C20+E20</f>
        <v>0</v>
      </c>
      <c r="E20" s="505"/>
      <c r="F20" s="500"/>
      <c r="G20" s="500"/>
      <c r="H20" s="500"/>
      <c r="I20" s="501"/>
      <c r="J20" s="207"/>
      <c r="K20" s="208" t="str">
        <f>IF(J20="","",J20/(F20*H20))</f>
        <v/>
      </c>
      <c r="L20" s="149"/>
      <c r="M20" s="204" t="str">
        <f>IF(K20:K23="","",AVERAGE(K20:K23))</f>
        <v/>
      </c>
      <c r="N20" s="509"/>
      <c r="O20" s="510" t="e">
        <f>M20:M23/180</f>
        <v>#VALUE!</v>
      </c>
      <c r="P20" s="490" t="s">
        <v>103</v>
      </c>
      <c r="Q20" s="489">
        <f>Q18</f>
        <v>0</v>
      </c>
      <c r="R20" s="241"/>
      <c r="S20" s="24"/>
      <c r="T20" s="22"/>
      <c r="U20" s="22"/>
    </row>
    <row r="21" spans="2:21" ht="18.75" customHeight="1" x14ac:dyDescent="0.25">
      <c r="B21" s="495"/>
      <c r="C21" s="285"/>
      <c r="D21" s="281"/>
      <c r="E21" s="499"/>
      <c r="F21" s="500"/>
      <c r="G21" s="500"/>
      <c r="H21" s="500"/>
      <c r="I21" s="501"/>
      <c r="J21" s="207"/>
      <c r="K21" s="209"/>
      <c r="L21" s="149"/>
      <c r="M21" s="205"/>
      <c r="N21" s="509"/>
      <c r="O21" s="511"/>
      <c r="P21" s="486"/>
      <c r="Q21" s="489"/>
      <c r="R21" s="241"/>
      <c r="S21" s="24" t="s">
        <v>102</v>
      </c>
      <c r="T21" s="22"/>
      <c r="U21" s="22"/>
    </row>
    <row r="22" spans="2:21" ht="18.75" customHeight="1" x14ac:dyDescent="0.25">
      <c r="B22" s="495">
        <f>B20+1</f>
        <v>3</v>
      </c>
      <c r="C22" s="285">
        <f>C20</f>
        <v>0</v>
      </c>
      <c r="D22" s="281">
        <f>C22+E22</f>
        <v>0</v>
      </c>
      <c r="E22" s="505"/>
      <c r="F22" s="500"/>
      <c r="G22" s="500"/>
      <c r="H22" s="500"/>
      <c r="I22" s="501"/>
      <c r="J22" s="207"/>
      <c r="K22" s="208" t="str">
        <f>IF(J22="","",J22/(F22*H22))</f>
        <v/>
      </c>
      <c r="L22" s="149"/>
      <c r="M22" s="205"/>
      <c r="N22" s="509"/>
      <c r="O22" s="511"/>
      <c r="P22" s="490" t="s">
        <v>103</v>
      </c>
      <c r="Q22" s="489">
        <f>Q20</f>
        <v>0</v>
      </c>
      <c r="R22" s="241"/>
      <c r="S22" s="24"/>
      <c r="T22" s="22"/>
      <c r="U22" s="489" t="s">
        <v>104</v>
      </c>
    </row>
    <row r="23" spans="2:21" ht="18.75" customHeight="1" thickBot="1" x14ac:dyDescent="0.3">
      <c r="B23" s="513"/>
      <c r="C23" s="285"/>
      <c r="D23" s="281"/>
      <c r="E23" s="499"/>
      <c r="F23" s="500"/>
      <c r="G23" s="500"/>
      <c r="H23" s="500"/>
      <c r="I23" s="501"/>
      <c r="J23" s="207"/>
      <c r="K23" s="209"/>
      <c r="L23" s="149"/>
      <c r="M23" s="206"/>
      <c r="N23" s="509"/>
      <c r="O23" s="512"/>
      <c r="P23" s="486"/>
      <c r="Q23" s="489"/>
      <c r="R23" s="241"/>
      <c r="S23" s="24" t="s">
        <v>102</v>
      </c>
      <c r="T23" s="22"/>
      <c r="U23" s="489"/>
    </row>
    <row r="24" spans="2:21" ht="19.899999999999999" customHeight="1" thickBot="1" x14ac:dyDescent="0.3">
      <c r="B24" s="267"/>
      <c r="C24" s="268"/>
      <c r="D24" s="268"/>
      <c r="E24" s="268"/>
      <c r="F24" s="268"/>
      <c r="G24" s="268"/>
      <c r="H24" s="268"/>
      <c r="I24" s="268"/>
      <c r="J24" s="268"/>
      <c r="K24" s="268"/>
      <c r="L24" s="268"/>
      <c r="M24" s="268"/>
      <c r="N24" s="268"/>
      <c r="O24" s="268"/>
      <c r="P24" s="268"/>
      <c r="Q24" s="268"/>
      <c r="R24" s="269"/>
      <c r="T24" s="24"/>
      <c r="U24" s="150"/>
    </row>
    <row r="25" spans="2:21" ht="19.899999999999999" customHeight="1" x14ac:dyDescent="0.25">
      <c r="B25" s="124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27"/>
    </row>
    <row r="26" spans="2:21" ht="19.899999999999999" customHeight="1" x14ac:dyDescent="0.25">
      <c r="B26" s="124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27"/>
    </row>
    <row r="27" spans="2:21" ht="19.899999999999999" customHeight="1" x14ac:dyDescent="0.25">
      <c r="B27" s="124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27"/>
    </row>
    <row r="28" spans="2:21" ht="19.899999999999999" customHeight="1" x14ac:dyDescent="0.25">
      <c r="B28" s="124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27"/>
    </row>
    <row r="29" spans="2:21" ht="19.899999999999999" customHeight="1" thickBot="1" x14ac:dyDescent="0.3">
      <c r="B29" s="124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27"/>
    </row>
    <row r="30" spans="2:21" ht="18.75" customHeight="1" x14ac:dyDescent="0.25">
      <c r="B30" s="267">
        <f>G12</f>
        <v>0</v>
      </c>
      <c r="C30" s="268"/>
      <c r="D30" s="268"/>
      <c r="E30" s="268"/>
      <c r="F30" s="268"/>
      <c r="G30" s="268"/>
      <c r="H30" s="268"/>
      <c r="I30" s="268"/>
      <c r="J30" s="268"/>
      <c r="K30" s="268" t="s">
        <v>105</v>
      </c>
      <c r="L30" s="268"/>
      <c r="M30" s="268"/>
      <c r="N30" s="268"/>
      <c r="O30" s="268"/>
      <c r="P30" s="268"/>
      <c r="Q30" s="268"/>
      <c r="R30" s="269"/>
    </row>
    <row r="31" spans="2:21" ht="21.95" customHeight="1" thickBot="1" x14ac:dyDescent="0.3">
      <c r="B31" s="270" t="s">
        <v>24</v>
      </c>
      <c r="C31" s="271"/>
      <c r="D31" s="271"/>
      <c r="E31" s="271"/>
      <c r="F31" s="271"/>
      <c r="G31" s="271"/>
      <c r="H31" s="271"/>
      <c r="I31" s="271"/>
      <c r="J31" s="271"/>
      <c r="K31" s="271" t="s">
        <v>53</v>
      </c>
      <c r="L31" s="271"/>
      <c r="M31" s="271"/>
      <c r="N31" s="271"/>
      <c r="O31" s="271"/>
      <c r="P31" s="271"/>
      <c r="Q31" s="271"/>
      <c r="R31" s="272"/>
    </row>
    <row r="34" spans="2:24" ht="15.75" thickBot="1" x14ac:dyDescent="0.3"/>
    <row r="35" spans="2:24" x14ac:dyDescent="0.25">
      <c r="B35" s="514">
        <v>9.6</v>
      </c>
      <c r="C35" s="515">
        <v>10.15</v>
      </c>
      <c r="D35" s="515">
        <v>18.7</v>
      </c>
      <c r="E35" s="516">
        <v>3920</v>
      </c>
      <c r="F35" s="517">
        <v>32631.14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2:24" x14ac:dyDescent="0.25">
      <c r="B36" s="500"/>
      <c r="C36" s="237"/>
      <c r="D36" s="237"/>
      <c r="E36" s="501"/>
      <c r="F36" s="207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2:24" x14ac:dyDescent="0.25">
      <c r="B37" s="500">
        <v>9.8000000000000007</v>
      </c>
      <c r="C37" s="207">
        <v>9.5</v>
      </c>
      <c r="D37" s="207">
        <v>18.899999999999999</v>
      </c>
      <c r="E37" s="501">
        <v>3800</v>
      </c>
      <c r="F37" s="207">
        <v>25789.34</v>
      </c>
    </row>
    <row r="38" spans="2:24" ht="15.75" thickBot="1" x14ac:dyDescent="0.3">
      <c r="B38" s="500"/>
      <c r="C38" s="207"/>
      <c r="D38" s="207"/>
      <c r="E38" s="501"/>
      <c r="F38" s="207"/>
    </row>
    <row r="39" spans="2:24" ht="15" customHeight="1" x14ac:dyDescent="0.25">
      <c r="B39" s="500">
        <v>9.65</v>
      </c>
      <c r="C39" s="207">
        <v>9.5</v>
      </c>
      <c r="D39" s="207">
        <v>19</v>
      </c>
      <c r="E39" s="501">
        <v>3650</v>
      </c>
      <c r="F39" s="207">
        <v>24530.3</v>
      </c>
      <c r="I39" s="151"/>
      <c r="M39" s="225" t="s">
        <v>1</v>
      </c>
      <c r="N39" s="226"/>
      <c r="O39" s="226"/>
      <c r="P39" s="226"/>
      <c r="Q39" s="226"/>
      <c r="R39" s="226"/>
      <c r="S39" s="226"/>
      <c r="T39" s="226"/>
      <c r="U39" s="226"/>
      <c r="V39" s="226"/>
      <c r="W39" s="226"/>
      <c r="X39" s="152"/>
    </row>
    <row r="40" spans="2:24" ht="15" customHeight="1" x14ac:dyDescent="0.25">
      <c r="B40" s="500"/>
      <c r="C40" s="207"/>
      <c r="D40" s="207"/>
      <c r="E40" s="501"/>
      <c r="F40" s="207"/>
      <c r="I40" s="151"/>
      <c r="M40" s="228"/>
      <c r="N40" s="451"/>
      <c r="O40" s="451"/>
      <c r="P40" s="451"/>
      <c r="Q40" s="451"/>
      <c r="R40" s="451"/>
      <c r="S40" s="451"/>
      <c r="T40" s="451"/>
      <c r="U40" s="451"/>
      <c r="V40" s="451"/>
      <c r="W40" s="451"/>
      <c r="X40" s="153"/>
    </row>
    <row r="41" spans="2:24" ht="15.75" customHeight="1" thickBot="1" x14ac:dyDescent="0.3">
      <c r="B41" s="500">
        <v>9.8000000000000007</v>
      </c>
      <c r="C41" s="207">
        <v>10.15</v>
      </c>
      <c r="D41" s="207">
        <v>19.2</v>
      </c>
      <c r="E41" s="501">
        <v>4306</v>
      </c>
      <c r="F41" s="207">
        <v>33330.51</v>
      </c>
      <c r="I41" s="151"/>
      <c r="M41" s="231"/>
      <c r="N41" s="232"/>
      <c r="O41" s="232"/>
      <c r="P41" s="232"/>
      <c r="Q41" s="232"/>
      <c r="R41" s="232"/>
      <c r="S41" s="232"/>
      <c r="T41" s="232"/>
      <c r="U41" s="232"/>
      <c r="V41" s="232"/>
      <c r="W41" s="232"/>
      <c r="X41" s="154"/>
    </row>
    <row r="42" spans="2:24" ht="15" customHeight="1" x14ac:dyDescent="0.25">
      <c r="B42" s="500"/>
      <c r="C42" s="207"/>
      <c r="D42" s="207"/>
      <c r="E42" s="501"/>
      <c r="F42" s="207"/>
      <c r="I42" s="151"/>
      <c r="M42" s="452" t="s">
        <v>106</v>
      </c>
      <c r="N42" s="453"/>
      <c r="O42" s="453"/>
      <c r="P42" s="453"/>
      <c r="Q42" s="453"/>
      <c r="R42" s="453"/>
      <c r="S42" s="453"/>
      <c r="T42" s="453"/>
      <c r="U42" s="453"/>
      <c r="V42" s="453"/>
      <c r="W42" s="453"/>
      <c r="X42" s="155"/>
    </row>
    <row r="43" spans="2:24" ht="15" customHeight="1" x14ac:dyDescent="0.25">
      <c r="B43" s="500">
        <v>9.4499999999999993</v>
      </c>
      <c r="C43" s="207">
        <v>9.85</v>
      </c>
      <c r="D43" s="207">
        <v>19.100000000000001</v>
      </c>
      <c r="E43" s="501">
        <v>4458</v>
      </c>
      <c r="F43" s="207">
        <v>33221.919999999998</v>
      </c>
      <c r="I43" s="151"/>
      <c r="M43" s="455"/>
      <c r="N43" s="456"/>
      <c r="O43" s="456"/>
      <c r="P43" s="456"/>
      <c r="Q43" s="456"/>
      <c r="R43" s="456"/>
      <c r="S43" s="456"/>
      <c r="T43" s="456"/>
      <c r="U43" s="456"/>
      <c r="V43" s="456"/>
      <c r="W43" s="456"/>
      <c r="X43" s="155"/>
    </row>
    <row r="44" spans="2:24" ht="15" customHeight="1" x14ac:dyDescent="0.25">
      <c r="B44" s="500"/>
      <c r="C44" s="207"/>
      <c r="D44" s="207"/>
      <c r="E44" s="501"/>
      <c r="F44" s="207"/>
      <c r="M44" s="455"/>
      <c r="N44" s="456"/>
      <c r="O44" s="456"/>
      <c r="P44" s="456"/>
      <c r="Q44" s="456"/>
      <c r="R44" s="456"/>
      <c r="S44" s="456"/>
      <c r="T44" s="456"/>
      <c r="U44" s="456"/>
      <c r="V44" s="456"/>
      <c r="W44" s="456"/>
      <c r="X44" s="155"/>
    </row>
    <row r="45" spans="2:24" ht="15.75" customHeight="1" thickBot="1" x14ac:dyDescent="0.3">
      <c r="B45" s="500">
        <v>9.4</v>
      </c>
      <c r="C45" s="207">
        <v>10.199999999999999</v>
      </c>
      <c r="D45" s="207">
        <v>19.25</v>
      </c>
      <c r="E45" s="501">
        <v>3878</v>
      </c>
      <c r="F45" s="237">
        <v>22094.76</v>
      </c>
      <c r="M45" s="458"/>
      <c r="N45" s="459"/>
      <c r="O45" s="459"/>
      <c r="P45" s="459"/>
      <c r="Q45" s="459"/>
      <c r="R45" s="459"/>
      <c r="S45" s="459"/>
      <c r="T45" s="459"/>
      <c r="U45" s="459"/>
      <c r="V45" s="459"/>
      <c r="W45" s="459"/>
      <c r="X45" s="156"/>
    </row>
    <row r="46" spans="2:24" x14ac:dyDescent="0.25">
      <c r="B46" s="500"/>
      <c r="C46" s="207"/>
      <c r="D46" s="207"/>
      <c r="E46" s="501"/>
      <c r="F46" s="237"/>
    </row>
  </sheetData>
  <autoFilter ref="A17:U17" xr:uid="{00000000-0009-0000-0000-000005000000}">
    <filterColumn colId="16" showButton="0"/>
  </autoFilter>
  <mergeCells count="110">
    <mergeCell ref="M39:W41"/>
    <mergeCell ref="B41:B42"/>
    <mergeCell ref="C41:C42"/>
    <mergeCell ref="D41:D42"/>
    <mergeCell ref="E41:E42"/>
    <mergeCell ref="E45:E46"/>
    <mergeCell ref="F45:F46"/>
    <mergeCell ref="F41:F42"/>
    <mergeCell ref="M42:W45"/>
    <mergeCell ref="B43:B44"/>
    <mergeCell ref="C43:C44"/>
    <mergeCell ref="D43:D44"/>
    <mergeCell ref="E43:E44"/>
    <mergeCell ref="F43:F44"/>
    <mergeCell ref="B45:B46"/>
    <mergeCell ref="C45:C46"/>
    <mergeCell ref="D45:D46"/>
    <mergeCell ref="B37:B38"/>
    <mergeCell ref="C37:C38"/>
    <mergeCell ref="D37:D38"/>
    <mergeCell ref="E37:E38"/>
    <mergeCell ref="F37:F38"/>
    <mergeCell ref="B39:B40"/>
    <mergeCell ref="C39:C40"/>
    <mergeCell ref="D39:D40"/>
    <mergeCell ref="E39:E40"/>
    <mergeCell ref="F39:F40"/>
    <mergeCell ref="B31:J31"/>
    <mergeCell ref="K31:R31"/>
    <mergeCell ref="B22:B23"/>
    <mergeCell ref="C22:C23"/>
    <mergeCell ref="D22:D23"/>
    <mergeCell ref="E22:E23"/>
    <mergeCell ref="F22:F23"/>
    <mergeCell ref="G22:G23"/>
    <mergeCell ref="B35:B36"/>
    <mergeCell ref="C35:C36"/>
    <mergeCell ref="D35:D36"/>
    <mergeCell ref="E35:E36"/>
    <mergeCell ref="F35:F36"/>
    <mergeCell ref="O20:O23"/>
    <mergeCell ref="H22:H23"/>
    <mergeCell ref="I22:I23"/>
    <mergeCell ref="J22:J23"/>
    <mergeCell ref="K22:K23"/>
    <mergeCell ref="U22:U23"/>
    <mergeCell ref="B24:J24"/>
    <mergeCell ref="K24:R24"/>
    <mergeCell ref="B30:J30"/>
    <mergeCell ref="K30:R30"/>
    <mergeCell ref="B20:B21"/>
    <mergeCell ref="C20:C21"/>
    <mergeCell ref="D20:D21"/>
    <mergeCell ref="E20:E21"/>
    <mergeCell ref="F20:F21"/>
    <mergeCell ref="G20:G21"/>
    <mergeCell ref="K18:K19"/>
    <mergeCell ref="M18:M19"/>
    <mergeCell ref="N18:N23"/>
    <mergeCell ref="H20:H21"/>
    <mergeCell ref="I20:I21"/>
    <mergeCell ref="J20:J21"/>
    <mergeCell ref="K20:K21"/>
    <mergeCell ref="M20:M23"/>
    <mergeCell ref="O18:O19"/>
    <mergeCell ref="P18:P19"/>
    <mergeCell ref="Q18:R19"/>
    <mergeCell ref="P20:P21"/>
    <mergeCell ref="Q20:R21"/>
    <mergeCell ref="P22:P23"/>
    <mergeCell ref="Q22:R23"/>
    <mergeCell ref="Q16:R17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J16:J17"/>
    <mergeCell ref="K16:K17"/>
    <mergeCell ref="M16:M17"/>
    <mergeCell ref="N16:N17"/>
    <mergeCell ref="O16:O17"/>
    <mergeCell ref="P16:P17"/>
    <mergeCell ref="B16:B17"/>
    <mergeCell ref="U10:U14"/>
    <mergeCell ref="V10:V14"/>
    <mergeCell ref="B11:D11"/>
    <mergeCell ref="E11:Q11"/>
    <mergeCell ref="B12:C12"/>
    <mergeCell ref="D12:E12"/>
    <mergeCell ref="G12:K12"/>
    <mergeCell ref="M12:N12"/>
    <mergeCell ref="O12:Q12"/>
    <mergeCell ref="B14:R14"/>
    <mergeCell ref="B1:E7"/>
    <mergeCell ref="F1:R3"/>
    <mergeCell ref="F4:R7"/>
    <mergeCell ref="B9:D9"/>
    <mergeCell ref="E9:Q9"/>
    <mergeCell ref="B10:D10"/>
    <mergeCell ref="E10:Q10"/>
    <mergeCell ref="C16:D16"/>
    <mergeCell ref="F16:F17"/>
    <mergeCell ref="G16:G17"/>
    <mergeCell ref="H16:H17"/>
    <mergeCell ref="I16:I17"/>
  </mergeCells>
  <printOptions horizontalCentered="1" verticalCentered="1"/>
  <pageMargins left="0.27559055118110237" right="0.23622047244094491" top="0.15748031496062992" bottom="0.27559055118110237" header="0.31496062992125984" footer="0.31496062992125984"/>
  <pageSetup scale="70" orientation="landscape" horizontalDpi="4294967294" r:id="rId1"/>
  <headerFooter alignWithMargins="0">
    <oddFooter>&amp;C&amp;"Calibri,Cursiva"&amp;K00-024&amp;P de &amp;N</oddFooter>
  </headerFooter>
  <colBreaks count="1" manualBreakCount="1">
    <brk id="19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518F-C126-4244-BD21-35C2677AD7FF}">
  <sheetPr>
    <tabColor rgb="FFFF0000"/>
  </sheetPr>
  <dimension ref="B1:BC33"/>
  <sheetViews>
    <sheetView tabSelected="1" view="pageBreakPreview" zoomScaleNormal="100" zoomScaleSheetLayoutView="100" workbookViewId="0"/>
  </sheetViews>
  <sheetFormatPr baseColWidth="10" defaultColWidth="12.5703125" defaultRowHeight="15" x14ac:dyDescent="0.25"/>
  <cols>
    <col min="1" max="1" width="5.42578125" style="2" customWidth="1"/>
    <col min="2" max="2" width="11.85546875" style="2" customWidth="1"/>
    <col min="3" max="4" width="11.28515625" style="2" customWidth="1"/>
    <col min="5" max="9" width="8.42578125" style="2" customWidth="1"/>
    <col min="10" max="12" width="11.7109375" style="2" customWidth="1"/>
    <col min="13" max="13" width="11.7109375" style="69" customWidth="1"/>
    <col min="14" max="14" width="11.7109375" style="2" customWidth="1"/>
    <col min="15" max="15" width="20.28515625" style="2" customWidth="1"/>
    <col min="16" max="16" width="23.85546875" style="2" customWidth="1"/>
    <col min="17" max="17" width="12.140625" style="2" customWidth="1"/>
    <col min="18" max="18" width="9.5703125" style="2" customWidth="1"/>
    <col min="19" max="19" width="9" style="2" customWidth="1"/>
    <col min="20" max="21" width="12.5703125" style="2" customWidth="1"/>
    <col min="22" max="16384" width="12.5703125" style="2"/>
  </cols>
  <sheetData>
    <row r="1" spans="2:55" ht="15.75" thickBot="1" x14ac:dyDescent="0.3">
      <c r="B1" s="157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9"/>
      <c r="N1" s="158"/>
      <c r="O1" s="158"/>
      <c r="P1" s="160"/>
    </row>
    <row r="2" spans="2:55" ht="34.5" customHeight="1" x14ac:dyDescent="0.25">
      <c r="B2" s="556"/>
      <c r="C2" s="557"/>
      <c r="D2" s="557"/>
      <c r="E2" s="557"/>
      <c r="F2" s="560" t="s">
        <v>65</v>
      </c>
      <c r="G2" s="561"/>
      <c r="H2" s="561"/>
      <c r="I2" s="561"/>
      <c r="J2" s="561"/>
      <c r="K2" s="561"/>
      <c r="L2" s="561"/>
      <c r="M2" s="561"/>
      <c r="N2" s="561"/>
      <c r="O2" s="561"/>
      <c r="P2" s="562"/>
      <c r="R2" s="70" t="s">
        <v>66</v>
      </c>
      <c r="S2" s="70" t="s">
        <v>67</v>
      </c>
      <c r="T2" s="71"/>
    </row>
    <row r="3" spans="2:55" ht="34.5" customHeight="1" x14ac:dyDescent="0.25">
      <c r="B3" s="558"/>
      <c r="C3" s="443"/>
      <c r="D3" s="443"/>
      <c r="E3" s="443"/>
      <c r="F3" s="563" t="s">
        <v>107</v>
      </c>
      <c r="G3" s="564"/>
      <c r="H3" s="564"/>
      <c r="I3" s="564"/>
      <c r="J3" s="564"/>
      <c r="K3" s="564"/>
      <c r="L3" s="564"/>
      <c r="M3" s="564"/>
      <c r="N3" s="564"/>
      <c r="O3" s="564"/>
      <c r="P3" s="565"/>
      <c r="R3" s="161">
        <v>1</v>
      </c>
      <c r="S3" s="70">
        <v>1</v>
      </c>
      <c r="T3" s="70">
        <f>R3*S3</f>
        <v>1</v>
      </c>
    </row>
    <row r="4" spans="2:55" ht="14.25" customHeight="1" thickBot="1" x14ac:dyDescent="0.3">
      <c r="B4" s="559"/>
      <c r="C4" s="446"/>
      <c r="D4" s="446"/>
      <c r="E4" s="446"/>
      <c r="F4" s="566"/>
      <c r="G4" s="567"/>
      <c r="H4" s="567"/>
      <c r="I4" s="567"/>
      <c r="J4" s="567"/>
      <c r="K4" s="567"/>
      <c r="L4" s="567"/>
      <c r="M4" s="567"/>
      <c r="N4" s="567"/>
      <c r="O4" s="567"/>
      <c r="P4" s="568"/>
    </row>
    <row r="5" spans="2:55" ht="8.25" customHeight="1" thickBot="1" x14ac:dyDescent="0.3">
      <c r="B5" s="569"/>
      <c r="C5" s="449"/>
      <c r="D5" s="449"/>
      <c r="E5" s="449"/>
      <c r="F5" s="449"/>
      <c r="G5" s="449"/>
      <c r="H5" s="449"/>
      <c r="I5" s="449"/>
      <c r="J5" s="449"/>
      <c r="K5" s="449"/>
      <c r="L5" s="449"/>
      <c r="M5" s="449"/>
      <c r="N5" s="449"/>
      <c r="O5" s="449"/>
      <c r="P5" s="570"/>
    </row>
    <row r="6" spans="2:55" ht="98.25" customHeight="1" x14ac:dyDescent="0.25">
      <c r="B6" s="571" t="s">
        <v>0</v>
      </c>
      <c r="C6" s="572"/>
      <c r="D6" s="437"/>
      <c r="E6" s="437"/>
      <c r="F6" s="437"/>
      <c r="G6" s="437"/>
      <c r="H6" s="437"/>
      <c r="I6" s="437"/>
      <c r="J6" s="437"/>
      <c r="K6" s="437"/>
      <c r="L6" s="437"/>
      <c r="M6" s="437"/>
      <c r="N6" s="437"/>
      <c r="O6" s="437"/>
      <c r="P6" s="573"/>
      <c r="Q6" s="73"/>
      <c r="R6" s="73"/>
      <c r="S6" s="74"/>
      <c r="U6" s="219" t="e">
        <f>#REF!</f>
        <v>#REF!</v>
      </c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  <c r="AT6" s="162"/>
      <c r="AU6" s="162"/>
      <c r="AV6" s="163"/>
      <c r="AW6" s="13"/>
      <c r="AX6" s="13"/>
      <c r="AY6" s="13"/>
      <c r="AZ6" s="13"/>
      <c r="BA6" s="13"/>
      <c r="BB6" s="13"/>
      <c r="BC6" s="14"/>
    </row>
    <row r="7" spans="2:55" ht="22.5" customHeight="1" x14ac:dyDescent="0.25">
      <c r="B7" s="549" t="s">
        <v>2</v>
      </c>
      <c r="C7" s="550"/>
      <c r="D7" s="431"/>
      <c r="E7" s="431"/>
      <c r="F7" s="431"/>
      <c r="G7" s="431"/>
      <c r="H7" s="431"/>
      <c r="I7" s="431"/>
      <c r="J7" s="431"/>
      <c r="K7" s="431"/>
      <c r="L7" s="431"/>
      <c r="M7" s="431"/>
      <c r="N7" s="431"/>
      <c r="O7" s="431"/>
      <c r="P7" s="551"/>
      <c r="Q7" s="6"/>
      <c r="R7" s="6"/>
      <c r="S7" s="77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8"/>
    </row>
    <row r="8" spans="2:55" ht="32.25" customHeight="1" x14ac:dyDescent="0.25">
      <c r="B8" s="552" t="s">
        <v>69</v>
      </c>
      <c r="C8" s="434"/>
      <c r="D8" s="431"/>
      <c r="E8" s="431"/>
      <c r="F8" s="431"/>
      <c r="G8" s="431"/>
      <c r="H8" s="431"/>
      <c r="I8" s="431"/>
      <c r="J8" s="431"/>
      <c r="K8" s="431"/>
      <c r="L8" s="431"/>
      <c r="M8" s="431"/>
      <c r="N8" s="431"/>
      <c r="O8" s="431"/>
      <c r="P8" s="551"/>
      <c r="Q8" s="15"/>
      <c r="R8" s="15"/>
      <c r="S8" s="78"/>
      <c r="U8" s="164" t="s">
        <v>70</v>
      </c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  <c r="AR8" s="164"/>
      <c r="AS8" s="164"/>
      <c r="AT8" s="164"/>
      <c r="AU8" s="165"/>
    </row>
    <row r="9" spans="2:55" ht="31.5" customHeight="1" thickBot="1" x14ac:dyDescent="0.3">
      <c r="B9" s="553" t="s">
        <v>71</v>
      </c>
      <c r="C9" s="554"/>
      <c r="D9" s="426"/>
      <c r="E9" s="426"/>
      <c r="F9" s="555" t="s">
        <v>3</v>
      </c>
      <c r="G9" s="555"/>
      <c r="H9" s="428"/>
      <c r="I9" s="428"/>
      <c r="J9" s="428"/>
      <c r="K9" s="555" t="s">
        <v>4</v>
      </c>
      <c r="L9" s="555"/>
      <c r="M9" s="415" t="s">
        <v>108</v>
      </c>
      <c r="N9" s="415"/>
      <c r="O9" s="415"/>
      <c r="P9" s="540"/>
      <c r="Q9" s="81"/>
      <c r="R9" s="81"/>
      <c r="S9" s="82"/>
      <c r="U9" s="166"/>
      <c r="V9" s="166"/>
      <c r="W9" s="166"/>
      <c r="X9" s="166"/>
      <c r="Y9" s="166"/>
      <c r="Z9" s="166"/>
      <c r="AA9" s="166"/>
    </row>
    <row r="10" spans="2:55" ht="6" customHeight="1" thickBot="1" x14ac:dyDescent="0.3">
      <c r="B10" s="541"/>
      <c r="C10" s="418"/>
      <c r="D10" s="418"/>
      <c r="E10" s="418"/>
      <c r="F10" s="418"/>
      <c r="G10" s="418"/>
      <c r="H10" s="418"/>
      <c r="I10" s="418"/>
      <c r="J10" s="418"/>
      <c r="K10" s="418"/>
      <c r="L10" s="418"/>
      <c r="M10" s="418"/>
      <c r="N10" s="418"/>
      <c r="O10" s="418"/>
      <c r="P10" s="542"/>
    </row>
    <row r="11" spans="2:55" ht="24" customHeight="1" x14ac:dyDescent="0.25">
      <c r="B11" s="543" t="s">
        <v>109</v>
      </c>
      <c r="C11" s="545" t="s">
        <v>73</v>
      </c>
      <c r="D11" s="546"/>
      <c r="E11" s="521" t="s">
        <v>11</v>
      </c>
      <c r="F11" s="521" t="s">
        <v>110</v>
      </c>
      <c r="G11" s="521" t="s">
        <v>111</v>
      </c>
      <c r="H11" s="521" t="s">
        <v>112</v>
      </c>
      <c r="I11" s="547" t="s">
        <v>76</v>
      </c>
      <c r="J11" s="521" t="s">
        <v>12</v>
      </c>
      <c r="K11" s="521" t="s">
        <v>77</v>
      </c>
      <c r="L11" s="521" t="s">
        <v>78</v>
      </c>
      <c r="M11" s="523" t="s">
        <v>79</v>
      </c>
      <c r="N11" s="521" t="s">
        <v>13</v>
      </c>
      <c r="O11" s="525" t="s">
        <v>15</v>
      </c>
      <c r="P11" s="526"/>
      <c r="Q11" s="22"/>
      <c r="R11" s="22"/>
      <c r="S11" s="22"/>
    </row>
    <row r="12" spans="2:55" ht="30.6" customHeight="1" thickBot="1" x14ac:dyDescent="0.3">
      <c r="B12" s="544"/>
      <c r="C12" s="167" t="s">
        <v>17</v>
      </c>
      <c r="D12" s="167" t="s">
        <v>82</v>
      </c>
      <c r="E12" s="522"/>
      <c r="F12" s="522"/>
      <c r="G12" s="522"/>
      <c r="H12" s="522"/>
      <c r="I12" s="548"/>
      <c r="J12" s="522"/>
      <c r="K12" s="522"/>
      <c r="L12" s="522"/>
      <c r="M12" s="524"/>
      <c r="N12" s="522"/>
      <c r="O12" s="527"/>
      <c r="P12" s="528"/>
      <c r="Q12" s="22">
        <v>0</v>
      </c>
      <c r="R12" s="22">
        <v>0</v>
      </c>
      <c r="S12" s="22"/>
    </row>
    <row r="13" spans="2:55" ht="28.5" customHeight="1" x14ac:dyDescent="0.25">
      <c r="B13" s="168">
        <v>1</v>
      </c>
      <c r="C13" s="169">
        <f>D9</f>
        <v>0</v>
      </c>
      <c r="D13" s="170">
        <f t="shared" ref="D13:D15" si="0">C13+E13</f>
        <v>0</v>
      </c>
      <c r="E13" s="171"/>
      <c r="F13" s="172"/>
      <c r="G13" s="172"/>
      <c r="H13" s="172"/>
      <c r="I13" s="173">
        <f>((F13/2)^2)*PI()</f>
        <v>0</v>
      </c>
      <c r="J13" s="174"/>
      <c r="K13" s="175" t="str">
        <f>IF(J13="","",J13/(((F13/10)/2)^2*PI()))</f>
        <v/>
      </c>
      <c r="L13" s="529"/>
      <c r="M13" s="176" t="e">
        <f>K13/27</f>
        <v>#VALUE!</v>
      </c>
      <c r="N13" s="175" t="str">
        <f>IF(K13="","",AVERAGE(K13:K13))</f>
        <v/>
      </c>
      <c r="O13" s="532">
        <f>D8</f>
        <v>0</v>
      </c>
      <c r="P13" s="533"/>
      <c r="Q13" s="94">
        <v>7</v>
      </c>
      <c r="R13" s="95" t="str">
        <f>N13</f>
        <v/>
      </c>
      <c r="S13" s="22"/>
    </row>
    <row r="14" spans="2:55" ht="28.5" customHeight="1" x14ac:dyDescent="0.25">
      <c r="B14" s="177">
        <f>B13+1</f>
        <v>2</v>
      </c>
      <c r="C14" s="178">
        <f>C13</f>
        <v>0</v>
      </c>
      <c r="D14" s="179">
        <f t="shared" si="0"/>
        <v>0</v>
      </c>
      <c r="E14" s="180"/>
      <c r="F14" s="181"/>
      <c r="G14" s="181"/>
      <c r="H14" s="181"/>
      <c r="I14" s="182">
        <f>((F14/2)^2)*PI()</f>
        <v>0</v>
      </c>
      <c r="J14" s="183"/>
      <c r="K14" s="184" t="str">
        <f t="shared" ref="K14:K15" si="1">IF(J14="","",J14/(((F14/10)/2)^2*PI()))</f>
        <v/>
      </c>
      <c r="L14" s="530"/>
      <c r="M14" s="185" t="e">
        <f t="shared" ref="M14" si="2">K14/7</f>
        <v>#VALUE!</v>
      </c>
      <c r="N14" s="534" t="str">
        <f>IF(K14="","",AVERAGE(K14:K15))</f>
        <v/>
      </c>
      <c r="O14" s="536">
        <f>O13</f>
        <v>0</v>
      </c>
      <c r="P14" s="537"/>
      <c r="S14" s="22"/>
    </row>
    <row r="15" spans="2:55" ht="28.5" customHeight="1" thickBot="1" x14ac:dyDescent="0.3">
      <c r="B15" s="186">
        <f t="shared" ref="B15" si="3">B14+1</f>
        <v>3</v>
      </c>
      <c r="C15" s="187">
        <f t="shared" ref="C15" si="4">C14</f>
        <v>0</v>
      </c>
      <c r="D15" s="188">
        <f t="shared" si="0"/>
        <v>0</v>
      </c>
      <c r="E15" s="189"/>
      <c r="F15" s="190"/>
      <c r="G15" s="190"/>
      <c r="H15" s="190"/>
      <c r="I15" s="191">
        <f t="shared" ref="I15" si="5">((F15/2)^2)*PI()</f>
        <v>0</v>
      </c>
      <c r="J15" s="192"/>
      <c r="K15" s="193" t="str">
        <f t="shared" si="1"/>
        <v/>
      </c>
      <c r="L15" s="531"/>
      <c r="M15" s="194" t="e">
        <f>K15/7</f>
        <v>#VALUE!</v>
      </c>
      <c r="N15" s="535"/>
      <c r="O15" s="538">
        <f>O14</f>
        <v>0</v>
      </c>
      <c r="P15" s="539"/>
      <c r="Q15" s="24"/>
      <c r="S15" s="22"/>
    </row>
    <row r="16" spans="2:55" ht="5.25" customHeight="1" thickBot="1" x14ac:dyDescent="0.3">
      <c r="B16" s="518"/>
      <c r="C16" s="402"/>
      <c r="D16" s="402"/>
      <c r="E16" s="402"/>
      <c r="F16" s="402"/>
      <c r="G16" s="402"/>
      <c r="H16" s="402"/>
      <c r="I16" s="402"/>
      <c r="J16" s="402"/>
      <c r="K16" s="402"/>
      <c r="L16" s="402"/>
      <c r="M16" s="402"/>
      <c r="N16" s="402"/>
      <c r="O16" s="402"/>
      <c r="P16" s="519"/>
    </row>
    <row r="17" spans="2:18" ht="21.75" customHeight="1" x14ac:dyDescent="0.25">
      <c r="B17" s="195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96"/>
    </row>
    <row r="18" spans="2:18" ht="21.75" customHeight="1" x14ac:dyDescent="0.25">
      <c r="B18" s="197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98"/>
    </row>
    <row r="19" spans="2:18" ht="21.75" customHeight="1" x14ac:dyDescent="0.25">
      <c r="B19" s="197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98"/>
    </row>
    <row r="20" spans="2:18" ht="21.75" customHeight="1" thickBot="1" x14ac:dyDescent="0.3">
      <c r="B20" s="199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200"/>
    </row>
    <row r="21" spans="2:18" ht="27" customHeight="1" x14ac:dyDescent="0.25">
      <c r="B21" s="275">
        <f>H9</f>
        <v>0</v>
      </c>
      <c r="C21" s="405"/>
      <c r="D21" s="405"/>
      <c r="E21" s="405"/>
      <c r="F21" s="405"/>
      <c r="G21" s="405"/>
      <c r="H21" s="405"/>
      <c r="I21" s="405"/>
      <c r="J21" s="405"/>
      <c r="K21" s="405" t="str">
        <f>[5]Granulometría!R54</f>
        <v>ING FRANCISCO GRANADOS</v>
      </c>
      <c r="L21" s="405"/>
      <c r="M21" s="405"/>
      <c r="N21" s="405"/>
      <c r="O21" s="405"/>
      <c r="P21" s="520"/>
      <c r="Q21" s="116"/>
      <c r="R21" s="117"/>
    </row>
    <row r="22" spans="2:18" ht="27" customHeight="1" thickBot="1" x14ac:dyDescent="0.3">
      <c r="B22" s="270" t="str">
        <f>[5]Granulometría!A55</f>
        <v xml:space="preserve">Tecnico de Laboratorio de suelos y Materiales. </v>
      </c>
      <c r="C22" s="271"/>
      <c r="D22" s="271"/>
      <c r="E22" s="271"/>
      <c r="F22" s="271"/>
      <c r="G22" s="271"/>
      <c r="H22" s="271"/>
      <c r="I22" s="271"/>
      <c r="J22" s="271"/>
      <c r="K22" s="271" t="str">
        <f>[5]Granulometría!R55</f>
        <v xml:space="preserve">Jefe Técnico de Laboratorio de suelos y Materiales. </v>
      </c>
      <c r="L22" s="271"/>
      <c r="M22" s="271"/>
      <c r="N22" s="271"/>
      <c r="O22" s="271"/>
      <c r="P22" s="272"/>
      <c r="Q22" s="118"/>
      <c r="R22" s="119"/>
    </row>
    <row r="29" spans="2:18" x14ac:dyDescent="0.25">
      <c r="D29" s="120" t="s">
        <v>85</v>
      </c>
      <c r="E29" s="120" t="s">
        <v>86</v>
      </c>
    </row>
    <row r="30" spans="2:18" x14ac:dyDescent="0.25">
      <c r="D30" s="201">
        <v>0</v>
      </c>
      <c r="E30" s="201">
        <v>7</v>
      </c>
    </row>
    <row r="31" spans="2:18" x14ac:dyDescent="0.25">
      <c r="D31" s="201">
        <v>27</v>
      </c>
      <c r="E31" s="201">
        <f>E30</f>
        <v>7</v>
      </c>
    </row>
    <row r="32" spans="2:18" x14ac:dyDescent="0.25">
      <c r="D32" s="201">
        <f>D31</f>
        <v>27</v>
      </c>
      <c r="E32" s="201">
        <v>0</v>
      </c>
    </row>
    <row r="33" spans="4:5" x14ac:dyDescent="0.25">
      <c r="D33" s="201">
        <f>D32</f>
        <v>27</v>
      </c>
      <c r="E33" s="201">
        <f>E31</f>
        <v>7</v>
      </c>
    </row>
  </sheetData>
  <autoFilter ref="C12:D15" xr:uid="{00000000-0009-0000-0000-000000000000}"/>
  <mergeCells count="42">
    <mergeCell ref="B2:E4"/>
    <mergeCell ref="F2:P2"/>
    <mergeCell ref="F3:P3"/>
    <mergeCell ref="F4:P4"/>
    <mergeCell ref="B5:P5"/>
    <mergeCell ref="U6:AF6"/>
    <mergeCell ref="B7:C7"/>
    <mergeCell ref="D7:P7"/>
    <mergeCell ref="B8:C8"/>
    <mergeCell ref="D8:P8"/>
    <mergeCell ref="B6:C6"/>
    <mergeCell ref="D6:P6"/>
    <mergeCell ref="M9:P9"/>
    <mergeCell ref="B10:P10"/>
    <mergeCell ref="B11:B12"/>
    <mergeCell ref="C11:D11"/>
    <mergeCell ref="E11:E12"/>
    <mergeCell ref="F11:F12"/>
    <mergeCell ref="G11:G12"/>
    <mergeCell ref="H11:H12"/>
    <mergeCell ref="I11:I12"/>
    <mergeCell ref="J11:J12"/>
    <mergeCell ref="B9:C9"/>
    <mergeCell ref="D9:E9"/>
    <mergeCell ref="F9:G9"/>
    <mergeCell ref="H9:J9"/>
    <mergeCell ref="K9:L9"/>
    <mergeCell ref="L13:L15"/>
    <mergeCell ref="O13:P13"/>
    <mergeCell ref="N14:N15"/>
    <mergeCell ref="O14:P14"/>
    <mergeCell ref="O15:P15"/>
    <mergeCell ref="K11:K12"/>
    <mergeCell ref="L11:L12"/>
    <mergeCell ref="M11:M12"/>
    <mergeCell ref="N11:N12"/>
    <mergeCell ref="O11:P12"/>
    <mergeCell ref="B16:P16"/>
    <mergeCell ref="B21:J21"/>
    <mergeCell ref="K21:P21"/>
    <mergeCell ref="B22:J22"/>
    <mergeCell ref="K22:P22"/>
  </mergeCells>
  <printOptions horizontalCentered="1" verticalCentered="1"/>
  <pageMargins left="0.11811023622047245" right="7.874015748031496E-2" top="0.31496062992125984" bottom="0.15748031496062992" header="0.23622047244094491" footer="0"/>
  <pageSetup scale="70" fitToHeight="3" orientation="landscape" horizontalDpi="4294967294" verticalDpi="300" r:id="rId1"/>
  <headerFooter alignWithMargins="0">
    <oddFooter>&amp;C&amp;"Calibri,Cursiva"&amp;K00-024&amp;P de &amp;N</oddFooter>
  </headerFooter>
  <colBreaks count="1" manualBreakCount="1">
    <brk id="16" max="1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9</vt:i4>
      </vt:variant>
    </vt:vector>
  </HeadingPairs>
  <TitlesOfParts>
    <vt:vector size="14" baseType="lpstr">
      <vt:lpstr>CILINDROS</vt:lpstr>
      <vt:lpstr>VIGAS</vt:lpstr>
      <vt:lpstr>RESISTENCIA DE MORTERO</vt:lpstr>
      <vt:lpstr>PRISMAS</vt:lpstr>
      <vt:lpstr>DISEÑO DE LODOCRETO</vt:lpstr>
      <vt:lpstr>CILINDROS!Área_de_impresión</vt:lpstr>
      <vt:lpstr>'DISEÑO DE LODOCRETO'!Área_de_impresión</vt:lpstr>
      <vt:lpstr>PRISMAS!Área_de_impresión</vt:lpstr>
      <vt:lpstr>'RESISTENCIA DE MORTERO'!Área_de_impresión</vt:lpstr>
      <vt:lpstr>VIGAS!Área_de_impresión</vt:lpstr>
      <vt:lpstr>CILINDROS!Títulos_a_imprimir</vt:lpstr>
      <vt:lpstr>'DISEÑO DE LODOCRETO'!Títulos_a_imprimir</vt:lpstr>
      <vt:lpstr>PRISMAS!Títulos_a_imprimir</vt:lpstr>
      <vt:lpstr>'RESISTENCIA DE MORTERO'!Títulos_a_imprimir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suelos y materiales</dc:creator>
  <cp:lastModifiedBy>Francisco  Granados Cañas</cp:lastModifiedBy>
  <cp:lastPrinted>2023-12-20T15:08:04Z</cp:lastPrinted>
  <dcterms:created xsi:type="dcterms:W3CDTF">2015-03-21T21:59:40Z</dcterms:created>
  <dcterms:modified xsi:type="dcterms:W3CDTF">2024-03-01T16:20:25Z</dcterms:modified>
</cp:coreProperties>
</file>