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\Documents\Edx_Imf_time_series\module4\"/>
    </mc:Choice>
  </mc:AlternateContent>
  <bookViews>
    <workbookView xWindow="0" yWindow="120" windowWidth="28755" windowHeight="13095" activeTab="3"/>
  </bookViews>
  <sheets>
    <sheet name="Read Me" sheetId="6" r:id="rId1"/>
    <sheet name="Data " sheetId="1" r:id="rId2"/>
    <sheet name="Forecast" sheetId="2" r:id="rId3"/>
    <sheet name="Forecast AR1" sheetId="11" r:id="rId4"/>
  </sheets>
  <calcPr calcId="152511"/>
</workbook>
</file>

<file path=xl/calcChain.xml><?xml version="1.0" encoding="utf-8"?>
<calcChain xmlns="http://schemas.openxmlformats.org/spreadsheetml/2006/main">
  <c r="D32" i="11" l="1"/>
  <c r="D33" i="11"/>
  <c r="C33" i="11"/>
  <c r="C32" i="11"/>
  <c r="D31" i="11"/>
  <c r="C31" i="11"/>
  <c r="D30" i="11"/>
  <c r="C30" i="11"/>
  <c r="V6" i="11"/>
  <c r="V7" i="11"/>
  <c r="V8" i="11"/>
  <c r="V9" i="11"/>
  <c r="V10" i="11"/>
  <c r="V11" i="11"/>
  <c r="V12" i="11"/>
  <c r="V13" i="11"/>
  <c r="V14" i="11"/>
  <c r="V15" i="11"/>
  <c r="V16" i="11"/>
  <c r="V5" i="11"/>
  <c r="T6" i="11"/>
  <c r="U6" i="11"/>
  <c r="T7" i="11"/>
  <c r="U7" i="11"/>
  <c r="T8" i="11"/>
  <c r="U8" i="11"/>
  <c r="T9" i="11"/>
  <c r="U9" i="11"/>
  <c r="T10" i="11"/>
  <c r="U10" i="11"/>
  <c r="T11" i="11"/>
  <c r="U11" i="11"/>
  <c r="T12" i="11"/>
  <c r="U12" i="11"/>
  <c r="T13" i="11"/>
  <c r="U13" i="11"/>
  <c r="T14" i="11"/>
  <c r="U14" i="11"/>
  <c r="T15" i="11"/>
  <c r="U15" i="11"/>
  <c r="T16" i="11"/>
  <c r="U16" i="11"/>
  <c r="U5" i="11"/>
  <c r="T5" i="11"/>
  <c r="D29" i="11"/>
  <c r="C29" i="11"/>
  <c r="D28" i="11"/>
  <c r="C28" i="11"/>
  <c r="Q6" i="11"/>
  <c r="Q7" i="11"/>
  <c r="Q8" i="11"/>
  <c r="Q9" i="11"/>
  <c r="Q10" i="11"/>
  <c r="Q11" i="11"/>
  <c r="Q12" i="11"/>
  <c r="Q13" i="11"/>
  <c r="Q14" i="11"/>
  <c r="Q15" i="11"/>
  <c r="Q16" i="11"/>
  <c r="Q5" i="11"/>
  <c r="R6" i="11"/>
  <c r="S6" i="11"/>
  <c r="R7" i="11"/>
  <c r="S7" i="11"/>
  <c r="R8" i="11"/>
  <c r="S8" i="11"/>
  <c r="R9" i="11"/>
  <c r="S9" i="11"/>
  <c r="R10" i="11"/>
  <c r="S10" i="11"/>
  <c r="R11" i="11"/>
  <c r="S11" i="11"/>
  <c r="R12" i="11"/>
  <c r="S12" i="11"/>
  <c r="R13" i="11"/>
  <c r="S13" i="11"/>
  <c r="R14" i="11"/>
  <c r="S14" i="11"/>
  <c r="R15" i="11"/>
  <c r="S15" i="11"/>
  <c r="R16" i="11"/>
  <c r="S16" i="11"/>
  <c r="S5" i="11"/>
  <c r="R5" i="11"/>
  <c r="O5" i="11" l="1"/>
  <c r="O6" i="11"/>
  <c r="O7" i="11"/>
  <c r="O8" i="11"/>
  <c r="O9" i="11"/>
  <c r="O10" i="11"/>
  <c r="O11" i="11"/>
  <c r="O12" i="11"/>
  <c r="O13" i="11"/>
  <c r="O14" i="11"/>
  <c r="O15" i="11"/>
  <c r="O16" i="11"/>
  <c r="N6" i="11"/>
  <c r="N7" i="11"/>
  <c r="N8" i="11"/>
  <c r="N9" i="11"/>
  <c r="N10" i="11"/>
  <c r="N11" i="11"/>
  <c r="N12" i="11"/>
  <c r="N13" i="11"/>
  <c r="N14" i="11"/>
  <c r="N15" i="11"/>
  <c r="N5" i="11"/>
  <c r="M6" i="11"/>
  <c r="M7" i="11"/>
  <c r="M8" i="11"/>
  <c r="M9" i="11"/>
  <c r="M10" i="11"/>
  <c r="M11" i="11"/>
  <c r="M12" i="11"/>
  <c r="M13" i="11"/>
  <c r="M14" i="11"/>
  <c r="M15" i="11"/>
  <c r="M16" i="11"/>
  <c r="M5" i="11"/>
  <c r="L6" i="11"/>
  <c r="L7" i="11"/>
  <c r="L8" i="11"/>
  <c r="L9" i="11"/>
  <c r="L10" i="11"/>
  <c r="L11" i="11"/>
  <c r="L12" i="11"/>
  <c r="L13" i="11"/>
  <c r="L14" i="11"/>
  <c r="L15" i="11"/>
  <c r="L16" i="11"/>
  <c r="N16" i="11" s="1"/>
  <c r="L5" i="11"/>
  <c r="D22" i="11"/>
  <c r="C22" i="11"/>
  <c r="I5" i="11"/>
  <c r="I6" i="11"/>
  <c r="I7" i="11"/>
  <c r="I8" i="11"/>
  <c r="I9" i="11"/>
  <c r="I10" i="11"/>
  <c r="I11" i="11"/>
  <c r="I12" i="11"/>
  <c r="I13" i="11"/>
  <c r="I14" i="11"/>
  <c r="I15" i="11"/>
  <c r="I16" i="11"/>
  <c r="H6" i="11"/>
  <c r="H7" i="11"/>
  <c r="H8" i="11"/>
  <c r="H9" i="11"/>
  <c r="H10" i="11"/>
  <c r="H11" i="11"/>
  <c r="H12" i="11"/>
  <c r="H13" i="11"/>
  <c r="H14" i="11"/>
  <c r="H15" i="11"/>
  <c r="H16" i="11"/>
  <c r="H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K5" i="11"/>
  <c r="J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F5" i="11"/>
  <c r="E5" i="11"/>
  <c r="F17" i="11"/>
  <c r="E17" i="11"/>
  <c r="D135" i="1"/>
  <c r="R17" i="11"/>
  <c r="S17" i="11"/>
  <c r="T17" i="11"/>
  <c r="U17" i="11"/>
  <c r="V17" i="11"/>
  <c r="Q17" i="11"/>
  <c r="I17" i="11"/>
  <c r="D23" i="11" s="1"/>
  <c r="B4" i="11"/>
  <c r="D6" i="11" s="1"/>
  <c r="R17" i="2"/>
  <c r="S17" i="2"/>
  <c r="V17" i="2"/>
  <c r="Q17" i="2"/>
  <c r="F17" i="2"/>
  <c r="E17" i="2"/>
  <c r="C18" i="2"/>
  <c r="C17" i="2"/>
  <c r="B4" i="2"/>
  <c r="D5" i="2" s="1"/>
  <c r="C4" i="1"/>
  <c r="C5" i="1"/>
  <c r="C6" i="1"/>
  <c r="C7" i="1"/>
  <c r="C8" i="1"/>
  <c r="C9" i="1"/>
  <c r="C10" i="1"/>
  <c r="C11" i="1"/>
  <c r="C12" i="1"/>
  <c r="C13" i="1"/>
  <c r="C14" i="1"/>
  <c r="C15" i="1"/>
  <c r="J34" i="11"/>
  <c r="A16" i="11"/>
  <c r="A15" i="11"/>
  <c r="A14" i="11"/>
  <c r="A13" i="11"/>
  <c r="A12" i="11"/>
  <c r="A11" i="11"/>
  <c r="A10" i="11"/>
  <c r="A9" i="11"/>
  <c r="A8" i="11"/>
  <c r="A7" i="11"/>
  <c r="A6" i="11"/>
  <c r="A5" i="11"/>
  <c r="A15" i="2"/>
  <c r="A16" i="2"/>
  <c r="A6" i="2"/>
  <c r="A7" i="2"/>
  <c r="A8" i="2"/>
  <c r="A9" i="2"/>
  <c r="A10" i="2"/>
  <c r="A11" i="2"/>
  <c r="A12" i="2"/>
  <c r="A13" i="2"/>
  <c r="A14" i="2"/>
  <c r="A5" i="2"/>
  <c r="B16" i="2"/>
  <c r="J17" i="11" l="1"/>
  <c r="C26" i="11" s="1"/>
  <c r="O17" i="11"/>
  <c r="D25" i="11"/>
  <c r="D24" i="11"/>
  <c r="N17" i="11"/>
  <c r="M17" i="11"/>
  <c r="D27" i="11" s="1"/>
  <c r="L17" i="11"/>
  <c r="C27" i="11" s="1"/>
  <c r="H17" i="11"/>
  <c r="C23" i="11" s="1"/>
  <c r="K17" i="11"/>
  <c r="D26" i="11" s="1"/>
  <c r="D5" i="11"/>
  <c r="D13" i="11"/>
  <c r="D9" i="11"/>
  <c r="D16" i="11"/>
  <c r="D12" i="11"/>
  <c r="D8" i="11"/>
  <c r="D15" i="11"/>
  <c r="D11" i="11"/>
  <c r="D7" i="11"/>
  <c r="D14" i="11"/>
  <c r="D10" i="11"/>
  <c r="B16" i="1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6" i="1"/>
  <c r="C24" i="11" l="1"/>
  <c r="C25" i="11"/>
  <c r="D17" i="11"/>
  <c r="D18" i="11"/>
  <c r="D136" i="1"/>
  <c r="C6" i="11" s="1"/>
  <c r="C5" i="11"/>
  <c r="B13" i="2"/>
  <c r="B13" i="11"/>
  <c r="B9" i="2"/>
  <c r="B9" i="11"/>
  <c r="B5" i="2"/>
  <c r="B5" i="11"/>
  <c r="B14" i="2"/>
  <c r="B14" i="11"/>
  <c r="B10" i="2"/>
  <c r="D11" i="2" s="1"/>
  <c r="B10" i="11"/>
  <c r="B6" i="2"/>
  <c r="D7" i="2" s="1"/>
  <c r="B6" i="11"/>
  <c r="B15" i="2"/>
  <c r="B15" i="11"/>
  <c r="B11" i="2"/>
  <c r="B11" i="11"/>
  <c r="B7" i="2"/>
  <c r="B7" i="11"/>
  <c r="B12" i="2"/>
  <c r="B12" i="11"/>
  <c r="B8" i="2"/>
  <c r="B8" i="11"/>
  <c r="D6" i="2" l="1"/>
  <c r="B18" i="2"/>
  <c r="B17" i="2"/>
  <c r="C19" i="2"/>
  <c r="D137" i="1"/>
  <c r="B18" i="11"/>
  <c r="D19" i="11"/>
  <c r="B17" i="11"/>
  <c r="D138" i="1"/>
  <c r="C7" i="11"/>
  <c r="D14" i="2"/>
  <c r="D8" i="2"/>
  <c r="D10" i="2"/>
  <c r="D9" i="2"/>
  <c r="D19" i="2" s="1"/>
  <c r="D13" i="2"/>
  <c r="D16" i="2"/>
  <c r="D12" i="2"/>
  <c r="D15" i="2"/>
  <c r="D18" i="2" l="1"/>
  <c r="D17" i="2"/>
  <c r="D139" i="1"/>
  <c r="C8" i="11"/>
  <c r="H17" i="2"/>
  <c r="N17" i="2" l="1"/>
  <c r="L17" i="2"/>
  <c r="J17" i="2"/>
  <c r="T17" i="2"/>
  <c r="D140" i="1"/>
  <c r="C9" i="11"/>
  <c r="I17" i="2"/>
  <c r="U17" i="2"/>
  <c r="K17" i="2"/>
  <c r="M17" i="2" l="1"/>
  <c r="O17" i="2"/>
  <c r="D141" i="1"/>
  <c r="C10" i="11"/>
  <c r="D142" i="1" l="1"/>
  <c r="C11" i="11"/>
  <c r="D143" i="1" l="1"/>
  <c r="C12" i="11"/>
  <c r="D144" i="1" l="1"/>
  <c r="C13" i="11"/>
  <c r="D145" i="1" l="1"/>
  <c r="C14" i="11"/>
  <c r="D146" i="1" l="1"/>
  <c r="C16" i="11" s="1"/>
  <c r="C15" i="11"/>
  <c r="C17" i="11" l="1"/>
  <c r="C19" i="11"/>
  <c r="C18" i="11"/>
</calcChain>
</file>

<file path=xl/comments1.xml><?xml version="1.0" encoding="utf-8"?>
<comments xmlns="http://schemas.openxmlformats.org/spreadsheetml/2006/main">
  <authors>
    <author>Dmitry Plotnikov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Dmitry Plotnikov:</t>
        </r>
        <r>
          <rPr>
            <sz val="9"/>
            <color indexed="81"/>
            <rFont val="Tahoma"/>
            <charset val="1"/>
          </rPr>
          <t xml:space="preserve">
See tab "data" for estimation details</t>
        </r>
      </text>
    </comment>
  </commentList>
</comments>
</file>

<file path=xl/sharedStrings.xml><?xml version="1.0" encoding="utf-8"?>
<sst xmlns="http://schemas.openxmlformats.org/spreadsheetml/2006/main" count="301" uniqueCount="240">
  <si>
    <t>2003 - Jan</t>
  </si>
  <si>
    <t>2003 - Feb</t>
  </si>
  <si>
    <t>2003 - Mar</t>
  </si>
  <si>
    <t>2003 - Apr</t>
  </si>
  <si>
    <t>2003 - May</t>
  </si>
  <si>
    <t>2003 - Jun</t>
  </si>
  <si>
    <t>2003 - Jul</t>
  </si>
  <si>
    <t>2003 - Aug</t>
  </si>
  <si>
    <t>2003 - Sep</t>
  </si>
  <si>
    <t>2003 - Oct</t>
  </si>
  <si>
    <t>2003 - Nov</t>
  </si>
  <si>
    <t>2003 - Dec</t>
  </si>
  <si>
    <t>2004 - Jan</t>
  </si>
  <si>
    <t>2004 - Feb</t>
  </si>
  <si>
    <t>2004 - Mar</t>
  </si>
  <si>
    <t>2004 - Apr</t>
  </si>
  <si>
    <t>2004 - May</t>
  </si>
  <si>
    <t>2004 - Jun</t>
  </si>
  <si>
    <t>2004 - Jul</t>
  </si>
  <si>
    <t>2004 - Aug</t>
  </si>
  <si>
    <t>2004 - Sep</t>
  </si>
  <si>
    <t>2004 - Oct</t>
  </si>
  <si>
    <t>2004 - Nov</t>
  </si>
  <si>
    <t>2004 - Dec</t>
  </si>
  <si>
    <t>2005 - Jan</t>
  </si>
  <si>
    <t>2005 - Feb</t>
  </si>
  <si>
    <t>2005 - Mar</t>
  </si>
  <si>
    <t>2005 - Apr</t>
  </si>
  <si>
    <t>2005 - May</t>
  </si>
  <si>
    <t>2005 - Jun</t>
  </si>
  <si>
    <t>2005 - Jul</t>
  </si>
  <si>
    <t>2005 - Aug</t>
  </si>
  <si>
    <t>2005 - Sep</t>
  </si>
  <si>
    <t>2005 - Oct</t>
  </si>
  <si>
    <t>2005 - Nov</t>
  </si>
  <si>
    <t>2005 - Dec</t>
  </si>
  <si>
    <t>2006 - Jan</t>
  </si>
  <si>
    <t>2006 - Feb</t>
  </si>
  <si>
    <t>2006 - Mar</t>
  </si>
  <si>
    <t>2006 - Apr</t>
  </si>
  <si>
    <t>2006 - May</t>
  </si>
  <si>
    <t>2006 - Jun</t>
  </si>
  <si>
    <t>2006 - Jul</t>
  </si>
  <si>
    <t>2006 - Aug</t>
  </si>
  <si>
    <t>2006 - Sep</t>
  </si>
  <si>
    <t>2006 - Oct</t>
  </si>
  <si>
    <t>2006 - Nov</t>
  </si>
  <si>
    <t>2006 - Dec</t>
  </si>
  <si>
    <t>2007 - Jan</t>
  </si>
  <si>
    <t>2007 - Feb</t>
  </si>
  <si>
    <t>2007 - Mar</t>
  </si>
  <si>
    <t>2007 - Apr</t>
  </si>
  <si>
    <t>2007 - May</t>
  </si>
  <si>
    <t>2007 - Jun</t>
  </si>
  <si>
    <t>2007 - Jul</t>
  </si>
  <si>
    <t>2007 - Aug</t>
  </si>
  <si>
    <t>2007 - Sep</t>
  </si>
  <si>
    <t>2007 - Oct</t>
  </si>
  <si>
    <t>2007 - Nov</t>
  </si>
  <si>
    <t>2007 - Dec</t>
  </si>
  <si>
    <t>2008 - Jan</t>
  </si>
  <si>
    <t>2008 - Feb</t>
  </si>
  <si>
    <t>2008 - Mar</t>
  </si>
  <si>
    <t>2008 - Apr</t>
  </si>
  <si>
    <t>2008 - May</t>
  </si>
  <si>
    <t>2008 - Jun</t>
  </si>
  <si>
    <t>2008 - Jul</t>
  </si>
  <si>
    <t>2008 - Aug</t>
  </si>
  <si>
    <t>2008 - Sep</t>
  </si>
  <si>
    <t>2008 - Oct</t>
  </si>
  <si>
    <t>2008 - Nov</t>
  </si>
  <si>
    <t>2008 - Dec</t>
  </si>
  <si>
    <t>2009 - Jan</t>
  </si>
  <si>
    <t>2009 - Feb</t>
  </si>
  <si>
    <t>2009 - Mar</t>
  </si>
  <si>
    <t>2009 - Apr</t>
  </si>
  <si>
    <t>2009 - May</t>
  </si>
  <si>
    <t>2009 - Jun</t>
  </si>
  <si>
    <t>2009 - Jul</t>
  </si>
  <si>
    <t>2009 - Aug</t>
  </si>
  <si>
    <t>2009 - Sep</t>
  </si>
  <si>
    <t>2009 - Oct</t>
  </si>
  <si>
    <t>2009 - Nov</t>
  </si>
  <si>
    <t>2009 - Dec</t>
  </si>
  <si>
    <t>2010 - Jan</t>
  </si>
  <si>
    <t>2010 - Feb</t>
  </si>
  <si>
    <t>2010 - Mar</t>
  </si>
  <si>
    <t>2010 - Apr</t>
  </si>
  <si>
    <t>2010 - May</t>
  </si>
  <si>
    <t>2010 - Jun</t>
  </si>
  <si>
    <t>2010 - Jul</t>
  </si>
  <si>
    <t>2010 - Aug</t>
  </si>
  <si>
    <t>2010 - Sep</t>
  </si>
  <si>
    <t>2010 - Oct</t>
  </si>
  <si>
    <t>2010 - Nov</t>
  </si>
  <si>
    <t>2010 - Dec</t>
  </si>
  <si>
    <t>2011 - Jan</t>
  </si>
  <si>
    <t>2011 - Feb</t>
  </si>
  <si>
    <t>2011 - Mar</t>
  </si>
  <si>
    <t>2011 - Apr</t>
  </si>
  <si>
    <t>2011 - May</t>
  </si>
  <si>
    <t>2011 - Jun</t>
  </si>
  <si>
    <t>2011 - Jul</t>
  </si>
  <si>
    <t>2011 - Aug</t>
  </si>
  <si>
    <t>2011 - Sep</t>
  </si>
  <si>
    <t>2011 - Oct</t>
  </si>
  <si>
    <t>2011 - Nov</t>
  </si>
  <si>
    <t>2011 - Dec</t>
  </si>
  <si>
    <t>2012 - Jan</t>
  </si>
  <si>
    <t>2012 - Feb</t>
  </si>
  <si>
    <t>2012 - Mar</t>
  </si>
  <si>
    <t>2012 - Apr</t>
  </si>
  <si>
    <t>2012 - May</t>
  </si>
  <si>
    <t>2012 - Jun</t>
  </si>
  <si>
    <t>2012 - Jul</t>
  </si>
  <si>
    <t>2012 - Aug</t>
  </si>
  <si>
    <t>2012 - Sep</t>
  </si>
  <si>
    <t>2012 - Oct</t>
  </si>
  <si>
    <t>2012 - Nov</t>
  </si>
  <si>
    <t>2012 - Dec</t>
  </si>
  <si>
    <t>2013 - Jan</t>
  </si>
  <si>
    <t>2013 - Feb</t>
  </si>
  <si>
    <t>2013 - Mar</t>
  </si>
  <si>
    <t>2013 - Apr</t>
  </si>
  <si>
    <t>2013 - May</t>
  </si>
  <si>
    <t>2013 - Jun</t>
  </si>
  <si>
    <t>2013 - Jul</t>
  </si>
  <si>
    <t>2013 - Aug</t>
  </si>
  <si>
    <t>2013 - Sep</t>
  </si>
  <si>
    <t>2013 - Oct</t>
  </si>
  <si>
    <t>2013 - Nov</t>
  </si>
  <si>
    <t>2013 - Dec</t>
  </si>
  <si>
    <t>2014 - Jan</t>
  </si>
  <si>
    <t>2014 - Feb</t>
  </si>
  <si>
    <t>2014 - Mar</t>
  </si>
  <si>
    <t>2014 - Apr</t>
  </si>
  <si>
    <t>2014 - May</t>
  </si>
  <si>
    <t>2014 - Jun</t>
  </si>
  <si>
    <t>2014 - Jul</t>
  </si>
  <si>
    <t>2014 - Aug</t>
  </si>
  <si>
    <t>2014 - Sep</t>
  </si>
  <si>
    <t>2014 - Oct</t>
  </si>
  <si>
    <t>2014 - Nov</t>
  </si>
  <si>
    <t>y-o-y, %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</si>
  <si>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</si>
  <si>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</si>
  <si>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</si>
  <si>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</si>
  <si>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</si>
  <si>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</si>
  <si>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</si>
  <si>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</si>
  <si>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</si>
  <si>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</si>
  <si>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</si>
  <si>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</si>
  <si>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</si>
  <si>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</si>
  <si>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</si>
  <si>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</si>
  <si>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</si>
  <si>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</si>
  <si>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</si>
  <si>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</si>
  <si>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</si>
  <si>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</si>
  <si>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</si>
  <si>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</si>
  <si>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π(-1)</t>
  </si>
  <si>
    <t>2014 - Dec</t>
  </si>
  <si>
    <t xml:space="preserve">date </t>
  </si>
  <si>
    <t>Forecast 1</t>
  </si>
  <si>
    <t>Forecast 2</t>
  </si>
  <si>
    <t>Theil's U2</t>
  </si>
  <si>
    <t>Theil's U1</t>
  </si>
  <si>
    <t>Mean percentage error</t>
  </si>
  <si>
    <t>Forecast evaluation statistics</t>
  </si>
  <si>
    <t>denom</t>
  </si>
  <si>
    <t>pe2</t>
  </si>
  <si>
    <t>pe1</t>
  </si>
  <si>
    <t>abs(e2)</t>
  </si>
  <si>
    <t>abs(e1)</t>
  </si>
  <si>
    <t>(e2)^2</t>
  </si>
  <si>
    <t>(e1)^2</t>
  </si>
  <si>
    <t>U2 calculations</t>
  </si>
  <si>
    <t>U1 calculations</t>
  </si>
  <si>
    <t>Obs. Error 1 (e1)</t>
  </si>
  <si>
    <t>Obs. Error 2 (e2)</t>
  </si>
  <si>
    <t>Notation</t>
  </si>
  <si>
    <t>Overview</t>
  </si>
  <si>
    <t>The following spreadsheet calculate several of forecast evaluation statistics for  alternative series of forecasts.</t>
  </si>
  <si>
    <t>Tab "forecast" introduces two forecasts of inflation (F1 and F2) and calculates forecast statistics introduced in the lecture</t>
  </si>
  <si>
    <t>Forecast 1 (f1)</t>
  </si>
  <si>
    <t>Forecast 2 (f2)</t>
  </si>
  <si>
    <r>
      <t>Actual inflation (</t>
    </r>
    <r>
      <rPr>
        <sz val="11"/>
        <color theme="1"/>
        <rFont val="Calibri"/>
        <family val="2"/>
      </rPr>
      <t>π)</t>
    </r>
  </si>
  <si>
    <t>f1^2</t>
  </si>
  <si>
    <t>f2^2</t>
  </si>
  <si>
    <t>f1 num</t>
  </si>
  <si>
    <t>f2 num</t>
  </si>
  <si>
    <t>π</t>
  </si>
  <si>
    <t>actual inflation</t>
  </si>
  <si>
    <t xml:space="preserve">f1, f2 </t>
  </si>
  <si>
    <t>forecasts according to the first and second model respectively</t>
  </si>
  <si>
    <t>e1, e2</t>
  </si>
  <si>
    <t>forecast errors according to the first and second model respectively</t>
  </si>
  <si>
    <t>abs(x)</t>
  </si>
  <si>
    <t>absolute value of x</t>
  </si>
  <si>
    <t>pe1, pe2</t>
  </si>
  <si>
    <t>percentage forecast error of the first and the second model respectively</t>
  </si>
  <si>
    <t>abs(pe1)</t>
  </si>
  <si>
    <t>abs(pe2)</t>
  </si>
  <si>
    <t>f1 num, f2 num</t>
  </si>
  <si>
    <t>Denominator for Theil's U2 statistic</t>
  </si>
  <si>
    <t>Bias</t>
  </si>
  <si>
    <t>Mean square error (MSE)</t>
  </si>
  <si>
    <t>Root mean square error (RMSE)</t>
  </si>
  <si>
    <t>Standard forecast error (SE)</t>
  </si>
  <si>
    <t>Mean absolute error (MAE)</t>
  </si>
  <si>
    <t>Mean absolute percentage error (MAPE)</t>
  </si>
  <si>
    <t>Components for forecast evaluation statistics</t>
  </si>
  <si>
    <t>Bias proportion</t>
  </si>
  <si>
    <t>Variance proportion</t>
  </si>
  <si>
    <t>Covariance proportion</t>
  </si>
  <si>
    <t>π^2</t>
  </si>
  <si>
    <t>reported by Eviews</t>
  </si>
  <si>
    <t>Numerator for Theil's U2 statistic for the first and second model respectively</t>
  </si>
  <si>
    <t>St.dev.</t>
  </si>
  <si>
    <t>Average</t>
  </si>
  <si>
    <t>Correlation with actual observation</t>
  </si>
  <si>
    <t>Forecast</t>
  </si>
  <si>
    <t>AR1 model</t>
  </si>
  <si>
    <t>Naïve</t>
  </si>
  <si>
    <t>using the AR(1) model</t>
  </si>
  <si>
    <t>Tab "data" contains actual monthly year on year inflation series for Thailand from 2003 until the end of 2014</t>
  </si>
  <si>
    <t>Actual Inflation</t>
  </si>
  <si>
    <t>lagged actual inlation</t>
  </si>
  <si>
    <t>Thailand</t>
  </si>
  <si>
    <t>Thailand year-on-year inflation in %</t>
  </si>
  <si>
    <t>Thailand year-on-year all items CPI inflation in %</t>
  </si>
  <si>
    <t>2013 -Dec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</si>
</sst>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1" fillId="3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1" fillId="3" borderId="3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4" borderId="0" xfId="0" applyFill="1"/>
    <xf numFmtId="0" fontId="3" fillId="2" borderId="0" xfId="1" applyFill="1" applyAlignment="1">
      <alignment horizontal="center"/>
    </xf>
    <xf numFmtId="0" fontId="3" fillId="2" borderId="0" xfId="1" applyFill="1"/>
    <xf numFmtId="0" fontId="0" fillId="2" borderId="0" xfId="0" applyFont="1" applyFill="1"/>
    <xf numFmtId="2" fontId="0" fillId="2" borderId="0" xfId="0" applyNumberFormat="1" applyFont="1" applyFill="1"/>
    <xf numFmtId="164" fontId="0" fillId="2" borderId="0" xfId="0" applyNumberFormat="1" applyFont="1" applyFill="1"/>
    <xf numFmtId="2" fontId="0" fillId="2" borderId="0" xfId="0" applyNumberFormat="1" applyFont="1" applyFill="1" applyBorder="1"/>
    <xf numFmtId="0" fontId="0" fillId="2" borderId="0" xfId="0" applyFont="1" applyFill="1" applyBorder="1"/>
    <xf numFmtId="0" fontId="3" fillId="4" borderId="0" xfId="1" applyFill="1"/>
    <xf numFmtId="0" fontId="0" fillId="4" borderId="0" xfId="0" applyFont="1" applyFill="1"/>
    <xf numFmtId="0" fontId="6" fillId="4" borderId="0" xfId="1" applyFont="1" applyFill="1" applyAlignment="1">
      <alignment horizontal="left"/>
    </xf>
    <xf numFmtId="0" fontId="6" fillId="4" borderId="0" xfId="1" applyFont="1" applyFill="1" applyAlignment="1">
      <alignment horizontal="center"/>
    </xf>
    <xf numFmtId="0" fontId="6" fillId="4" borderId="0" xfId="1" applyFont="1" applyFill="1"/>
    <xf numFmtId="0" fontId="0" fillId="4" borderId="4" xfId="0" applyFont="1" applyFill="1" applyBorder="1"/>
    <xf numFmtId="0" fontId="7" fillId="4" borderId="6" xfId="1" applyFont="1" applyFill="1" applyBorder="1" applyAlignment="1">
      <alignment horizontal="center"/>
    </xf>
    <xf numFmtId="0" fontId="7" fillId="4" borderId="9" xfId="1" applyFont="1" applyFill="1" applyBorder="1" applyAlignment="1">
      <alignment horizontal="center"/>
    </xf>
    <xf numFmtId="2" fontId="0" fillId="4" borderId="0" xfId="0" applyNumberFormat="1" applyFont="1" applyFill="1"/>
    <xf numFmtId="164" fontId="6" fillId="4" borderId="0" xfId="1" applyNumberFormat="1" applyFont="1" applyFill="1" applyBorder="1" applyAlignment="1">
      <alignment horizontal="right"/>
    </xf>
    <xf numFmtId="165" fontId="6" fillId="4" borderId="7" xfId="1" applyNumberFormat="1" applyFont="1" applyFill="1" applyBorder="1" applyAlignment="1">
      <alignment horizontal="right"/>
    </xf>
    <xf numFmtId="165" fontId="6" fillId="4" borderId="0" xfId="1" applyNumberFormat="1" applyFont="1" applyFill="1" applyBorder="1" applyAlignment="1">
      <alignment horizontal="right"/>
    </xf>
    <xf numFmtId="164" fontId="6" fillId="4" borderId="0" xfId="1" applyNumberFormat="1" applyFont="1" applyFill="1" applyAlignment="1">
      <alignment horizontal="right"/>
    </xf>
    <xf numFmtId="0" fontId="0" fillId="4" borderId="5" xfId="0" applyFont="1" applyFill="1" applyBorder="1"/>
    <xf numFmtId="2" fontId="0" fillId="4" borderId="5" xfId="0" applyNumberFormat="1" applyFont="1" applyFill="1" applyBorder="1"/>
    <xf numFmtId="164" fontId="6" fillId="4" borderId="5" xfId="1" applyNumberFormat="1" applyFont="1" applyFill="1" applyBorder="1" applyAlignment="1">
      <alignment horizontal="right"/>
    </xf>
    <xf numFmtId="165" fontId="6" fillId="4" borderId="8" xfId="1" applyNumberFormat="1" applyFont="1" applyFill="1" applyBorder="1" applyAlignment="1">
      <alignment horizontal="right"/>
    </xf>
    <xf numFmtId="165" fontId="6" fillId="4" borderId="5" xfId="1" applyNumberFormat="1" applyFont="1" applyFill="1" applyBorder="1" applyAlignment="1">
      <alignment horizontal="right"/>
    </xf>
    <xf numFmtId="164" fontId="0" fillId="4" borderId="0" xfId="0" applyNumberFormat="1" applyFont="1" applyFill="1"/>
    <xf numFmtId="2" fontId="0" fillId="4" borderId="0" xfId="0" applyNumberFormat="1" applyFont="1" applyFill="1" applyBorder="1"/>
    <xf numFmtId="0" fontId="0" fillId="4" borderId="5" xfId="0" applyFill="1" applyBorder="1"/>
    <xf numFmtId="164" fontId="0" fillId="4" borderId="5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6" fillId="4" borderId="0" xfId="1" applyFont="1" applyFill="1" applyBorder="1" applyAlignment="1">
      <alignment horizontal="left"/>
    </xf>
    <xf numFmtId="0" fontId="6" fillId="4" borderId="0" xfId="1" applyFont="1" applyFill="1" applyBorder="1"/>
    <xf numFmtId="0" fontId="0" fillId="5" borderId="0" xfId="0" applyFont="1" applyFill="1"/>
    <xf numFmtId="0" fontId="0" fillId="5" borderId="5" xfId="0" applyFont="1" applyFill="1" applyBorder="1"/>
    <xf numFmtId="164" fontId="0" fillId="5" borderId="5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6" fillId="5" borderId="0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0" fontId="6" fillId="4" borderId="10" xfId="1" applyFont="1" applyFill="1" applyBorder="1"/>
    <xf numFmtId="0" fontId="0" fillId="4" borderId="10" xfId="0" applyFont="1" applyFill="1" applyBorder="1"/>
    <xf numFmtId="0" fontId="4" fillId="2" borderId="0" xfId="1" applyFont="1" applyFill="1"/>
    <xf numFmtId="0" fontId="5" fillId="4" borderId="2" xfId="1" applyFont="1" applyFill="1" applyBorder="1"/>
    <xf numFmtId="0" fontId="4" fillId="4" borderId="0" xfId="1" applyFont="1" applyFill="1"/>
    <xf numFmtId="0" fontId="4" fillId="4" borderId="0" xfId="1" applyFont="1" applyFill="1" applyBorder="1"/>
    <xf numFmtId="0" fontId="5" fillId="4" borderId="0" xfId="1" applyFont="1" applyFill="1" applyBorder="1"/>
    <xf numFmtId="0" fontId="0" fillId="4" borderId="0" xfId="0" applyFill="1" applyAlignment="1">
      <alignment horizontal="center"/>
    </xf>
    <xf numFmtId="0" fontId="0" fillId="4" borderId="4" xfId="0" applyFill="1" applyBorder="1"/>
    <xf numFmtId="0" fontId="6" fillId="4" borderId="1" xfId="1" applyFont="1" applyFill="1" applyBorder="1"/>
    <xf numFmtId="0" fontId="0" fillId="4" borderId="1" xfId="0" applyFont="1" applyFill="1" applyBorder="1"/>
    <xf numFmtId="0" fontId="0" fillId="4" borderId="0" xfId="0" applyFill="1" applyBorder="1"/>
    <xf numFmtId="0" fontId="7" fillId="4" borderId="0" xfId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166" fontId="0" fillId="2" borderId="0" xfId="0" applyNumberFormat="1" applyFont="1" applyFill="1" applyBorder="1"/>
    <xf numFmtId="2" fontId="0" fillId="5" borderId="0" xfId="0" applyNumberFormat="1" applyFont="1" applyFill="1" applyBorder="1"/>
    <xf numFmtId="0" fontId="6" fillId="4" borderId="5" xfId="1" applyFont="1" applyFill="1" applyBorder="1" applyAlignment="1">
      <alignment horizontal="center"/>
    </xf>
    <xf numFmtId="2" fontId="0" fillId="5" borderId="5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H13" sqref="H13"/>
    </sheetView>
  </sheetViews>
  <sheetFormatPr defaultRowHeight="15.75" x14ac:dyDescent="0.25"/>
  <cols>
    <col min="1" max="1" width="13" style="58" customWidth="1"/>
    <col min="2" max="12" width="9.140625" style="58"/>
    <col min="13" max="16384" width="9.140625" style="17"/>
  </cols>
  <sheetData>
    <row r="2" spans="1:13" ht="16.5" thickBot="1" x14ac:dyDescent="0.3">
      <c r="A2" s="59" t="s">
        <v>189</v>
      </c>
      <c r="B2" s="60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25">
      <c r="A3" s="61" t="s">
        <v>190</v>
      </c>
      <c r="B3" s="60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25">
      <c r="A4" s="61"/>
      <c r="B4" s="60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62" t="s">
        <v>233</v>
      </c>
      <c r="B5" s="60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x14ac:dyDescent="0.25">
      <c r="A6" s="62" t="s">
        <v>191</v>
      </c>
      <c r="B6" s="60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</row>
    <row r="10" spans="1:13" x14ac:dyDescent="0.25">
      <c r="A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3" x14ac:dyDescent="0.25">
      <c r="A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4" spans="1:13" x14ac:dyDescent="0.25">
      <c r="A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3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3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2" s="17" customFormat="1" x14ac:dyDescent="0.25">
      <c r="A17" s="58"/>
      <c r="B17" s="58"/>
    </row>
    <row r="18" spans="1:2" s="17" customFormat="1" x14ac:dyDescent="0.25">
      <c r="A18" s="58"/>
      <c r="B18" s="58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5" sqref="D135"/>
    </sheetView>
  </sheetViews>
  <sheetFormatPr defaultRowHeight="15" x14ac:dyDescent="0.25"/>
  <cols>
    <col min="1" max="1" width="13" style="2" customWidth="1"/>
    <col min="2" max="2" width="16" style="1" customWidth="1"/>
    <col min="3" max="3" width="22.28515625" style="2" customWidth="1"/>
    <col min="4" max="4" width="21.42578125" style="2" customWidth="1"/>
    <col min="5" max="5" width="12" style="2" customWidth="1"/>
    <col min="6" max="14" width="12.7109375" style="2" customWidth="1"/>
    <col min="15" max="16384" width="9.140625" style="2"/>
  </cols>
  <sheetData>
    <row r="1" spans="1:14" x14ac:dyDescent="0.25">
      <c r="A1" s="9" t="s">
        <v>236</v>
      </c>
      <c r="B1" s="10" t="s">
        <v>234</v>
      </c>
      <c r="C1" s="9" t="s">
        <v>235</v>
      </c>
      <c r="D1" s="9" t="s">
        <v>229</v>
      </c>
    </row>
    <row r="2" spans="1:14" x14ac:dyDescent="0.25">
      <c r="A2" s="9"/>
      <c r="B2" s="10" t="s">
        <v>143</v>
      </c>
      <c r="C2" s="9" t="s">
        <v>143</v>
      </c>
      <c r="D2" s="9" t="s">
        <v>232</v>
      </c>
    </row>
    <row r="3" spans="1:14" x14ac:dyDescent="0.25">
      <c r="A3" s="9" t="s">
        <v>0</v>
      </c>
      <c r="B3" s="10">
        <v>2.36</v>
      </c>
      <c r="C3" s="9"/>
      <c r="D3" s="9"/>
      <c r="F3" s="3" t="s">
        <v>144</v>
      </c>
      <c r="G3" s="3"/>
      <c r="H3" s="3"/>
      <c r="I3" s="3"/>
      <c r="J3" s="3"/>
      <c r="K3" s="3"/>
      <c r="L3" s="3"/>
      <c r="M3" s="3"/>
      <c r="N3" s="3"/>
    </row>
    <row r="4" spans="1:14" ht="15.75" thickBot="1" x14ac:dyDescent="0.3">
      <c r="A4" s="9" t="s">
        <v>1</v>
      </c>
      <c r="B4" s="10">
        <v>2.13</v>
      </c>
      <c r="C4" s="10">
        <f t="shared" ref="C4:C15" si="0">B3</f>
        <v>2.36</v>
      </c>
      <c r="D4" s="9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9" t="s">
        <v>2</v>
      </c>
      <c r="B5" s="10">
        <v>1.82</v>
      </c>
      <c r="C5" s="10">
        <f t="shared" si="0"/>
        <v>2.13</v>
      </c>
      <c r="D5" s="9"/>
      <c r="F5" s="4" t="s">
        <v>145</v>
      </c>
      <c r="G5" s="4"/>
      <c r="H5" s="3"/>
      <c r="I5" s="3"/>
      <c r="J5" s="3"/>
      <c r="K5" s="3"/>
      <c r="L5" s="3"/>
      <c r="M5" s="3"/>
      <c r="N5" s="3"/>
    </row>
    <row r="6" spans="1:14" x14ac:dyDescent="0.25">
      <c r="A6" s="9" t="s">
        <v>3</v>
      </c>
      <c r="B6" s="10">
        <v>1.5</v>
      </c>
      <c r="C6" s="10">
        <f t="shared" si="0"/>
        <v>1.82</v>
      </c>
      <c r="D6" s="9"/>
      <c r="F6" s="5" t="s">
        <v>146</v>
      </c>
      <c r="G6" s="5">
        <v>0.93473612988743549</v>
      </c>
      <c r="H6" s="3"/>
      <c r="I6" s="3"/>
      <c r="J6" s="3"/>
      <c r="K6" s="3"/>
      <c r="L6" s="3"/>
      <c r="M6" s="3"/>
      <c r="N6" s="3"/>
    </row>
    <row r="7" spans="1:14" x14ac:dyDescent="0.25">
      <c r="A7" s="9" t="s">
        <v>4</v>
      </c>
      <c r="B7" s="10">
        <v>1.83</v>
      </c>
      <c r="C7" s="10">
        <f t="shared" si="0"/>
        <v>1.5</v>
      </c>
      <c r="D7" s="9"/>
      <c r="F7" s="5" t="s">
        <v>147</v>
      </c>
      <c r="G7" s="5">
        <v>0.87373163251694064</v>
      </c>
      <c r="H7" s="3"/>
      <c r="I7" s="3"/>
      <c r="J7" s="3"/>
      <c r="K7" s="3"/>
      <c r="L7" s="3"/>
      <c r="M7" s="3"/>
      <c r="N7" s="3"/>
    </row>
    <row r="8" spans="1:14" x14ac:dyDescent="0.25">
      <c r="A8" s="9" t="s">
        <v>5</v>
      </c>
      <c r="B8" s="10">
        <v>1.52</v>
      </c>
      <c r="C8" s="10">
        <f t="shared" si="0"/>
        <v>1.83</v>
      </c>
      <c r="D8" s="9"/>
      <c r="F8" s="5" t="s">
        <v>148</v>
      </c>
      <c r="G8" s="5">
        <v>0.87275280796280841</v>
      </c>
      <c r="H8" s="3"/>
      <c r="I8" s="3"/>
      <c r="J8" s="3"/>
      <c r="K8" s="3"/>
      <c r="L8" s="3"/>
      <c r="M8" s="3"/>
      <c r="N8" s="3"/>
    </row>
    <row r="9" spans="1:14" x14ac:dyDescent="0.25">
      <c r="A9" s="9" t="s">
        <v>6</v>
      </c>
      <c r="B9" s="10">
        <v>1.66</v>
      </c>
      <c r="C9" s="10">
        <f t="shared" si="0"/>
        <v>1.52</v>
      </c>
      <c r="D9" s="9"/>
      <c r="F9" s="5" t="s">
        <v>149</v>
      </c>
      <c r="G9" s="5">
        <v>0.72573707024275602</v>
      </c>
      <c r="H9" s="3"/>
      <c r="I9" s="3"/>
      <c r="J9" s="3"/>
      <c r="K9" s="3"/>
      <c r="L9" s="3"/>
      <c r="M9" s="3"/>
      <c r="N9" s="3"/>
    </row>
    <row r="10" spans="1:14" ht="15.75" thickBot="1" x14ac:dyDescent="0.3">
      <c r="A10" s="9" t="s">
        <v>7</v>
      </c>
      <c r="B10" s="10">
        <v>2.17</v>
      </c>
      <c r="C10" s="10">
        <f t="shared" si="0"/>
        <v>1.66</v>
      </c>
      <c r="D10" s="9"/>
      <c r="F10" s="6" t="s">
        <v>150</v>
      </c>
      <c r="G10" s="6">
        <v>131</v>
      </c>
      <c r="H10" s="3"/>
      <c r="I10" s="3"/>
      <c r="J10" s="3"/>
      <c r="K10" s="3"/>
      <c r="L10" s="3"/>
      <c r="M10" s="3"/>
      <c r="N10" s="3"/>
    </row>
    <row r="11" spans="1:14" x14ac:dyDescent="0.25">
      <c r="A11" s="9" t="s">
        <v>8</v>
      </c>
      <c r="B11" s="10">
        <v>1.72</v>
      </c>
      <c r="C11" s="10">
        <f t="shared" si="0"/>
        <v>2.17</v>
      </c>
      <c r="D11" s="9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thickBot="1" x14ac:dyDescent="0.3">
      <c r="A12" s="9" t="s">
        <v>9</v>
      </c>
      <c r="B12" s="10">
        <v>1.21</v>
      </c>
      <c r="C12" s="10">
        <f t="shared" si="0"/>
        <v>1.72</v>
      </c>
      <c r="D12" s="9"/>
      <c r="F12" s="3" t="s">
        <v>151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9" t="s">
        <v>10</v>
      </c>
      <c r="B13" s="10">
        <v>1.92</v>
      </c>
      <c r="C13" s="10">
        <f t="shared" si="0"/>
        <v>1.21</v>
      </c>
      <c r="D13" s="9"/>
      <c r="F13" s="7"/>
      <c r="G13" s="7" t="s">
        <v>156</v>
      </c>
      <c r="H13" s="7" t="s">
        <v>157</v>
      </c>
      <c r="I13" s="7" t="s">
        <v>158</v>
      </c>
      <c r="J13" s="7" t="s">
        <v>159</v>
      </c>
      <c r="K13" s="7" t="s">
        <v>160</v>
      </c>
      <c r="L13" s="3"/>
      <c r="M13" s="3"/>
      <c r="N13" s="3"/>
    </row>
    <row r="14" spans="1:14" x14ac:dyDescent="0.25">
      <c r="A14" s="9" t="s">
        <v>11</v>
      </c>
      <c r="B14" s="10">
        <v>1.82</v>
      </c>
      <c r="C14" s="10">
        <f t="shared" si="0"/>
        <v>1.92</v>
      </c>
      <c r="D14" s="9"/>
      <c r="F14" s="5" t="s">
        <v>152</v>
      </c>
      <c r="G14" s="5">
        <v>1</v>
      </c>
      <c r="H14" s="5">
        <v>470.14499623427827</v>
      </c>
      <c r="I14" s="5">
        <v>470.14499623427827</v>
      </c>
      <c r="J14" s="5">
        <v>892.63354584676233</v>
      </c>
      <c r="K14" s="5">
        <v>8.0934966844698958E-60</v>
      </c>
      <c r="L14" s="3"/>
      <c r="M14" s="3"/>
      <c r="N14" s="3"/>
    </row>
    <row r="15" spans="1:14" x14ac:dyDescent="0.25">
      <c r="A15" s="9" t="s">
        <v>12</v>
      </c>
      <c r="B15" s="10">
        <v>1.4</v>
      </c>
      <c r="C15" s="10">
        <f t="shared" si="0"/>
        <v>1.82</v>
      </c>
      <c r="D15" s="9"/>
      <c r="F15" s="5" t="s">
        <v>153</v>
      </c>
      <c r="G15" s="5">
        <v>129</v>
      </c>
      <c r="H15" s="5">
        <v>67.943564071065524</v>
      </c>
      <c r="I15" s="5">
        <v>0.52669429512453891</v>
      </c>
      <c r="J15" s="5"/>
      <c r="K15" s="5"/>
      <c r="L15" s="3"/>
      <c r="M15" s="3"/>
      <c r="N15" s="3"/>
    </row>
    <row r="16" spans="1:14" ht="15.75" thickBot="1" x14ac:dyDescent="0.3">
      <c r="A16" s="9" t="s">
        <v>13</v>
      </c>
      <c r="B16" s="10">
        <v>2.35</v>
      </c>
      <c r="C16" s="10">
        <f t="shared" ref="C16:C79" si="1">B15</f>
        <v>1.4</v>
      </c>
      <c r="D16" s="9"/>
      <c r="F16" s="6" t="s">
        <v>154</v>
      </c>
      <c r="G16" s="6">
        <v>130</v>
      </c>
      <c r="H16" s="6">
        <v>538.08856030534378</v>
      </c>
      <c r="I16" s="6"/>
      <c r="J16" s="6"/>
      <c r="K16" s="6"/>
      <c r="L16" s="3"/>
      <c r="M16" s="3"/>
      <c r="N16" s="3"/>
    </row>
    <row r="17" spans="1:14" ht="15.75" thickBot="1" x14ac:dyDescent="0.3">
      <c r="A17" s="9" t="s">
        <v>14</v>
      </c>
      <c r="B17" s="10">
        <v>2.54</v>
      </c>
      <c r="C17" s="10">
        <f t="shared" si="1"/>
        <v>2.35</v>
      </c>
      <c r="D17" s="9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9" t="s">
        <v>15</v>
      </c>
      <c r="B18" s="10">
        <v>2.52</v>
      </c>
      <c r="C18" s="10">
        <f t="shared" si="1"/>
        <v>2.54</v>
      </c>
      <c r="D18" s="9"/>
      <c r="F18" s="7"/>
      <c r="G18" s="7" t="s">
        <v>161</v>
      </c>
      <c r="H18" s="7" t="s">
        <v>149</v>
      </c>
      <c r="I18" s="7" t="s">
        <v>162</v>
      </c>
      <c r="J18" s="7" t="s">
        <v>163</v>
      </c>
      <c r="K18" s="7" t="s">
        <v>164</v>
      </c>
      <c r="L18" s="7" t="s">
        <v>165</v>
      </c>
      <c r="M18" s="7" t="s">
        <v>166</v>
      </c>
      <c r="N18" s="7" t="s">
        <v>167</v>
      </c>
    </row>
    <row r="19" spans="1:14" x14ac:dyDescent="0.25">
      <c r="A19" s="9" t="s">
        <v>16</v>
      </c>
      <c r="B19" s="10">
        <v>2.31</v>
      </c>
      <c r="C19" s="10">
        <f t="shared" si="1"/>
        <v>2.52</v>
      </c>
      <c r="D19" s="9"/>
      <c r="F19" s="5" t="s">
        <v>155</v>
      </c>
      <c r="G19" s="5">
        <v>0.18727270668773999</v>
      </c>
      <c r="H19" s="5">
        <v>0.11355678433692444</v>
      </c>
      <c r="I19" s="5">
        <v>1.6491547183310462</v>
      </c>
      <c r="J19" s="5">
        <v>0.101549096251489</v>
      </c>
      <c r="K19" s="5">
        <v>-3.7402169238687055E-2</v>
      </c>
      <c r="L19" s="5">
        <v>0.41194758261416703</v>
      </c>
      <c r="M19" s="5">
        <v>-3.7402169238687055E-2</v>
      </c>
      <c r="N19" s="5">
        <v>0.41194758261416703</v>
      </c>
    </row>
    <row r="20" spans="1:14" ht="15.75" thickBot="1" x14ac:dyDescent="0.3">
      <c r="A20" s="9" t="s">
        <v>17</v>
      </c>
      <c r="B20" s="10">
        <v>2.97</v>
      </c>
      <c r="C20" s="10">
        <f t="shared" si="1"/>
        <v>2.31</v>
      </c>
      <c r="D20" s="9"/>
      <c r="F20" s="8" t="s">
        <v>168</v>
      </c>
      <c r="G20" s="6">
        <v>0.93594779769484215</v>
      </c>
      <c r="H20" s="6">
        <v>3.1326727170788438E-2</v>
      </c>
      <c r="I20" s="6">
        <v>29.876973505473472</v>
      </c>
      <c r="J20" s="6">
        <v>8.0934966844692071E-60</v>
      </c>
      <c r="K20" s="6">
        <v>0.87396710159310054</v>
      </c>
      <c r="L20" s="6">
        <v>0.99792849379658377</v>
      </c>
      <c r="M20" s="6">
        <v>0.87396710159310054</v>
      </c>
      <c r="N20" s="6">
        <v>0.99792849379658377</v>
      </c>
    </row>
    <row r="21" spans="1:14" x14ac:dyDescent="0.25">
      <c r="A21" s="9" t="s">
        <v>18</v>
      </c>
      <c r="B21" s="10">
        <v>3.05</v>
      </c>
      <c r="C21" s="10">
        <f t="shared" si="1"/>
        <v>2.97</v>
      </c>
      <c r="D21" s="9"/>
    </row>
    <row r="22" spans="1:14" x14ac:dyDescent="0.25">
      <c r="A22" s="9" t="s">
        <v>19</v>
      </c>
      <c r="B22" s="10">
        <v>3.05</v>
      </c>
      <c r="C22" s="10">
        <f t="shared" si="1"/>
        <v>3.05</v>
      </c>
      <c r="D22" s="9"/>
    </row>
    <row r="23" spans="1:14" x14ac:dyDescent="0.25">
      <c r="A23" s="9" t="s">
        <v>20</v>
      </c>
      <c r="B23" s="10">
        <v>3.55</v>
      </c>
      <c r="C23" s="10">
        <f t="shared" si="1"/>
        <v>3.05</v>
      </c>
      <c r="D23" s="9"/>
    </row>
    <row r="24" spans="1:14" x14ac:dyDescent="0.25">
      <c r="A24" s="9" t="s">
        <v>21</v>
      </c>
      <c r="B24" s="10">
        <v>3.38</v>
      </c>
      <c r="C24" s="10">
        <f t="shared" si="1"/>
        <v>3.55</v>
      </c>
      <c r="D24" s="9"/>
    </row>
    <row r="25" spans="1:14" x14ac:dyDescent="0.25">
      <c r="A25" s="9" t="s">
        <v>22</v>
      </c>
      <c r="B25" s="10">
        <v>3.01</v>
      </c>
      <c r="C25" s="10">
        <f t="shared" si="1"/>
        <v>3.38</v>
      </c>
      <c r="D25" s="9"/>
    </row>
    <row r="26" spans="1:14" x14ac:dyDescent="0.25">
      <c r="A26" s="9" t="s">
        <v>23</v>
      </c>
      <c r="B26" s="10">
        <v>3.06</v>
      </c>
      <c r="C26" s="10">
        <f t="shared" si="1"/>
        <v>3.01</v>
      </c>
      <c r="D26" s="9"/>
    </row>
    <row r="27" spans="1:14" x14ac:dyDescent="0.25">
      <c r="A27" s="9" t="s">
        <v>24</v>
      </c>
      <c r="B27" s="10">
        <v>2.88</v>
      </c>
      <c r="C27" s="10">
        <f t="shared" si="1"/>
        <v>3.06</v>
      </c>
      <c r="D27" s="9"/>
    </row>
    <row r="28" spans="1:14" x14ac:dyDescent="0.25">
      <c r="A28" s="9" t="s">
        <v>25</v>
      </c>
      <c r="B28" s="10">
        <v>2.63</v>
      </c>
      <c r="C28" s="10">
        <f t="shared" si="1"/>
        <v>2.88</v>
      </c>
      <c r="D28" s="9"/>
    </row>
    <row r="29" spans="1:14" x14ac:dyDescent="0.25">
      <c r="A29" s="9" t="s">
        <v>26</v>
      </c>
      <c r="B29" s="10">
        <v>3.27</v>
      </c>
      <c r="C29" s="10">
        <f t="shared" si="1"/>
        <v>2.63</v>
      </c>
      <c r="D29" s="9"/>
    </row>
    <row r="30" spans="1:14" x14ac:dyDescent="0.25">
      <c r="A30" s="9" t="s">
        <v>27</v>
      </c>
      <c r="B30" s="10">
        <v>3.48</v>
      </c>
      <c r="C30" s="10">
        <f t="shared" si="1"/>
        <v>3.27</v>
      </c>
      <c r="D30" s="9"/>
    </row>
    <row r="31" spans="1:14" x14ac:dyDescent="0.25">
      <c r="A31" s="9" t="s">
        <v>28</v>
      </c>
      <c r="B31" s="10">
        <v>3.71</v>
      </c>
      <c r="C31" s="10">
        <f t="shared" si="1"/>
        <v>3.48</v>
      </c>
      <c r="D31" s="9"/>
    </row>
    <row r="32" spans="1:14" x14ac:dyDescent="0.25">
      <c r="A32" s="9" t="s">
        <v>29</v>
      </c>
      <c r="B32" s="10">
        <v>3.62</v>
      </c>
      <c r="C32" s="10">
        <f t="shared" si="1"/>
        <v>3.71</v>
      </c>
      <c r="D32" s="9"/>
    </row>
    <row r="33" spans="1:4" x14ac:dyDescent="0.25">
      <c r="A33" s="9" t="s">
        <v>30</v>
      </c>
      <c r="B33" s="10">
        <v>5.17</v>
      </c>
      <c r="C33" s="10">
        <f t="shared" si="1"/>
        <v>3.62</v>
      </c>
      <c r="D33" s="9"/>
    </row>
    <row r="34" spans="1:4" x14ac:dyDescent="0.25">
      <c r="A34" s="9" t="s">
        <v>31</v>
      </c>
      <c r="B34" s="10">
        <v>5.51</v>
      </c>
      <c r="C34" s="10">
        <f t="shared" si="1"/>
        <v>5.17</v>
      </c>
      <c r="D34" s="9"/>
    </row>
    <row r="35" spans="1:4" x14ac:dyDescent="0.25">
      <c r="A35" s="9" t="s">
        <v>32</v>
      </c>
      <c r="B35" s="10">
        <v>6</v>
      </c>
      <c r="C35" s="10">
        <f t="shared" si="1"/>
        <v>5.51</v>
      </c>
      <c r="D35" s="9"/>
    </row>
    <row r="36" spans="1:4" x14ac:dyDescent="0.25">
      <c r="A36" s="9" t="s">
        <v>33</v>
      </c>
      <c r="B36" s="10">
        <v>6.35</v>
      </c>
      <c r="C36" s="10">
        <f t="shared" si="1"/>
        <v>6</v>
      </c>
      <c r="D36" s="9"/>
    </row>
    <row r="37" spans="1:4" x14ac:dyDescent="0.25">
      <c r="A37" s="9" t="s">
        <v>34</v>
      </c>
      <c r="B37" s="10">
        <v>5.94</v>
      </c>
      <c r="C37" s="10">
        <f t="shared" si="1"/>
        <v>6.35</v>
      </c>
      <c r="D37" s="9"/>
    </row>
    <row r="38" spans="1:4" x14ac:dyDescent="0.25">
      <c r="A38" s="9" t="s">
        <v>35</v>
      </c>
      <c r="B38" s="10">
        <v>5.89</v>
      </c>
      <c r="C38" s="10">
        <f t="shared" si="1"/>
        <v>5.94</v>
      </c>
      <c r="D38" s="9"/>
    </row>
    <row r="39" spans="1:4" x14ac:dyDescent="0.25">
      <c r="A39" s="9" t="s">
        <v>36</v>
      </c>
      <c r="B39" s="10">
        <v>6.01</v>
      </c>
      <c r="C39" s="10">
        <f t="shared" si="1"/>
        <v>5.89</v>
      </c>
      <c r="D39" s="9"/>
    </row>
    <row r="40" spans="1:4" x14ac:dyDescent="0.25">
      <c r="A40" s="9" t="s">
        <v>37</v>
      </c>
      <c r="B40" s="10">
        <v>5.64</v>
      </c>
      <c r="C40" s="10">
        <f t="shared" si="1"/>
        <v>6.01</v>
      </c>
      <c r="D40" s="9"/>
    </row>
    <row r="41" spans="1:4" x14ac:dyDescent="0.25">
      <c r="A41" s="9" t="s">
        <v>38</v>
      </c>
      <c r="B41" s="10">
        <v>5.78</v>
      </c>
      <c r="C41" s="10">
        <f t="shared" si="1"/>
        <v>5.64</v>
      </c>
      <c r="D41" s="9"/>
    </row>
    <row r="42" spans="1:4" x14ac:dyDescent="0.25">
      <c r="A42" s="9" t="s">
        <v>39</v>
      </c>
      <c r="B42" s="10">
        <v>6.03</v>
      </c>
      <c r="C42" s="10">
        <f t="shared" si="1"/>
        <v>5.78</v>
      </c>
      <c r="D42" s="9"/>
    </row>
    <row r="43" spans="1:4" x14ac:dyDescent="0.25">
      <c r="A43" s="9" t="s">
        <v>40</v>
      </c>
      <c r="B43" s="10">
        <v>6.02</v>
      </c>
      <c r="C43" s="10">
        <f t="shared" si="1"/>
        <v>6.03</v>
      </c>
      <c r="D43" s="9"/>
    </row>
    <row r="44" spans="1:4" x14ac:dyDescent="0.25">
      <c r="A44" s="9" t="s">
        <v>41</v>
      </c>
      <c r="B44" s="10">
        <v>5.73</v>
      </c>
      <c r="C44" s="10">
        <f t="shared" si="1"/>
        <v>6.02</v>
      </c>
      <c r="D44" s="9"/>
    </row>
    <row r="45" spans="1:4" x14ac:dyDescent="0.25">
      <c r="A45" s="9" t="s">
        <v>42</v>
      </c>
      <c r="B45" s="10">
        <v>4.28</v>
      </c>
      <c r="C45" s="10">
        <f t="shared" si="1"/>
        <v>5.73</v>
      </c>
      <c r="D45" s="9"/>
    </row>
    <row r="46" spans="1:4" x14ac:dyDescent="0.25">
      <c r="A46" s="9" t="s">
        <v>43</v>
      </c>
      <c r="B46" s="10">
        <v>3.78</v>
      </c>
      <c r="C46" s="10">
        <f t="shared" si="1"/>
        <v>4.28</v>
      </c>
      <c r="D46" s="9"/>
    </row>
    <row r="47" spans="1:4" x14ac:dyDescent="0.25">
      <c r="A47" s="9" t="s">
        <v>44</v>
      </c>
      <c r="B47" s="10">
        <v>2.75</v>
      </c>
      <c r="C47" s="10">
        <f t="shared" si="1"/>
        <v>3.78</v>
      </c>
      <c r="D47" s="9"/>
    </row>
    <row r="48" spans="1:4" x14ac:dyDescent="0.25">
      <c r="A48" s="9" t="s">
        <v>45</v>
      </c>
      <c r="B48" s="10">
        <v>2.89</v>
      </c>
      <c r="C48" s="10">
        <f t="shared" si="1"/>
        <v>2.75</v>
      </c>
      <c r="D48" s="9"/>
    </row>
    <row r="49" spans="1:4" x14ac:dyDescent="0.25">
      <c r="A49" s="9" t="s">
        <v>46</v>
      </c>
      <c r="B49" s="10">
        <v>3.52</v>
      </c>
      <c r="C49" s="10">
        <f t="shared" si="1"/>
        <v>2.89</v>
      </c>
      <c r="D49" s="9"/>
    </row>
    <row r="50" spans="1:4" x14ac:dyDescent="0.25">
      <c r="A50" s="9" t="s">
        <v>47</v>
      </c>
      <c r="B50" s="10">
        <v>3.68</v>
      </c>
      <c r="C50" s="10">
        <f t="shared" si="1"/>
        <v>3.52</v>
      </c>
      <c r="D50" s="9"/>
    </row>
    <row r="51" spans="1:4" x14ac:dyDescent="0.25">
      <c r="A51" s="9" t="s">
        <v>48</v>
      </c>
      <c r="B51" s="10">
        <v>3.09</v>
      </c>
      <c r="C51" s="10">
        <f t="shared" si="1"/>
        <v>3.68</v>
      </c>
      <c r="D51" s="9"/>
    </row>
    <row r="52" spans="1:4" x14ac:dyDescent="0.25">
      <c r="A52" s="9" t="s">
        <v>49</v>
      </c>
      <c r="B52" s="10">
        <v>2.52</v>
      </c>
      <c r="C52" s="10">
        <f t="shared" si="1"/>
        <v>3.09</v>
      </c>
      <c r="D52" s="9"/>
    </row>
    <row r="53" spans="1:4" x14ac:dyDescent="0.25">
      <c r="A53" s="9" t="s">
        <v>50</v>
      </c>
      <c r="B53" s="10">
        <v>2</v>
      </c>
      <c r="C53" s="10">
        <f t="shared" si="1"/>
        <v>2.52</v>
      </c>
      <c r="D53" s="9"/>
    </row>
    <row r="54" spans="1:4" x14ac:dyDescent="0.25">
      <c r="A54" s="9" t="s">
        <v>51</v>
      </c>
      <c r="B54" s="10">
        <v>1.78</v>
      </c>
      <c r="C54" s="10">
        <f t="shared" si="1"/>
        <v>2</v>
      </c>
      <c r="D54" s="9"/>
    </row>
    <row r="55" spans="1:4" x14ac:dyDescent="0.25">
      <c r="A55" s="9" t="s">
        <v>52</v>
      </c>
      <c r="B55" s="10">
        <v>1.85</v>
      </c>
      <c r="C55" s="10">
        <f t="shared" si="1"/>
        <v>1.78</v>
      </c>
      <c r="D55" s="9"/>
    </row>
    <row r="56" spans="1:4" x14ac:dyDescent="0.25">
      <c r="A56" s="9" t="s">
        <v>53</v>
      </c>
      <c r="B56" s="10">
        <v>1.81</v>
      </c>
      <c r="C56" s="10">
        <f t="shared" si="1"/>
        <v>1.85</v>
      </c>
      <c r="D56" s="9"/>
    </row>
    <row r="57" spans="1:4" x14ac:dyDescent="0.25">
      <c r="A57" s="9" t="s">
        <v>54</v>
      </c>
      <c r="B57" s="10">
        <v>1.62</v>
      </c>
      <c r="C57" s="10">
        <f t="shared" si="1"/>
        <v>1.81</v>
      </c>
      <c r="D57" s="9"/>
    </row>
    <row r="58" spans="1:4" x14ac:dyDescent="0.25">
      <c r="A58" s="9" t="s">
        <v>55</v>
      </c>
      <c r="B58" s="10">
        <v>1.1399999999999999</v>
      </c>
      <c r="C58" s="10">
        <f t="shared" si="1"/>
        <v>1.62</v>
      </c>
      <c r="D58" s="9"/>
    </row>
    <row r="59" spans="1:4" x14ac:dyDescent="0.25">
      <c r="A59" s="9" t="s">
        <v>56</v>
      </c>
      <c r="B59" s="10">
        <v>2.1</v>
      </c>
      <c r="C59" s="10">
        <f t="shared" si="1"/>
        <v>1.1399999999999999</v>
      </c>
      <c r="D59" s="9"/>
    </row>
    <row r="60" spans="1:4" x14ac:dyDescent="0.25">
      <c r="A60" s="9" t="s">
        <v>57</v>
      </c>
      <c r="B60" s="10">
        <v>2.65</v>
      </c>
      <c r="C60" s="10">
        <f t="shared" si="1"/>
        <v>2.1</v>
      </c>
      <c r="D60" s="9"/>
    </row>
    <row r="61" spans="1:4" x14ac:dyDescent="0.25">
      <c r="A61" s="9" t="s">
        <v>58</v>
      </c>
      <c r="B61" s="10">
        <v>3.16</v>
      </c>
      <c r="C61" s="10">
        <f t="shared" si="1"/>
        <v>2.65</v>
      </c>
      <c r="D61" s="9"/>
    </row>
    <row r="62" spans="1:4" x14ac:dyDescent="0.25">
      <c r="A62" s="9" t="s">
        <v>59</v>
      </c>
      <c r="B62" s="10">
        <v>3.16</v>
      </c>
      <c r="C62" s="10">
        <f t="shared" si="1"/>
        <v>3.16</v>
      </c>
      <c r="D62" s="9"/>
    </row>
    <row r="63" spans="1:4" x14ac:dyDescent="0.25">
      <c r="A63" s="9" t="s">
        <v>60</v>
      </c>
      <c r="B63" s="10">
        <v>4.34</v>
      </c>
      <c r="C63" s="10">
        <f t="shared" si="1"/>
        <v>3.16</v>
      </c>
      <c r="D63" s="9"/>
    </row>
    <row r="64" spans="1:4" x14ac:dyDescent="0.25">
      <c r="A64" s="9" t="s">
        <v>61</v>
      </c>
      <c r="B64" s="10">
        <v>5.35</v>
      </c>
      <c r="C64" s="10">
        <f t="shared" si="1"/>
        <v>4.34</v>
      </c>
      <c r="D64" s="9"/>
    </row>
    <row r="65" spans="1:4" x14ac:dyDescent="0.25">
      <c r="A65" s="9" t="s">
        <v>62</v>
      </c>
      <c r="B65" s="10">
        <v>5.33</v>
      </c>
      <c r="C65" s="10">
        <f t="shared" si="1"/>
        <v>5.35</v>
      </c>
      <c r="D65" s="9"/>
    </row>
    <row r="66" spans="1:4" x14ac:dyDescent="0.25">
      <c r="A66" s="9" t="s">
        <v>63</v>
      </c>
      <c r="B66" s="10">
        <v>6</v>
      </c>
      <c r="C66" s="10">
        <f t="shared" si="1"/>
        <v>5.33</v>
      </c>
      <c r="D66" s="9"/>
    </row>
    <row r="67" spans="1:4" x14ac:dyDescent="0.25">
      <c r="A67" s="9" t="s">
        <v>64</v>
      </c>
      <c r="B67" s="10">
        <v>7.57</v>
      </c>
      <c r="C67" s="10">
        <f t="shared" si="1"/>
        <v>6</v>
      </c>
      <c r="D67" s="9"/>
    </row>
    <row r="68" spans="1:4" x14ac:dyDescent="0.25">
      <c r="A68" s="9" t="s">
        <v>65</v>
      </c>
      <c r="B68" s="10">
        <v>8.67</v>
      </c>
      <c r="C68" s="10">
        <f t="shared" si="1"/>
        <v>7.57</v>
      </c>
      <c r="D68" s="9"/>
    </row>
    <row r="69" spans="1:4" x14ac:dyDescent="0.25">
      <c r="A69" s="9" t="s">
        <v>66</v>
      </c>
      <c r="B69" s="10">
        <v>9.17</v>
      </c>
      <c r="C69" s="10">
        <f t="shared" si="1"/>
        <v>8.67</v>
      </c>
      <c r="D69" s="9"/>
    </row>
    <row r="70" spans="1:4" x14ac:dyDescent="0.25">
      <c r="A70" s="9" t="s">
        <v>67</v>
      </c>
      <c r="B70" s="10">
        <v>6.52</v>
      </c>
      <c r="C70" s="10">
        <f t="shared" si="1"/>
        <v>9.17</v>
      </c>
      <c r="D70" s="9"/>
    </row>
    <row r="71" spans="1:4" x14ac:dyDescent="0.25">
      <c r="A71" s="9" t="s">
        <v>68</v>
      </c>
      <c r="B71" s="10">
        <v>6.11</v>
      </c>
      <c r="C71" s="10">
        <f t="shared" si="1"/>
        <v>6.52</v>
      </c>
      <c r="D71" s="9"/>
    </row>
    <row r="72" spans="1:4" x14ac:dyDescent="0.25">
      <c r="A72" s="9" t="s">
        <v>69</v>
      </c>
      <c r="B72" s="10">
        <v>3.99</v>
      </c>
      <c r="C72" s="10">
        <f t="shared" si="1"/>
        <v>6.11</v>
      </c>
      <c r="D72" s="9"/>
    </row>
    <row r="73" spans="1:4" x14ac:dyDescent="0.25">
      <c r="A73" s="9" t="s">
        <v>70</v>
      </c>
      <c r="B73" s="10">
        <v>2.1</v>
      </c>
      <c r="C73" s="10">
        <f t="shared" si="1"/>
        <v>3.99</v>
      </c>
      <c r="D73" s="9"/>
    </row>
    <row r="74" spans="1:4" x14ac:dyDescent="0.25">
      <c r="A74" s="9" t="s">
        <v>71</v>
      </c>
      <c r="B74" s="10">
        <v>0.46</v>
      </c>
      <c r="C74" s="10">
        <f t="shared" si="1"/>
        <v>2.1</v>
      </c>
      <c r="D74" s="9"/>
    </row>
    <row r="75" spans="1:4" x14ac:dyDescent="0.25">
      <c r="A75" s="9" t="s">
        <v>72</v>
      </c>
      <c r="B75" s="10">
        <v>-0.53</v>
      </c>
      <c r="C75" s="10">
        <f t="shared" si="1"/>
        <v>0.46</v>
      </c>
      <c r="D75" s="9"/>
    </row>
    <row r="76" spans="1:4" x14ac:dyDescent="0.25">
      <c r="A76" s="9" t="s">
        <v>73</v>
      </c>
      <c r="B76" s="10">
        <v>-0.18</v>
      </c>
      <c r="C76" s="10">
        <f t="shared" si="1"/>
        <v>-0.53</v>
      </c>
      <c r="D76" s="9"/>
    </row>
    <row r="77" spans="1:4" x14ac:dyDescent="0.25">
      <c r="A77" s="9" t="s">
        <v>74</v>
      </c>
      <c r="B77" s="10">
        <v>-0.28999999999999998</v>
      </c>
      <c r="C77" s="10">
        <f t="shared" si="1"/>
        <v>-0.18</v>
      </c>
      <c r="D77" s="9"/>
    </row>
    <row r="78" spans="1:4" x14ac:dyDescent="0.25">
      <c r="A78" s="9" t="s">
        <v>75</v>
      </c>
      <c r="B78" s="10">
        <v>-0.99</v>
      </c>
      <c r="C78" s="10">
        <f t="shared" si="1"/>
        <v>-0.28999999999999998</v>
      </c>
      <c r="D78" s="9"/>
    </row>
    <row r="79" spans="1:4" x14ac:dyDescent="0.25">
      <c r="A79" s="9" t="s">
        <v>76</v>
      </c>
      <c r="B79" s="10">
        <v>-3.29</v>
      </c>
      <c r="C79" s="10">
        <f t="shared" si="1"/>
        <v>-0.99</v>
      </c>
      <c r="D79" s="9"/>
    </row>
    <row r="80" spans="1:4" x14ac:dyDescent="0.25">
      <c r="A80" s="9" t="s">
        <v>77</v>
      </c>
      <c r="B80" s="10">
        <v>-3.96</v>
      </c>
      <c r="C80" s="10">
        <f t="shared" ref="C80:C133" si="2">B79</f>
        <v>-3.29</v>
      </c>
      <c r="D80" s="9"/>
    </row>
    <row r="81" spans="1:4" x14ac:dyDescent="0.25">
      <c r="A81" s="9" t="s">
        <v>78</v>
      </c>
      <c r="B81" s="10">
        <v>-4.32</v>
      </c>
      <c r="C81" s="10">
        <f t="shared" si="2"/>
        <v>-3.96</v>
      </c>
      <c r="D81" s="9"/>
    </row>
    <row r="82" spans="1:4" x14ac:dyDescent="0.25">
      <c r="A82" s="9" t="s">
        <v>79</v>
      </c>
      <c r="B82" s="10">
        <v>-1.06</v>
      </c>
      <c r="C82" s="10">
        <f t="shared" si="2"/>
        <v>-4.32</v>
      </c>
      <c r="D82" s="9"/>
    </row>
    <row r="83" spans="1:4" x14ac:dyDescent="0.25">
      <c r="A83" s="9" t="s">
        <v>80</v>
      </c>
      <c r="B83" s="10">
        <v>-0.91</v>
      </c>
      <c r="C83" s="10">
        <f t="shared" si="2"/>
        <v>-1.06</v>
      </c>
      <c r="D83" s="9"/>
    </row>
    <row r="84" spans="1:4" x14ac:dyDescent="0.25">
      <c r="A84" s="9" t="s">
        <v>81</v>
      </c>
      <c r="B84" s="10">
        <v>0.39</v>
      </c>
      <c r="C84" s="10">
        <f t="shared" si="2"/>
        <v>-0.91</v>
      </c>
      <c r="D84" s="9"/>
    </row>
    <row r="85" spans="1:4" x14ac:dyDescent="0.25">
      <c r="A85" s="9" t="s">
        <v>82</v>
      </c>
      <c r="B85" s="10">
        <v>1.94</v>
      </c>
      <c r="C85" s="10">
        <f t="shared" si="2"/>
        <v>0.39</v>
      </c>
      <c r="D85" s="9"/>
    </row>
    <row r="86" spans="1:4" x14ac:dyDescent="0.25">
      <c r="A86" s="9" t="s">
        <v>83</v>
      </c>
      <c r="B86" s="10">
        <v>3.46</v>
      </c>
      <c r="C86" s="10">
        <f t="shared" si="2"/>
        <v>1.94</v>
      </c>
      <c r="D86" s="9"/>
    </row>
    <row r="87" spans="1:4" x14ac:dyDescent="0.25">
      <c r="A87" s="9" t="s">
        <v>84</v>
      </c>
      <c r="B87" s="10">
        <v>3.98</v>
      </c>
      <c r="C87" s="10">
        <f t="shared" si="2"/>
        <v>3.46</v>
      </c>
      <c r="D87" s="9"/>
    </row>
    <row r="88" spans="1:4" x14ac:dyDescent="0.25">
      <c r="A88" s="9" t="s">
        <v>85</v>
      </c>
      <c r="B88" s="10">
        <v>3.55</v>
      </c>
      <c r="C88" s="10">
        <f t="shared" si="2"/>
        <v>3.98</v>
      </c>
      <c r="D88" s="9"/>
    </row>
    <row r="89" spans="1:4" x14ac:dyDescent="0.25">
      <c r="A89" s="9" t="s">
        <v>86</v>
      </c>
      <c r="B89" s="10">
        <v>3.33</v>
      </c>
      <c r="C89" s="10">
        <f t="shared" si="2"/>
        <v>3.55</v>
      </c>
      <c r="D89" s="9"/>
    </row>
    <row r="90" spans="1:4" x14ac:dyDescent="0.25">
      <c r="A90" s="9" t="s">
        <v>87</v>
      </c>
      <c r="B90" s="10">
        <v>2.96</v>
      </c>
      <c r="C90" s="10">
        <f t="shared" si="2"/>
        <v>3.33</v>
      </c>
      <c r="D90" s="9"/>
    </row>
    <row r="91" spans="1:4" x14ac:dyDescent="0.25">
      <c r="A91" s="9" t="s">
        <v>88</v>
      </c>
      <c r="B91" s="10">
        <v>3.51</v>
      </c>
      <c r="C91" s="10">
        <f t="shared" si="2"/>
        <v>2.96</v>
      </c>
      <c r="D91" s="9"/>
    </row>
    <row r="92" spans="1:4" x14ac:dyDescent="0.25">
      <c r="A92" s="9" t="s">
        <v>89</v>
      </c>
      <c r="B92" s="10">
        <v>3.44</v>
      </c>
      <c r="C92" s="10">
        <f t="shared" si="2"/>
        <v>3.51</v>
      </c>
      <c r="D92" s="9"/>
    </row>
    <row r="93" spans="1:4" x14ac:dyDescent="0.25">
      <c r="A93" s="9" t="s">
        <v>90</v>
      </c>
      <c r="B93" s="10">
        <v>3.61</v>
      </c>
      <c r="C93" s="10">
        <f t="shared" si="2"/>
        <v>3.44</v>
      </c>
      <c r="D93" s="9"/>
    </row>
    <row r="94" spans="1:4" x14ac:dyDescent="0.25">
      <c r="A94" s="9" t="s">
        <v>91</v>
      </c>
      <c r="B94" s="10">
        <v>3.32</v>
      </c>
      <c r="C94" s="10">
        <f t="shared" si="2"/>
        <v>3.61</v>
      </c>
      <c r="D94" s="9"/>
    </row>
    <row r="95" spans="1:4" x14ac:dyDescent="0.25">
      <c r="A95" s="9" t="s">
        <v>92</v>
      </c>
      <c r="B95" s="10">
        <v>3</v>
      </c>
      <c r="C95" s="10">
        <f t="shared" si="2"/>
        <v>3.32</v>
      </c>
      <c r="D95" s="9"/>
    </row>
    <row r="96" spans="1:4" x14ac:dyDescent="0.25">
      <c r="A96" s="9" t="s">
        <v>93</v>
      </c>
      <c r="B96" s="10">
        <v>2.91</v>
      </c>
      <c r="C96" s="10">
        <f t="shared" si="2"/>
        <v>3</v>
      </c>
      <c r="D96" s="9"/>
    </row>
    <row r="97" spans="1:4" x14ac:dyDescent="0.25">
      <c r="A97" s="9" t="s">
        <v>94</v>
      </c>
      <c r="B97" s="10">
        <v>2.75</v>
      </c>
      <c r="C97" s="10">
        <f t="shared" si="2"/>
        <v>2.91</v>
      </c>
      <c r="D97" s="9"/>
    </row>
    <row r="98" spans="1:4" x14ac:dyDescent="0.25">
      <c r="A98" s="9" t="s">
        <v>95</v>
      </c>
      <c r="B98" s="10">
        <v>2.98</v>
      </c>
      <c r="C98" s="10">
        <f t="shared" si="2"/>
        <v>2.75</v>
      </c>
      <c r="D98" s="9"/>
    </row>
    <row r="99" spans="1:4" x14ac:dyDescent="0.25">
      <c r="A99" s="9" t="s">
        <v>96</v>
      </c>
      <c r="B99" s="10">
        <v>2.9</v>
      </c>
      <c r="C99" s="10">
        <f t="shared" si="2"/>
        <v>2.98</v>
      </c>
      <c r="D99" s="9"/>
    </row>
    <row r="100" spans="1:4" x14ac:dyDescent="0.25">
      <c r="A100" s="9" t="s">
        <v>97</v>
      </c>
      <c r="B100" s="10">
        <v>2.78</v>
      </c>
      <c r="C100" s="10">
        <f t="shared" si="2"/>
        <v>2.9</v>
      </c>
      <c r="D100" s="9"/>
    </row>
    <row r="101" spans="1:4" x14ac:dyDescent="0.25">
      <c r="A101" s="9" t="s">
        <v>98</v>
      </c>
      <c r="B101" s="10">
        <v>3.04</v>
      </c>
      <c r="C101" s="10">
        <f t="shared" si="2"/>
        <v>2.78</v>
      </c>
      <c r="D101" s="9"/>
    </row>
    <row r="102" spans="1:4" x14ac:dyDescent="0.25">
      <c r="A102" s="9" t="s">
        <v>99</v>
      </c>
      <c r="B102" s="10">
        <v>4.1100000000000003</v>
      </c>
      <c r="C102" s="10">
        <f t="shared" si="2"/>
        <v>3.04</v>
      </c>
      <c r="D102" s="9"/>
    </row>
    <row r="103" spans="1:4" x14ac:dyDescent="0.25">
      <c r="A103" s="9" t="s">
        <v>100</v>
      </c>
      <c r="B103" s="10">
        <v>4.32</v>
      </c>
      <c r="C103" s="10">
        <f t="shared" si="2"/>
        <v>4.1100000000000003</v>
      </c>
      <c r="D103" s="9"/>
    </row>
    <row r="104" spans="1:4" x14ac:dyDescent="0.25">
      <c r="A104" s="9" t="s">
        <v>101</v>
      </c>
      <c r="B104" s="10">
        <v>4.21</v>
      </c>
      <c r="C104" s="10">
        <f t="shared" si="2"/>
        <v>4.32</v>
      </c>
      <c r="D104" s="9"/>
    </row>
    <row r="105" spans="1:4" x14ac:dyDescent="0.25">
      <c r="A105" s="9" t="s">
        <v>102</v>
      </c>
      <c r="B105" s="10">
        <v>4.2</v>
      </c>
      <c r="C105" s="10">
        <f t="shared" si="2"/>
        <v>4.21</v>
      </c>
      <c r="D105" s="9"/>
    </row>
    <row r="106" spans="1:4" x14ac:dyDescent="0.25">
      <c r="A106" s="9" t="s">
        <v>103</v>
      </c>
      <c r="B106" s="10">
        <v>4.33</v>
      </c>
      <c r="C106" s="10">
        <f t="shared" si="2"/>
        <v>4.2</v>
      </c>
      <c r="D106" s="9"/>
    </row>
    <row r="107" spans="1:4" x14ac:dyDescent="0.25">
      <c r="A107" s="9" t="s">
        <v>104</v>
      </c>
      <c r="B107" s="10">
        <v>4.0199999999999996</v>
      </c>
      <c r="C107" s="10">
        <f t="shared" si="2"/>
        <v>4.33</v>
      </c>
      <c r="D107" s="9"/>
    </row>
    <row r="108" spans="1:4" x14ac:dyDescent="0.25">
      <c r="A108" s="9" t="s">
        <v>105</v>
      </c>
      <c r="B108" s="10">
        <v>4.17</v>
      </c>
      <c r="C108" s="10">
        <f t="shared" si="2"/>
        <v>4.0199999999999996</v>
      </c>
      <c r="D108" s="9"/>
    </row>
    <row r="109" spans="1:4" x14ac:dyDescent="0.25">
      <c r="A109" s="9" t="s">
        <v>106</v>
      </c>
      <c r="B109" s="10">
        <v>4.1399999999999997</v>
      </c>
      <c r="C109" s="10">
        <f t="shared" si="2"/>
        <v>4.17</v>
      </c>
      <c r="D109" s="9"/>
    </row>
    <row r="110" spans="1:4" x14ac:dyDescent="0.25">
      <c r="A110" s="9" t="s">
        <v>107</v>
      </c>
      <c r="B110" s="10">
        <v>3.42</v>
      </c>
      <c r="C110" s="10">
        <f t="shared" si="2"/>
        <v>4.1399999999999997</v>
      </c>
      <c r="D110" s="9"/>
    </row>
    <row r="111" spans="1:4" x14ac:dyDescent="0.25">
      <c r="A111" s="9" t="s">
        <v>108</v>
      </c>
      <c r="B111" s="10">
        <v>3.27</v>
      </c>
      <c r="C111" s="10">
        <f t="shared" si="2"/>
        <v>3.42</v>
      </c>
      <c r="D111" s="9"/>
    </row>
    <row r="112" spans="1:4" x14ac:dyDescent="0.25">
      <c r="A112" s="9" t="s">
        <v>109</v>
      </c>
      <c r="B112" s="10">
        <v>3.28</v>
      </c>
      <c r="C112" s="10">
        <f t="shared" si="2"/>
        <v>3.27</v>
      </c>
      <c r="D112" s="9"/>
    </row>
    <row r="113" spans="1:4" x14ac:dyDescent="0.25">
      <c r="A113" s="9" t="s">
        <v>110</v>
      </c>
      <c r="B113" s="10">
        <v>3.41</v>
      </c>
      <c r="C113" s="10">
        <f t="shared" si="2"/>
        <v>3.28</v>
      </c>
      <c r="D113" s="9"/>
    </row>
    <row r="114" spans="1:4" x14ac:dyDescent="0.25">
      <c r="A114" s="9" t="s">
        <v>111</v>
      </c>
      <c r="B114" s="10">
        <v>2.5299999999999998</v>
      </c>
      <c r="C114" s="10">
        <f t="shared" si="2"/>
        <v>3.41</v>
      </c>
      <c r="D114" s="9"/>
    </row>
    <row r="115" spans="1:4" x14ac:dyDescent="0.25">
      <c r="A115" s="9" t="s">
        <v>112</v>
      </c>
      <c r="B115" s="10">
        <v>2.6</v>
      </c>
      <c r="C115" s="10">
        <f t="shared" si="2"/>
        <v>2.5299999999999998</v>
      </c>
      <c r="D115" s="9"/>
    </row>
    <row r="116" spans="1:4" x14ac:dyDescent="0.25">
      <c r="A116" s="9" t="s">
        <v>113</v>
      </c>
      <c r="B116" s="10">
        <v>2.66</v>
      </c>
      <c r="C116" s="10">
        <f t="shared" si="2"/>
        <v>2.6</v>
      </c>
      <c r="D116" s="9"/>
    </row>
    <row r="117" spans="1:4" x14ac:dyDescent="0.25">
      <c r="A117" s="9" t="s">
        <v>114</v>
      </c>
      <c r="B117" s="10">
        <v>2.81</v>
      </c>
      <c r="C117" s="10">
        <f t="shared" si="2"/>
        <v>2.66</v>
      </c>
      <c r="D117" s="9"/>
    </row>
    <row r="118" spans="1:4" x14ac:dyDescent="0.25">
      <c r="A118" s="9" t="s">
        <v>115</v>
      </c>
      <c r="B118" s="10">
        <v>2.76</v>
      </c>
      <c r="C118" s="10">
        <f t="shared" si="2"/>
        <v>2.81</v>
      </c>
      <c r="D118" s="9"/>
    </row>
    <row r="119" spans="1:4" x14ac:dyDescent="0.25">
      <c r="A119" s="9" t="s">
        <v>116</v>
      </c>
      <c r="B119" s="10">
        <v>3.38</v>
      </c>
      <c r="C119" s="10">
        <f t="shared" si="2"/>
        <v>2.76</v>
      </c>
      <c r="D119" s="9"/>
    </row>
    <row r="120" spans="1:4" x14ac:dyDescent="0.25">
      <c r="A120" s="9" t="s">
        <v>117</v>
      </c>
      <c r="B120" s="10">
        <v>3.27</v>
      </c>
      <c r="C120" s="10">
        <f t="shared" si="2"/>
        <v>3.38</v>
      </c>
      <c r="D120" s="9"/>
    </row>
    <row r="121" spans="1:4" x14ac:dyDescent="0.25">
      <c r="A121" s="9" t="s">
        <v>118</v>
      </c>
      <c r="B121" s="10">
        <v>2.66</v>
      </c>
      <c r="C121" s="10">
        <f t="shared" si="2"/>
        <v>3.27</v>
      </c>
      <c r="D121" s="9"/>
    </row>
    <row r="122" spans="1:4" x14ac:dyDescent="0.25">
      <c r="A122" s="9" t="s">
        <v>119</v>
      </c>
      <c r="B122" s="10">
        <v>3.55</v>
      </c>
      <c r="C122" s="10">
        <f t="shared" si="2"/>
        <v>2.66</v>
      </c>
      <c r="D122" s="9"/>
    </row>
    <row r="123" spans="1:4" x14ac:dyDescent="0.25">
      <c r="A123" s="9" t="s">
        <v>120</v>
      </c>
      <c r="B123" s="10">
        <v>3.31</v>
      </c>
      <c r="C123" s="10">
        <f t="shared" si="2"/>
        <v>3.55</v>
      </c>
      <c r="D123" s="9"/>
    </row>
    <row r="124" spans="1:4" x14ac:dyDescent="0.25">
      <c r="A124" s="9" t="s">
        <v>121</v>
      </c>
      <c r="B124" s="10">
        <v>3.2</v>
      </c>
      <c r="C124" s="10">
        <f t="shared" si="2"/>
        <v>3.31</v>
      </c>
      <c r="D124" s="9"/>
    </row>
    <row r="125" spans="1:4" x14ac:dyDescent="0.25">
      <c r="A125" s="9" t="s">
        <v>122</v>
      </c>
      <c r="B125" s="10">
        <v>2.68</v>
      </c>
      <c r="C125" s="10">
        <f t="shared" si="2"/>
        <v>3.2</v>
      </c>
      <c r="D125" s="9"/>
    </row>
    <row r="126" spans="1:4" x14ac:dyDescent="0.25">
      <c r="A126" s="9" t="s">
        <v>123</v>
      </c>
      <c r="B126" s="10">
        <v>2.4900000000000002</v>
      </c>
      <c r="C126" s="10">
        <f t="shared" si="2"/>
        <v>2.68</v>
      </c>
      <c r="D126" s="9"/>
    </row>
    <row r="127" spans="1:4" x14ac:dyDescent="0.25">
      <c r="A127" s="9" t="s">
        <v>124</v>
      </c>
      <c r="B127" s="10">
        <v>2.29</v>
      </c>
      <c r="C127" s="10">
        <f t="shared" si="2"/>
        <v>2.4900000000000002</v>
      </c>
      <c r="D127" s="9"/>
    </row>
    <row r="128" spans="1:4" x14ac:dyDescent="0.25">
      <c r="A128" s="9" t="s">
        <v>125</v>
      </c>
      <c r="B128" s="10">
        <v>2.2999999999999998</v>
      </c>
      <c r="C128" s="10">
        <f t="shared" si="2"/>
        <v>2.29</v>
      </c>
      <c r="D128" s="9"/>
    </row>
    <row r="129" spans="1:4" x14ac:dyDescent="0.25">
      <c r="A129" s="9" t="s">
        <v>126</v>
      </c>
      <c r="B129" s="10">
        <v>2.0299999999999998</v>
      </c>
      <c r="C129" s="10">
        <f t="shared" si="2"/>
        <v>2.2999999999999998</v>
      </c>
      <c r="D129" s="9"/>
    </row>
    <row r="130" spans="1:4" x14ac:dyDescent="0.25">
      <c r="A130" s="9" t="s">
        <v>127</v>
      </c>
      <c r="B130" s="10">
        <v>1.63</v>
      </c>
      <c r="C130" s="10">
        <f t="shared" si="2"/>
        <v>2.0299999999999998</v>
      </c>
      <c r="D130" s="9"/>
    </row>
    <row r="131" spans="1:4" x14ac:dyDescent="0.25">
      <c r="A131" s="9" t="s">
        <v>128</v>
      </c>
      <c r="B131" s="10">
        <v>1.4</v>
      </c>
      <c r="C131" s="10">
        <f t="shared" si="2"/>
        <v>1.63</v>
      </c>
      <c r="D131" s="9"/>
    </row>
    <row r="132" spans="1:4" x14ac:dyDescent="0.25">
      <c r="A132" s="9" t="s">
        <v>129</v>
      </c>
      <c r="B132" s="10">
        <v>1.41</v>
      </c>
      <c r="C132" s="10">
        <f t="shared" si="2"/>
        <v>1.4</v>
      </c>
      <c r="D132" s="9"/>
    </row>
    <row r="133" spans="1:4" x14ac:dyDescent="0.25">
      <c r="A133" s="9" t="s">
        <v>130</v>
      </c>
      <c r="B133" s="10">
        <v>1.88</v>
      </c>
      <c r="C133" s="10">
        <f t="shared" si="2"/>
        <v>1.41</v>
      </c>
      <c r="D133" s="9"/>
    </row>
    <row r="134" spans="1:4" ht="15.75" thickBot="1" x14ac:dyDescent="0.3">
      <c r="A134" s="11" t="s">
        <v>131</v>
      </c>
      <c r="B134" s="12">
        <v>1.66</v>
      </c>
      <c r="C134" s="12">
        <f>B133</f>
        <v>1.88</v>
      </c>
      <c r="D134" s="11"/>
    </row>
    <row r="135" spans="1:4" ht="15.75" thickTop="1" x14ac:dyDescent="0.25">
      <c r="A135" s="13" t="s">
        <v>132</v>
      </c>
      <c r="B135" s="14">
        <v>1.93</v>
      </c>
      <c r="C135" s="10">
        <f>B134</f>
        <v>1.66</v>
      </c>
      <c r="D135" s="10">
        <f>$G$19+$G$20*C135</f>
        <v>1.7409460508611778</v>
      </c>
    </row>
    <row r="136" spans="1:4" x14ac:dyDescent="0.25">
      <c r="A136" s="9" t="s">
        <v>133</v>
      </c>
      <c r="B136" s="10">
        <v>1.95</v>
      </c>
      <c r="C136" s="9"/>
      <c r="D136" s="10">
        <f t="shared" ref="D136:D146" si="3">$G$19+$G$20*D135</f>
        <v>1.8167073288967921</v>
      </c>
    </row>
    <row r="137" spans="1:4" x14ac:dyDescent="0.25">
      <c r="A137" s="9" t="s">
        <v>134</v>
      </c>
      <c r="B137" s="10">
        <v>2.12</v>
      </c>
      <c r="C137" s="9"/>
      <c r="D137" s="10">
        <f t="shared" si="3"/>
        <v>1.8876159302247719</v>
      </c>
    </row>
    <row r="138" spans="1:4" x14ac:dyDescent="0.25">
      <c r="A138" s="9" t="s">
        <v>135</v>
      </c>
      <c r="B138" s="10">
        <v>2.48</v>
      </c>
      <c r="C138" s="9"/>
      <c r="D138" s="10">
        <f t="shared" si="3"/>
        <v>1.9539826794753161</v>
      </c>
    </row>
    <row r="139" spans="1:4" x14ac:dyDescent="0.25">
      <c r="A139" s="9" t="s">
        <v>136</v>
      </c>
      <c r="B139" s="10">
        <v>2.62</v>
      </c>
      <c r="C139" s="9"/>
      <c r="D139" s="10">
        <f t="shared" si="3"/>
        <v>2.0160984922765288</v>
      </c>
    </row>
    <row r="140" spans="1:4" x14ac:dyDescent="0.25">
      <c r="A140" s="9" t="s">
        <v>137</v>
      </c>
      <c r="B140" s="10">
        <v>2.35</v>
      </c>
      <c r="C140" s="9"/>
      <c r="D140" s="10">
        <f t="shared" si="3"/>
        <v>2.0742356504698489</v>
      </c>
    </row>
    <row r="141" spans="1:4" x14ac:dyDescent="0.25">
      <c r="A141" s="9" t="s">
        <v>138</v>
      </c>
      <c r="B141" s="10">
        <v>2.16</v>
      </c>
      <c r="C141" s="9"/>
      <c r="D141" s="10">
        <f t="shared" si="3"/>
        <v>2.1286489956451238</v>
      </c>
    </row>
    <row r="142" spans="1:4" x14ac:dyDescent="0.25">
      <c r="A142" s="9" t="s">
        <v>139</v>
      </c>
      <c r="B142" s="10">
        <v>2.12</v>
      </c>
      <c r="C142" s="9"/>
      <c r="D142" s="10">
        <f t="shared" si="3"/>
        <v>2.1795770462271316</v>
      </c>
    </row>
    <row r="143" spans="1:4" x14ac:dyDescent="0.25">
      <c r="A143" s="9" t="s">
        <v>140</v>
      </c>
      <c r="B143" s="10">
        <v>1.73</v>
      </c>
      <c r="C143" s="9"/>
      <c r="D143" s="10">
        <f t="shared" si="3"/>
        <v>2.2272430430102528</v>
      </c>
    </row>
    <row r="144" spans="1:4" x14ac:dyDescent="0.25">
      <c r="A144" s="9" t="s">
        <v>141</v>
      </c>
      <c r="B144" s="10">
        <v>1.45</v>
      </c>
      <c r="C144" s="9"/>
      <c r="D144" s="10">
        <f t="shared" si="3"/>
        <v>2.2718559277243449</v>
      </c>
    </row>
    <row r="145" spans="1:4" x14ac:dyDescent="0.25">
      <c r="A145" s="9" t="s">
        <v>142</v>
      </c>
      <c r="B145" s="10">
        <v>1.24</v>
      </c>
      <c r="C145" s="9"/>
      <c r="D145" s="10">
        <f t="shared" si="3"/>
        <v>2.3136112589213131</v>
      </c>
    </row>
    <row r="146" spans="1:4" x14ac:dyDescent="0.25">
      <c r="A146" s="9" t="s">
        <v>169</v>
      </c>
      <c r="B146" s="10">
        <v>0.62</v>
      </c>
      <c r="C146" s="9"/>
      <c r="D146" s="10">
        <f t="shared" si="3"/>
        <v>2.352692069197134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L18" sqref="L18"/>
    </sheetView>
  </sheetViews>
  <sheetFormatPr defaultRowHeight="15" x14ac:dyDescent="0.25"/>
  <cols>
    <col min="1" max="1" width="13.42578125" style="2" customWidth="1"/>
    <col min="2" max="2" width="22.85546875" style="2" customWidth="1"/>
    <col min="3" max="3" width="14.140625" style="2" customWidth="1"/>
    <col min="4" max="4" width="13.5703125" style="2" customWidth="1"/>
    <col min="5" max="5" width="15.28515625" style="2" customWidth="1"/>
    <col min="6" max="6" width="17.28515625" style="2" customWidth="1"/>
    <col min="7" max="7" width="9.140625" style="2"/>
    <col min="8" max="8" width="14.5703125" style="2" customWidth="1"/>
    <col min="9" max="15" width="10.7109375" style="2" customWidth="1"/>
    <col min="16" max="16384" width="9.140625" style="2"/>
  </cols>
  <sheetData>
    <row r="1" spans="1:23" x14ac:dyDescent="0.25"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7"/>
      <c r="U1" s="17"/>
      <c r="V1" s="17"/>
    </row>
    <row r="2" spans="1:23" ht="15.75" thickBot="1" x14ac:dyDescent="0.3">
      <c r="A2" s="15" t="s">
        <v>238</v>
      </c>
      <c r="B2" s="24"/>
      <c r="C2" s="24"/>
      <c r="D2" s="24"/>
      <c r="E2" s="24"/>
      <c r="F2" s="24"/>
      <c r="G2" s="18"/>
      <c r="H2" s="25" t="s">
        <v>219</v>
      </c>
      <c r="I2" s="26"/>
      <c r="J2" s="26"/>
      <c r="K2" s="26"/>
      <c r="L2" s="26"/>
      <c r="M2" s="26"/>
      <c r="N2" s="27"/>
      <c r="O2" s="27"/>
      <c r="P2" s="18"/>
      <c r="Q2" s="72" t="s">
        <v>185</v>
      </c>
      <c r="R2" s="72"/>
      <c r="S2" s="72"/>
      <c r="T2" s="72" t="s">
        <v>184</v>
      </c>
      <c r="U2" s="72"/>
      <c r="V2" s="72"/>
      <c r="W2" s="18"/>
    </row>
    <row r="3" spans="1:23" ht="16.5" thickTop="1" thickBot="1" x14ac:dyDescent="0.3">
      <c r="A3" s="28" t="s">
        <v>170</v>
      </c>
      <c r="B3" s="28" t="s">
        <v>194</v>
      </c>
      <c r="C3" s="28" t="s">
        <v>192</v>
      </c>
      <c r="D3" s="28" t="s">
        <v>193</v>
      </c>
      <c r="E3" s="28" t="s">
        <v>186</v>
      </c>
      <c r="F3" s="28" t="s">
        <v>187</v>
      </c>
      <c r="G3" s="18"/>
      <c r="H3" s="29" t="s">
        <v>183</v>
      </c>
      <c r="I3" s="29" t="s">
        <v>182</v>
      </c>
      <c r="J3" s="29" t="s">
        <v>181</v>
      </c>
      <c r="K3" s="29" t="s">
        <v>180</v>
      </c>
      <c r="L3" s="29" t="s">
        <v>179</v>
      </c>
      <c r="M3" s="29" t="s">
        <v>178</v>
      </c>
      <c r="N3" s="29" t="s">
        <v>209</v>
      </c>
      <c r="O3" s="29" t="s">
        <v>210</v>
      </c>
      <c r="P3" s="18"/>
      <c r="Q3" s="29" t="s">
        <v>223</v>
      </c>
      <c r="R3" s="29" t="s">
        <v>195</v>
      </c>
      <c r="S3" s="29" t="s">
        <v>196</v>
      </c>
      <c r="T3" s="30" t="s">
        <v>197</v>
      </c>
      <c r="U3" s="29" t="s">
        <v>198</v>
      </c>
      <c r="V3" s="29" t="s">
        <v>177</v>
      </c>
      <c r="W3" s="18"/>
    </row>
    <row r="4" spans="1:23" x14ac:dyDescent="0.25">
      <c r="A4" s="67" t="s">
        <v>131</v>
      </c>
      <c r="B4" s="31">
        <f>'Data '!B134</f>
        <v>1.66</v>
      </c>
      <c r="C4" s="45"/>
      <c r="D4" s="45"/>
      <c r="E4" s="45"/>
      <c r="F4" s="45"/>
      <c r="G4" s="18"/>
      <c r="H4" s="32"/>
      <c r="I4" s="68"/>
      <c r="J4" s="68"/>
      <c r="K4" s="68"/>
      <c r="L4" s="68"/>
      <c r="M4" s="68"/>
      <c r="N4" s="68"/>
      <c r="O4" s="68"/>
      <c r="P4" s="18"/>
      <c r="Q4" s="68"/>
      <c r="R4" s="68"/>
      <c r="S4" s="68"/>
      <c r="T4" s="69"/>
      <c r="U4" s="68"/>
      <c r="V4" s="68"/>
      <c r="W4" s="18"/>
    </row>
    <row r="5" spans="1:23" x14ac:dyDescent="0.25">
      <c r="A5" s="24" t="str">
        <f>'Data '!A135</f>
        <v>2014 - Jan</v>
      </c>
      <c r="B5" s="31">
        <f>'Data '!B135</f>
        <v>1.93</v>
      </c>
      <c r="C5" s="24">
        <v>1.84</v>
      </c>
      <c r="D5" s="31">
        <f>B4</f>
        <v>1.66</v>
      </c>
      <c r="E5" s="31">
        <v>8.9999999999999858E-2</v>
      </c>
      <c r="F5" s="31">
        <v>0.27</v>
      </c>
      <c r="G5" s="18"/>
      <c r="H5" s="32">
        <v>8.0999999999999753E-3</v>
      </c>
      <c r="I5" s="32">
        <v>7.2900000000000006E-2</v>
      </c>
      <c r="J5" s="32">
        <v>8.9999999999999858E-2</v>
      </c>
      <c r="K5" s="32">
        <v>0.27</v>
      </c>
      <c r="L5" s="32">
        <v>4.6632124352331532</v>
      </c>
      <c r="M5" s="32">
        <v>13.989637305699484</v>
      </c>
      <c r="N5" s="32">
        <v>4.6632124352331532</v>
      </c>
      <c r="O5" s="32">
        <v>13.989637305699484</v>
      </c>
      <c r="P5" s="18"/>
      <c r="Q5" s="32">
        <v>3.7248999999999999</v>
      </c>
      <c r="R5" s="32">
        <v>3.3856000000000002</v>
      </c>
      <c r="S5" s="32">
        <v>2.7555999999999998</v>
      </c>
      <c r="T5" s="33">
        <v>2.9394687182464712E-3</v>
      </c>
      <c r="U5" s="34">
        <v>2.6455218464218326E-2</v>
      </c>
      <c r="V5" s="34">
        <v>2.6455218464218326E-2</v>
      </c>
      <c r="W5" s="18"/>
    </row>
    <row r="6" spans="1:23" x14ac:dyDescent="0.25">
      <c r="A6" s="24" t="str">
        <f>'Data '!A136</f>
        <v>2014 - Feb</v>
      </c>
      <c r="B6" s="31">
        <f>'Data '!B136</f>
        <v>1.95</v>
      </c>
      <c r="C6" s="24">
        <v>1.92</v>
      </c>
      <c r="D6" s="31">
        <f>B5</f>
        <v>1.93</v>
      </c>
      <c r="E6" s="31">
        <v>3.0000000000000027E-2</v>
      </c>
      <c r="F6" s="31">
        <v>2.0000000000000018E-2</v>
      </c>
      <c r="G6" s="18"/>
      <c r="H6" s="32">
        <v>9.000000000000016E-4</v>
      </c>
      <c r="I6" s="32">
        <v>4.0000000000000072E-4</v>
      </c>
      <c r="J6" s="32">
        <v>3.0000000000000027E-2</v>
      </c>
      <c r="K6" s="32">
        <v>2.0000000000000018E-2</v>
      </c>
      <c r="L6" s="32">
        <v>1.5384615384615399</v>
      </c>
      <c r="M6" s="32">
        <v>1.0256410256410264</v>
      </c>
      <c r="N6" s="32">
        <v>1.5384615384615399</v>
      </c>
      <c r="O6" s="32">
        <v>1.0256410256410264</v>
      </c>
      <c r="P6" s="18"/>
      <c r="Q6" s="32">
        <v>3.8024999999999998</v>
      </c>
      <c r="R6" s="32">
        <v>3.6863999999999999</v>
      </c>
      <c r="S6" s="32">
        <v>3.7248999999999999</v>
      </c>
      <c r="T6" s="33">
        <v>2.4161722462348026E-4</v>
      </c>
      <c r="U6" s="34">
        <v>1.0738543316599122E-4</v>
      </c>
      <c r="V6" s="34">
        <v>1.0738543316599122E-4</v>
      </c>
      <c r="W6" s="18"/>
    </row>
    <row r="7" spans="1:23" x14ac:dyDescent="0.25">
      <c r="A7" s="24" t="str">
        <f>'Data '!A137</f>
        <v>2014 - Mar</v>
      </c>
      <c r="B7" s="31">
        <f>'Data '!B137</f>
        <v>2.12</v>
      </c>
      <c r="C7" s="24">
        <v>1.96</v>
      </c>
      <c r="D7" s="31">
        <f t="shared" ref="D7:D16" si="0">B6</f>
        <v>1.95</v>
      </c>
      <c r="E7" s="31">
        <v>0.16000000000000014</v>
      </c>
      <c r="F7" s="31">
        <v>0.17000000000000015</v>
      </c>
      <c r="G7" s="18"/>
      <c r="H7" s="32">
        <v>2.5600000000000046E-2</v>
      </c>
      <c r="I7" s="32">
        <v>2.8900000000000051E-2</v>
      </c>
      <c r="J7" s="32">
        <v>0.16000000000000014</v>
      </c>
      <c r="K7" s="32">
        <v>0.17000000000000015</v>
      </c>
      <c r="L7" s="32">
        <v>7.547169811320761</v>
      </c>
      <c r="M7" s="32">
        <v>8.0188679245283083</v>
      </c>
      <c r="N7" s="32">
        <v>7.547169811320761</v>
      </c>
      <c r="O7" s="32">
        <v>8.0188679245283083</v>
      </c>
      <c r="P7" s="18"/>
      <c r="Q7" s="35">
        <v>4.4944000000000006</v>
      </c>
      <c r="R7" s="35">
        <v>3.8415999999999997</v>
      </c>
      <c r="S7" s="35">
        <v>3.8024999999999998</v>
      </c>
      <c r="T7" s="33">
        <v>6.7324128862590515E-3</v>
      </c>
      <c r="U7" s="34">
        <v>7.6002629848783828E-3</v>
      </c>
      <c r="V7" s="34">
        <v>7.6002629848783828E-3</v>
      </c>
      <c r="W7" s="18"/>
    </row>
    <row r="8" spans="1:23" x14ac:dyDescent="0.25">
      <c r="A8" s="24" t="str">
        <f>'Data '!A138</f>
        <v>2014 - Apr</v>
      </c>
      <c r="B8" s="31">
        <f>'Data '!B138</f>
        <v>2.48</v>
      </c>
      <c r="C8" s="24">
        <v>2.31</v>
      </c>
      <c r="D8" s="31">
        <f t="shared" si="0"/>
        <v>2.12</v>
      </c>
      <c r="E8" s="31">
        <v>0.16999999999999993</v>
      </c>
      <c r="F8" s="31">
        <v>0.35999999999999988</v>
      </c>
      <c r="G8" s="18"/>
      <c r="H8" s="32">
        <v>2.8899999999999974E-2</v>
      </c>
      <c r="I8" s="32">
        <v>0.12959999999999991</v>
      </c>
      <c r="J8" s="32">
        <v>0.16999999999999993</v>
      </c>
      <c r="K8" s="32">
        <v>0.35999999999999988</v>
      </c>
      <c r="L8" s="32">
        <v>6.8548387096774164</v>
      </c>
      <c r="M8" s="32">
        <v>14.516129032258061</v>
      </c>
      <c r="N8" s="32">
        <v>6.8548387096774164</v>
      </c>
      <c r="O8" s="32">
        <v>14.516129032258061</v>
      </c>
      <c r="P8" s="18"/>
      <c r="Q8" s="35">
        <v>6.1504000000000003</v>
      </c>
      <c r="R8" s="35">
        <v>5.3361000000000001</v>
      </c>
      <c r="S8" s="35">
        <v>4.4944000000000006</v>
      </c>
      <c r="T8" s="33">
        <v>6.4302242791028788E-3</v>
      </c>
      <c r="U8" s="34">
        <v>2.8835884656461353E-2</v>
      </c>
      <c r="V8" s="34">
        <v>2.8835884656461353E-2</v>
      </c>
      <c r="W8" s="18"/>
    </row>
    <row r="9" spans="1:23" x14ac:dyDescent="0.25">
      <c r="A9" s="24" t="str">
        <f>'Data '!A139</f>
        <v>2014 - May</v>
      </c>
      <c r="B9" s="31">
        <f>'Data '!B139</f>
        <v>2.62</v>
      </c>
      <c r="C9" s="24">
        <v>3.61</v>
      </c>
      <c r="D9" s="31">
        <f t="shared" si="0"/>
        <v>2.48</v>
      </c>
      <c r="E9" s="31">
        <v>-0.98999999999999977</v>
      </c>
      <c r="F9" s="31">
        <v>0.14000000000000012</v>
      </c>
      <c r="G9" s="18"/>
      <c r="H9" s="32">
        <v>0.98009999999999953</v>
      </c>
      <c r="I9" s="32">
        <v>1.9600000000000034E-2</v>
      </c>
      <c r="J9" s="32">
        <v>0.98999999999999977</v>
      </c>
      <c r="K9" s="32">
        <v>0.14000000000000012</v>
      </c>
      <c r="L9" s="32">
        <v>-37.786259541984727</v>
      </c>
      <c r="M9" s="32">
        <v>5.3435114503816843</v>
      </c>
      <c r="N9" s="32">
        <v>37.786259541984727</v>
      </c>
      <c r="O9" s="32">
        <v>5.3435114503816843</v>
      </c>
      <c r="P9" s="18"/>
      <c r="Q9" s="35">
        <v>6.8644000000000007</v>
      </c>
      <c r="R9" s="35">
        <v>13.0321</v>
      </c>
      <c r="S9" s="35">
        <v>6.1504000000000003</v>
      </c>
      <c r="T9" s="33">
        <v>0.15935548907388131</v>
      </c>
      <c r="U9" s="34">
        <v>3.1867845993756565E-3</v>
      </c>
      <c r="V9" s="34">
        <v>3.1867845993756565E-3</v>
      </c>
      <c r="W9" s="18"/>
    </row>
    <row r="10" spans="1:23" x14ac:dyDescent="0.25">
      <c r="A10" s="24" t="str">
        <f>'Data '!A140</f>
        <v>2014 - Jun</v>
      </c>
      <c r="B10" s="31">
        <f>'Data '!B140</f>
        <v>2.35</v>
      </c>
      <c r="C10" s="24">
        <v>2.4500000000000002</v>
      </c>
      <c r="D10" s="31">
        <f t="shared" si="0"/>
        <v>2.62</v>
      </c>
      <c r="E10" s="31">
        <v>-0.10000000000000009</v>
      </c>
      <c r="F10" s="31">
        <v>-0.27</v>
      </c>
      <c r="G10" s="18"/>
      <c r="H10" s="32">
        <v>1.0000000000000018E-2</v>
      </c>
      <c r="I10" s="32">
        <v>7.2900000000000006E-2</v>
      </c>
      <c r="J10" s="32">
        <v>0.10000000000000009</v>
      </c>
      <c r="K10" s="32">
        <v>0.27</v>
      </c>
      <c r="L10" s="32">
        <v>-4.2553191489361737</v>
      </c>
      <c r="M10" s="32">
        <v>-11.48936170212766</v>
      </c>
      <c r="N10" s="32">
        <v>4.2553191489361737</v>
      </c>
      <c r="O10" s="32">
        <v>11.48936170212766</v>
      </c>
      <c r="P10" s="18"/>
      <c r="Q10" s="35">
        <v>5.5225000000000009</v>
      </c>
      <c r="R10" s="35">
        <v>6.0025000000000013</v>
      </c>
      <c r="S10" s="35">
        <v>6.8644000000000007</v>
      </c>
      <c r="T10" s="33">
        <v>1.4567915622632742E-3</v>
      </c>
      <c r="U10" s="34">
        <v>1.062001048889925E-2</v>
      </c>
      <c r="V10" s="34">
        <v>1.062001048889925E-2</v>
      </c>
      <c r="W10" s="18"/>
    </row>
    <row r="11" spans="1:23" x14ac:dyDescent="0.25">
      <c r="A11" s="24" t="str">
        <f>'Data '!A141</f>
        <v>2014 - Jul</v>
      </c>
      <c r="B11" s="31">
        <f>'Data '!B141</f>
        <v>2.16</v>
      </c>
      <c r="C11" s="24">
        <v>2.0099999999999998</v>
      </c>
      <c r="D11" s="31">
        <f t="shared" si="0"/>
        <v>2.35</v>
      </c>
      <c r="E11" s="31">
        <v>0.15000000000000036</v>
      </c>
      <c r="F11" s="31">
        <v>-0.18999999999999995</v>
      </c>
      <c r="G11" s="18"/>
      <c r="H11" s="32">
        <v>2.2500000000000107E-2</v>
      </c>
      <c r="I11" s="32">
        <v>3.6099999999999979E-2</v>
      </c>
      <c r="J11" s="32">
        <v>0.15000000000000036</v>
      </c>
      <c r="K11" s="32">
        <v>0.18999999999999995</v>
      </c>
      <c r="L11" s="32">
        <v>6.9444444444444597</v>
      </c>
      <c r="M11" s="32">
        <v>-8.7962962962962941</v>
      </c>
      <c r="N11" s="32">
        <v>6.9444444444444597</v>
      </c>
      <c r="O11" s="32">
        <v>8.7962962962962941</v>
      </c>
      <c r="P11" s="18"/>
      <c r="Q11" s="35">
        <v>4.6656000000000004</v>
      </c>
      <c r="R11" s="35">
        <v>4.0400999999999989</v>
      </c>
      <c r="S11" s="35">
        <v>5.5225000000000009</v>
      </c>
      <c r="T11" s="33">
        <v>4.0742417383431602E-3</v>
      </c>
      <c r="U11" s="34">
        <v>6.5368945224083264E-3</v>
      </c>
      <c r="V11" s="34">
        <v>6.5368945224083264E-3</v>
      </c>
      <c r="W11" s="18"/>
    </row>
    <row r="12" spans="1:23" x14ac:dyDescent="0.25">
      <c r="A12" s="24" t="str">
        <f>'Data '!A142</f>
        <v>2014 - Aug</v>
      </c>
      <c r="B12" s="31">
        <f>'Data '!B142</f>
        <v>2.12</v>
      </c>
      <c r="C12" s="24">
        <v>1.99</v>
      </c>
      <c r="D12" s="31">
        <f t="shared" si="0"/>
        <v>2.16</v>
      </c>
      <c r="E12" s="31">
        <v>0.13000000000000012</v>
      </c>
      <c r="F12" s="31">
        <v>-4.0000000000000036E-2</v>
      </c>
      <c r="G12" s="18"/>
      <c r="H12" s="32">
        <v>1.690000000000003E-2</v>
      </c>
      <c r="I12" s="32">
        <v>1.6000000000000029E-3</v>
      </c>
      <c r="J12" s="32">
        <v>0.13000000000000012</v>
      </c>
      <c r="K12" s="32">
        <v>4.0000000000000036E-2</v>
      </c>
      <c r="L12" s="32">
        <v>6.1320754716981183</v>
      </c>
      <c r="M12" s="32">
        <v>-1.8867924528301903</v>
      </c>
      <c r="N12" s="32">
        <v>6.1320754716981183</v>
      </c>
      <c r="O12" s="32">
        <v>1.8867924528301903</v>
      </c>
      <c r="P12" s="18"/>
      <c r="Q12" s="35">
        <v>4.4944000000000006</v>
      </c>
      <c r="R12" s="35">
        <v>3.9601000000000002</v>
      </c>
      <c r="S12" s="35">
        <v>4.6656000000000004</v>
      </c>
      <c r="T12" s="33">
        <v>3.6222565157750406E-3</v>
      </c>
      <c r="U12" s="34">
        <v>3.4293552812071393E-4</v>
      </c>
      <c r="V12" s="34">
        <v>3.4293552812071393E-4</v>
      </c>
      <c r="W12" s="18"/>
    </row>
    <row r="13" spans="1:23" x14ac:dyDescent="0.25">
      <c r="A13" s="24" t="str">
        <f>'Data '!A143</f>
        <v>2014 - Sep</v>
      </c>
      <c r="B13" s="31">
        <f>'Data '!B143</f>
        <v>1.73</v>
      </c>
      <c r="C13" s="24">
        <v>1.81</v>
      </c>
      <c r="D13" s="31">
        <f t="shared" si="0"/>
        <v>2.12</v>
      </c>
      <c r="E13" s="31">
        <v>-8.0000000000000071E-2</v>
      </c>
      <c r="F13" s="31">
        <v>-0.39000000000000012</v>
      </c>
      <c r="G13" s="18"/>
      <c r="H13" s="32">
        <v>6.4000000000000116E-3</v>
      </c>
      <c r="I13" s="32">
        <v>0.1521000000000001</v>
      </c>
      <c r="J13" s="32">
        <v>8.0000000000000071E-2</v>
      </c>
      <c r="K13" s="32">
        <v>0.39000000000000012</v>
      </c>
      <c r="L13" s="32">
        <v>-4.6242774566474028</v>
      </c>
      <c r="M13" s="32">
        <v>-22.543352601156077</v>
      </c>
      <c r="N13" s="32">
        <v>4.6242774566474028</v>
      </c>
      <c r="O13" s="32">
        <v>22.543352601156077</v>
      </c>
      <c r="P13" s="18"/>
      <c r="Q13" s="35">
        <v>2.9929000000000001</v>
      </c>
      <c r="R13" s="35">
        <v>3.2761</v>
      </c>
      <c r="S13" s="35">
        <v>4.4944000000000006</v>
      </c>
      <c r="T13" s="33">
        <v>1.4239943040227864E-3</v>
      </c>
      <c r="U13" s="34">
        <v>3.3842114631541492E-2</v>
      </c>
      <c r="V13" s="34">
        <v>3.3842114631541492E-2</v>
      </c>
      <c r="W13" s="18"/>
    </row>
    <row r="14" spans="1:23" x14ac:dyDescent="0.25">
      <c r="A14" s="24" t="str">
        <f>'Data '!A144</f>
        <v>2014 - Oct</v>
      </c>
      <c r="B14" s="31">
        <f>'Data '!B144</f>
        <v>1.45</v>
      </c>
      <c r="C14" s="24">
        <v>1.65</v>
      </c>
      <c r="D14" s="31">
        <f t="shared" si="0"/>
        <v>1.73</v>
      </c>
      <c r="E14" s="31">
        <v>-0.19999999999999996</v>
      </c>
      <c r="F14" s="31">
        <v>-0.28000000000000003</v>
      </c>
      <c r="G14" s="18"/>
      <c r="H14" s="32">
        <v>3.999999999999998E-2</v>
      </c>
      <c r="I14" s="32">
        <v>7.8400000000000011E-2</v>
      </c>
      <c r="J14" s="32">
        <v>0.19999999999999996</v>
      </c>
      <c r="K14" s="32">
        <v>0.28000000000000003</v>
      </c>
      <c r="L14" s="32">
        <v>-13.793103448275859</v>
      </c>
      <c r="M14" s="32">
        <v>-19.31034482758621</v>
      </c>
      <c r="N14" s="32">
        <v>13.793103448275859</v>
      </c>
      <c r="O14" s="32">
        <v>19.31034482758621</v>
      </c>
      <c r="P14" s="18"/>
      <c r="Q14" s="35">
        <v>2.1025</v>
      </c>
      <c r="R14" s="35">
        <v>2.7224999999999997</v>
      </c>
      <c r="S14" s="35">
        <v>2.9929000000000001</v>
      </c>
      <c r="T14" s="33">
        <v>1.3364963747535827E-2</v>
      </c>
      <c r="U14" s="34">
        <v>2.6195328945170245E-2</v>
      </c>
      <c r="V14" s="34">
        <v>2.6195328945170245E-2</v>
      </c>
      <c r="W14" s="18"/>
    </row>
    <row r="15" spans="1:23" x14ac:dyDescent="0.25">
      <c r="A15" s="24" t="str">
        <f>'Data '!A145</f>
        <v>2014 - Nov</v>
      </c>
      <c r="B15" s="31">
        <f>'Data '!B145</f>
        <v>1.24</v>
      </c>
      <c r="C15" s="24">
        <v>1.21</v>
      </c>
      <c r="D15" s="31">
        <f t="shared" si="0"/>
        <v>1.45</v>
      </c>
      <c r="E15" s="31">
        <v>3.0000000000000027E-2</v>
      </c>
      <c r="F15" s="31">
        <v>-0.20999999999999996</v>
      </c>
      <c r="G15" s="18"/>
      <c r="H15" s="32">
        <v>9.000000000000016E-4</v>
      </c>
      <c r="I15" s="32">
        <v>4.4099999999999986E-2</v>
      </c>
      <c r="J15" s="32">
        <v>3.0000000000000027E-2</v>
      </c>
      <c r="K15" s="32">
        <v>0.20999999999999996</v>
      </c>
      <c r="L15" s="32">
        <v>2.4193548387096793</v>
      </c>
      <c r="M15" s="32">
        <v>-16.935483870967737</v>
      </c>
      <c r="N15" s="32">
        <v>2.4193548387096793</v>
      </c>
      <c r="O15" s="32">
        <v>16.935483870967737</v>
      </c>
      <c r="P15" s="18"/>
      <c r="Q15" s="35">
        <v>1.5376000000000001</v>
      </c>
      <c r="R15" s="35">
        <v>1.4641</v>
      </c>
      <c r="S15" s="35">
        <v>2.1025</v>
      </c>
      <c r="T15" s="33">
        <v>4.2806183115338969E-4</v>
      </c>
      <c r="U15" s="34">
        <v>2.0975029726516048E-2</v>
      </c>
      <c r="V15" s="34">
        <v>2.0975029726516048E-2</v>
      </c>
      <c r="W15" s="18"/>
    </row>
    <row r="16" spans="1:23" ht="15.75" thickBot="1" x14ac:dyDescent="0.3">
      <c r="A16" s="36" t="str">
        <f>'Data '!A146</f>
        <v>2014 - Dec</v>
      </c>
      <c r="B16" s="37">
        <f>'Data '!B146</f>
        <v>0.62</v>
      </c>
      <c r="C16" s="36">
        <v>1.1299999999999999</v>
      </c>
      <c r="D16" s="37">
        <f t="shared" si="0"/>
        <v>1.24</v>
      </c>
      <c r="E16" s="37">
        <v>-0.5099999999999999</v>
      </c>
      <c r="F16" s="37">
        <v>-0.62</v>
      </c>
      <c r="G16" s="18"/>
      <c r="H16" s="38">
        <v>0.26009999999999989</v>
      </c>
      <c r="I16" s="38">
        <v>0.38440000000000002</v>
      </c>
      <c r="J16" s="38">
        <v>0.5099999999999999</v>
      </c>
      <c r="K16" s="38">
        <v>0.62</v>
      </c>
      <c r="L16" s="38">
        <v>-82.258064516129011</v>
      </c>
      <c r="M16" s="38">
        <v>-100</v>
      </c>
      <c r="N16" s="38">
        <v>82.258064516129011</v>
      </c>
      <c r="O16" s="38">
        <v>100</v>
      </c>
      <c r="P16" s="18"/>
      <c r="Q16" s="38">
        <v>0.38440000000000002</v>
      </c>
      <c r="R16" s="38">
        <v>1.2768999999999997</v>
      </c>
      <c r="S16" s="38">
        <v>1.5376000000000001</v>
      </c>
      <c r="T16" s="39">
        <v>0.16915972944849109</v>
      </c>
      <c r="U16" s="40">
        <v>0.25</v>
      </c>
      <c r="V16" s="40">
        <v>0.25</v>
      </c>
      <c r="W16" s="18"/>
    </row>
    <row r="17" spans="1:23" ht="15.75" thickTop="1" x14ac:dyDescent="0.25">
      <c r="A17" s="15" t="s">
        <v>227</v>
      </c>
      <c r="B17" s="41">
        <f>AVERAGE(B5:B16)</f>
        <v>1.8975</v>
      </c>
      <c r="C17" s="41">
        <f>AVERAGE(C5:C16)</f>
        <v>1.990833333333333</v>
      </c>
      <c r="D17" s="41">
        <f>AVERAGE(D5:D16)</f>
        <v>1.9841666666666669</v>
      </c>
      <c r="E17" s="41">
        <f>AVERAGE(E5:E16)</f>
        <v>-9.3333333333333268E-2</v>
      </c>
      <c r="F17" s="41">
        <f>AVERAGE(F5:F16)</f>
        <v>-8.666666666666667E-2</v>
      </c>
      <c r="G17" s="20"/>
      <c r="H17" s="41">
        <f>AVERAGE(H5:H16)</f>
        <v>0.11669999999999998</v>
      </c>
      <c r="I17" s="41">
        <f t="shared" ref="I17:O17" si="1">AVERAGE(I5:I16)</f>
        <v>8.5083333333333344E-2</v>
      </c>
      <c r="J17" s="41">
        <f t="shared" si="1"/>
        <v>0.22000000000000006</v>
      </c>
      <c r="K17" s="41">
        <f t="shared" si="1"/>
        <v>0.2466666666666667</v>
      </c>
      <c r="L17" s="41">
        <f t="shared" si="1"/>
        <v>-8.8847889052023366</v>
      </c>
      <c r="M17" s="41">
        <f t="shared" si="1"/>
        <v>-11.505653751037967</v>
      </c>
      <c r="N17" s="41">
        <f t="shared" si="1"/>
        <v>14.901381780126526</v>
      </c>
      <c r="O17" s="41">
        <f t="shared" si="1"/>
        <v>18.65461820745606</v>
      </c>
      <c r="P17" s="20"/>
      <c r="Q17" s="41">
        <f>AVERAGE(Q5:Q16)</f>
        <v>3.8947083333333326</v>
      </c>
      <c r="R17" s="41">
        <f t="shared" ref="R17:V17" si="2">AVERAGE(R5:R16)</f>
        <v>4.3353416666666655</v>
      </c>
      <c r="S17" s="41">
        <f t="shared" si="2"/>
        <v>4.0923083333333325</v>
      </c>
      <c r="T17" s="41">
        <f t="shared" si="2"/>
        <v>3.0769104277474812E-2</v>
      </c>
      <c r="U17" s="41">
        <f t="shared" si="2"/>
        <v>3.4558154165062978E-2</v>
      </c>
      <c r="V17" s="41">
        <f t="shared" si="2"/>
        <v>3.4558154165062978E-2</v>
      </c>
      <c r="W17" s="18"/>
    </row>
    <row r="18" spans="1:23" x14ac:dyDescent="0.25">
      <c r="A18" s="15" t="s">
        <v>226</v>
      </c>
      <c r="B18" s="41">
        <f>STDEVP(B5:B16)</f>
        <v>0.54240398535900636</v>
      </c>
      <c r="C18" s="41">
        <f>STDEVP(C5:C16)</f>
        <v>0.60985597115676116</v>
      </c>
      <c r="D18" s="41">
        <f>STDEVP(D5:D16)</f>
        <v>0.39419661619833923</v>
      </c>
      <c r="E18" s="24"/>
      <c r="F18" s="24"/>
      <c r="G18" s="18"/>
      <c r="H18" s="21"/>
      <c r="I18" s="21"/>
      <c r="J18" s="21"/>
      <c r="K18" s="21"/>
      <c r="L18" s="70"/>
      <c r="M18" s="21"/>
      <c r="N18" s="21"/>
      <c r="O18" s="21"/>
      <c r="P18" s="19"/>
      <c r="Q18" s="19"/>
      <c r="R18" s="19"/>
      <c r="S18" s="19"/>
      <c r="T18" s="18"/>
      <c r="U18" s="18"/>
      <c r="V18" s="18"/>
      <c r="W18" s="18"/>
    </row>
    <row r="19" spans="1:23" ht="15.75" thickBot="1" x14ac:dyDescent="0.3">
      <c r="A19" s="43" t="s">
        <v>228</v>
      </c>
      <c r="B19" s="36"/>
      <c r="C19" s="44">
        <f>CORREL(B5:B16,C5:C16)</f>
        <v>0.84364756007365005</v>
      </c>
      <c r="D19" s="44">
        <f>CORREL(B5:B16,D5:D16)</f>
        <v>0.86996444130144945</v>
      </c>
      <c r="E19" s="36"/>
      <c r="F19" s="36"/>
      <c r="G19" s="18"/>
      <c r="H19" s="22"/>
      <c r="I19" s="22"/>
      <c r="J19" s="22"/>
      <c r="K19" s="22"/>
      <c r="L19" s="70"/>
      <c r="M19" s="22"/>
      <c r="N19" s="22"/>
      <c r="O19" s="22"/>
      <c r="P19" s="18"/>
      <c r="Q19" s="18"/>
      <c r="R19" s="18"/>
      <c r="S19" s="18"/>
      <c r="T19" s="18"/>
      <c r="U19" s="18"/>
      <c r="V19" s="18"/>
      <c r="W19" s="18"/>
    </row>
    <row r="20" spans="1:23" ht="16.5" thickTop="1" thickBot="1" x14ac:dyDescent="0.3">
      <c r="B20" s="18"/>
      <c r="C20" s="18"/>
      <c r="D20" s="18"/>
      <c r="E20" s="18"/>
      <c r="F20" s="18"/>
      <c r="G20" s="18"/>
      <c r="H20" s="22"/>
      <c r="I20" s="22"/>
      <c r="J20" s="22"/>
      <c r="K20" s="22"/>
      <c r="L20" s="22"/>
      <c r="M20" s="22"/>
      <c r="N20" s="22"/>
      <c r="O20" s="22"/>
      <c r="P20" s="18"/>
      <c r="Q20" s="18"/>
      <c r="R20" s="18"/>
      <c r="S20" s="18"/>
      <c r="T20" s="18"/>
      <c r="U20" s="18"/>
      <c r="V20" s="18"/>
      <c r="W20" s="18"/>
    </row>
    <row r="21" spans="1:23" ht="16.5" thickTop="1" thickBot="1" x14ac:dyDescent="0.3">
      <c r="A21" s="28" t="s">
        <v>176</v>
      </c>
      <c r="B21" s="28"/>
      <c r="C21" s="28" t="s">
        <v>171</v>
      </c>
      <c r="D21" s="28" t="s">
        <v>172</v>
      </c>
      <c r="E21" s="18"/>
      <c r="F21" s="18"/>
      <c r="G21" s="18"/>
      <c r="H21" s="56" t="s">
        <v>188</v>
      </c>
      <c r="I21" s="57"/>
      <c r="J21" s="57"/>
      <c r="K21" s="57"/>
      <c r="L21" s="57"/>
      <c r="M21" s="57"/>
      <c r="N21" s="57"/>
      <c r="O21" s="57"/>
      <c r="P21" s="18"/>
      <c r="Q21" s="18"/>
      <c r="R21" s="18"/>
      <c r="S21" s="18"/>
      <c r="T21" s="18"/>
      <c r="U21" s="18"/>
      <c r="V21" s="18"/>
      <c r="W21" s="18"/>
    </row>
    <row r="22" spans="1:23" x14ac:dyDescent="0.25">
      <c r="A22" s="45" t="s">
        <v>213</v>
      </c>
      <c r="B22" s="45"/>
      <c r="C22" s="46">
        <v>-9.3333333333333268E-2</v>
      </c>
      <c r="D22" s="46">
        <v>-8.666666666666667E-2</v>
      </c>
      <c r="E22" s="18"/>
      <c r="F22" s="18"/>
      <c r="G22" s="18"/>
      <c r="H22" s="27" t="s">
        <v>199</v>
      </c>
      <c r="I22" s="24" t="s">
        <v>200</v>
      </c>
      <c r="J22" s="24"/>
      <c r="K22" s="24"/>
      <c r="L22" s="24"/>
      <c r="M22" s="24"/>
      <c r="N22" s="24"/>
      <c r="O22" s="24"/>
      <c r="P22" s="18"/>
      <c r="Q22" s="18"/>
      <c r="R22" s="18"/>
      <c r="S22" s="18"/>
      <c r="T22" s="18"/>
      <c r="U22" s="18"/>
      <c r="V22" s="18"/>
      <c r="W22" s="18"/>
    </row>
    <row r="23" spans="1:23" x14ac:dyDescent="0.25">
      <c r="A23" s="47" t="s">
        <v>214</v>
      </c>
      <c r="B23" s="45"/>
      <c r="C23" s="46">
        <v>0.11669999999999998</v>
      </c>
      <c r="D23" s="46">
        <v>8.5083333333333344E-2</v>
      </c>
      <c r="E23" s="18"/>
      <c r="F23" s="18"/>
      <c r="G23" s="18"/>
      <c r="H23" s="27" t="s">
        <v>201</v>
      </c>
      <c r="I23" s="24" t="s">
        <v>202</v>
      </c>
      <c r="J23" s="24"/>
      <c r="K23" s="24"/>
      <c r="L23" s="24"/>
      <c r="M23" s="24"/>
      <c r="N23" s="24"/>
      <c r="O23" s="24"/>
      <c r="P23" s="18"/>
      <c r="Q23" s="18"/>
      <c r="R23" s="18"/>
      <c r="S23" s="18"/>
      <c r="T23" s="18"/>
      <c r="U23" s="18"/>
      <c r="V23" s="18"/>
      <c r="W23" s="18"/>
    </row>
    <row r="24" spans="1:23" x14ac:dyDescent="0.25">
      <c r="A24" s="54" t="s">
        <v>215</v>
      </c>
      <c r="B24" s="52"/>
      <c r="C24" s="53">
        <v>0.34161381705077443</v>
      </c>
      <c r="D24" s="53">
        <v>0.29169047521873825</v>
      </c>
      <c r="E24" s="18"/>
      <c r="F24" s="18"/>
      <c r="G24" s="18"/>
      <c r="H24" s="27" t="s">
        <v>203</v>
      </c>
      <c r="I24" s="24" t="s">
        <v>204</v>
      </c>
      <c r="J24" s="24"/>
      <c r="K24" s="24"/>
      <c r="L24" s="24"/>
      <c r="M24" s="24"/>
      <c r="N24" s="24"/>
      <c r="O24" s="24"/>
      <c r="P24" s="18"/>
      <c r="Q24" s="18"/>
      <c r="R24" s="18"/>
      <c r="S24" s="18"/>
      <c r="T24" s="18"/>
      <c r="U24" s="18"/>
      <c r="V24" s="18"/>
      <c r="W24" s="18"/>
    </row>
    <row r="25" spans="1:23" x14ac:dyDescent="0.25">
      <c r="A25" s="45" t="s">
        <v>216</v>
      </c>
      <c r="B25" s="45"/>
      <c r="C25" s="42">
        <v>0.32861662905107053</v>
      </c>
      <c r="D25" s="42">
        <v>0.27851790287560013</v>
      </c>
      <c r="E25" s="18"/>
      <c r="F25" s="18"/>
      <c r="G25" s="18"/>
      <c r="H25" s="27" t="s">
        <v>205</v>
      </c>
      <c r="I25" s="24" t="s">
        <v>206</v>
      </c>
      <c r="J25" s="24"/>
      <c r="K25" s="24"/>
      <c r="L25" s="24"/>
      <c r="M25" s="24"/>
      <c r="N25" s="24"/>
      <c r="O25" s="24"/>
      <c r="P25" s="18"/>
      <c r="Q25" s="18"/>
      <c r="R25" s="18"/>
      <c r="S25" s="18"/>
      <c r="T25" s="18"/>
      <c r="U25" s="18"/>
      <c r="V25" s="18"/>
      <c r="W25" s="18"/>
    </row>
    <row r="26" spans="1:23" x14ac:dyDescent="0.25">
      <c r="A26" s="54" t="s">
        <v>217</v>
      </c>
      <c r="B26" s="52"/>
      <c r="C26" s="53">
        <v>0.22000000000000006</v>
      </c>
      <c r="D26" s="53">
        <v>0.2466666666666667</v>
      </c>
      <c r="E26" s="18"/>
      <c r="F26" s="18"/>
      <c r="G26" s="18"/>
      <c r="H26" s="48" t="s">
        <v>207</v>
      </c>
      <c r="I26" s="24" t="s">
        <v>208</v>
      </c>
      <c r="J26" s="24"/>
      <c r="K26" s="24"/>
      <c r="L26" s="24"/>
      <c r="M26" s="24"/>
      <c r="N26" s="24"/>
      <c r="O26" s="24"/>
      <c r="P26" s="18"/>
      <c r="Q26" s="18"/>
      <c r="R26" s="18"/>
      <c r="S26" s="18"/>
      <c r="T26" s="18"/>
      <c r="U26" s="18"/>
      <c r="V26" s="18"/>
      <c r="W26" s="18"/>
    </row>
    <row r="27" spans="1:23" x14ac:dyDescent="0.25">
      <c r="A27" s="47" t="s">
        <v>175</v>
      </c>
      <c r="B27" s="45"/>
      <c r="C27" s="46">
        <v>-8.8847889052023366</v>
      </c>
      <c r="D27" s="46">
        <v>-11.505653751037967</v>
      </c>
      <c r="E27" s="18"/>
      <c r="F27" s="18"/>
      <c r="G27" s="18"/>
      <c r="H27" s="48" t="s">
        <v>211</v>
      </c>
      <c r="I27" s="15" t="s">
        <v>225</v>
      </c>
      <c r="J27" s="24"/>
      <c r="K27" s="24"/>
      <c r="L27" s="24"/>
      <c r="M27" s="24"/>
      <c r="N27" s="24"/>
      <c r="O27" s="24"/>
      <c r="P27" s="18"/>
      <c r="Q27" s="18"/>
      <c r="R27" s="18"/>
      <c r="S27" s="18"/>
      <c r="T27" s="18"/>
      <c r="U27" s="18"/>
      <c r="V27" s="18"/>
      <c r="W27" s="18"/>
    </row>
    <row r="28" spans="1:23" ht="15.75" thickBot="1" x14ac:dyDescent="0.3">
      <c r="A28" s="54" t="s">
        <v>218</v>
      </c>
      <c r="B28" s="52"/>
      <c r="C28" s="53">
        <v>14.901381780126526</v>
      </c>
      <c r="D28" s="53">
        <v>18.65461820745606</v>
      </c>
      <c r="E28" s="18"/>
      <c r="F28" s="18"/>
      <c r="G28" s="18"/>
      <c r="H28" s="56" t="s">
        <v>177</v>
      </c>
      <c r="I28" s="57" t="s">
        <v>212</v>
      </c>
      <c r="J28" s="57"/>
      <c r="K28" s="57"/>
      <c r="L28" s="57"/>
      <c r="M28" s="57"/>
      <c r="N28" s="57"/>
      <c r="O28" s="57"/>
      <c r="P28" s="18"/>
      <c r="Q28" s="18"/>
      <c r="R28" s="18"/>
      <c r="S28" s="18"/>
      <c r="T28" s="18"/>
      <c r="U28" s="18"/>
      <c r="V28" s="18"/>
      <c r="W28" s="18"/>
    </row>
    <row r="29" spans="1:23" ht="15.75" thickTop="1" x14ac:dyDescent="0.25">
      <c r="A29" s="54" t="s">
        <v>174</v>
      </c>
      <c r="B29" s="52"/>
      <c r="C29" s="53">
        <v>8.4231585054099029E-2</v>
      </c>
      <c r="D29" s="53">
        <v>7.298744988777299E-2</v>
      </c>
      <c r="E29" s="18"/>
      <c r="F29" s="18"/>
      <c r="G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x14ac:dyDescent="0.25">
      <c r="A30" s="47" t="s">
        <v>173</v>
      </c>
      <c r="B30" s="45"/>
      <c r="C30" s="46">
        <v>0.943587454270022</v>
      </c>
      <c r="D30" s="46">
        <v>1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x14ac:dyDescent="0.25">
      <c r="A31" s="52"/>
      <c r="B31" s="54" t="s">
        <v>220</v>
      </c>
      <c r="C31" s="53">
        <v>7.4645339426829979E-2</v>
      </c>
      <c r="D31" s="53">
        <v>8.8279464577212322E-2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x14ac:dyDescent="0.25">
      <c r="A32" s="54"/>
      <c r="B32" s="52" t="s">
        <v>221</v>
      </c>
      <c r="C32" s="53">
        <v>3.8986892785437155E-2</v>
      </c>
      <c r="D32" s="53">
        <v>0.25816365453703738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thickBot="1" x14ac:dyDescent="0.3">
      <c r="A33" s="55"/>
      <c r="B33" s="50" t="s">
        <v>222</v>
      </c>
      <c r="C33" s="51">
        <v>0.88636776778773441</v>
      </c>
      <c r="D33" s="51">
        <v>0.65355688088575392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thickTop="1" x14ac:dyDescent="0.25">
      <c r="A34" s="18"/>
      <c r="B34" s="18"/>
      <c r="C34" s="20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x14ac:dyDescent="0.25">
      <c r="A35" s="49"/>
      <c r="B35" s="22" t="s">
        <v>224</v>
      </c>
      <c r="C35" s="18"/>
      <c r="G35" s="2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x14ac:dyDescent="0.25">
      <c r="G36" s="2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x14ac:dyDescent="0.25">
      <c r="G37" s="2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5">
      <c r="G38" s="2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 x14ac:dyDescent="0.25">
      <c r="G39" s="2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x14ac:dyDescent="0.25">
      <c r="G40" s="2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x14ac:dyDescent="0.25">
      <c r="G41" s="2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x14ac:dyDescent="0.25">
      <c r="G42" s="2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x14ac:dyDescent="0.25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</sheetData>
  <mergeCells count="2">
    <mergeCell ref="Q2:S2"/>
    <mergeCell ref="T2:V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tabSelected="1" zoomScale="85" zoomScaleNormal="85" workbookViewId="0">
      <selection activeCell="C31" sqref="C31:D33"/>
    </sheetView>
  </sheetViews>
  <sheetFormatPr defaultRowHeight="15" x14ac:dyDescent="0.25"/>
  <cols>
    <col min="1" max="1" width="13.42578125" style="2" customWidth="1"/>
    <col min="2" max="2" width="22.85546875" style="2" customWidth="1"/>
    <col min="3" max="3" width="14.140625" style="2" customWidth="1"/>
    <col min="4" max="4" width="13.5703125" style="2" customWidth="1"/>
    <col min="5" max="5" width="15.28515625" style="2" customWidth="1"/>
    <col min="6" max="6" width="17.28515625" style="2" customWidth="1"/>
    <col min="7" max="7" width="9.140625" style="2"/>
    <col min="8" max="8" width="14.5703125" style="2" customWidth="1"/>
    <col min="9" max="15" width="10.7109375" style="2" customWidth="1"/>
    <col min="16" max="16384" width="9.140625" style="2"/>
  </cols>
  <sheetData>
    <row r="1" spans="1:23" x14ac:dyDescent="0.25"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7"/>
      <c r="U1" s="17"/>
      <c r="V1" s="17"/>
    </row>
    <row r="2" spans="1:23" ht="15.75" thickBot="1" x14ac:dyDescent="0.3">
      <c r="A2" s="15" t="s">
        <v>237</v>
      </c>
      <c r="B2" s="24"/>
      <c r="C2" s="63" t="s">
        <v>230</v>
      </c>
      <c r="D2" s="63" t="s">
        <v>231</v>
      </c>
      <c r="E2" s="24"/>
      <c r="F2" s="24"/>
      <c r="G2" s="18"/>
      <c r="H2" s="25" t="s">
        <v>219</v>
      </c>
      <c r="I2" s="26"/>
      <c r="J2" s="26"/>
      <c r="K2" s="26"/>
      <c r="L2" s="26"/>
      <c r="M2" s="26"/>
      <c r="N2" s="27"/>
      <c r="O2" s="27"/>
      <c r="P2" s="18"/>
      <c r="Q2" s="72" t="s">
        <v>185</v>
      </c>
      <c r="R2" s="72"/>
      <c r="S2" s="72"/>
      <c r="T2" s="72" t="s">
        <v>184</v>
      </c>
      <c r="U2" s="72"/>
      <c r="V2" s="72"/>
      <c r="W2" s="18"/>
    </row>
    <row r="3" spans="1:23" ht="16.5" thickTop="1" thickBot="1" x14ac:dyDescent="0.3">
      <c r="A3" s="28" t="s">
        <v>170</v>
      </c>
      <c r="B3" s="28" t="s">
        <v>194</v>
      </c>
      <c r="C3" s="64" t="s">
        <v>192</v>
      </c>
      <c r="D3" s="28" t="s">
        <v>193</v>
      </c>
      <c r="E3" s="28" t="s">
        <v>186</v>
      </c>
      <c r="F3" s="28" t="s">
        <v>187</v>
      </c>
      <c r="G3" s="18"/>
      <c r="H3" s="29" t="s">
        <v>183</v>
      </c>
      <c r="I3" s="29" t="s">
        <v>182</v>
      </c>
      <c r="J3" s="29" t="s">
        <v>181</v>
      </c>
      <c r="K3" s="29" t="s">
        <v>180</v>
      </c>
      <c r="L3" s="29" t="s">
        <v>179</v>
      </c>
      <c r="M3" s="29" t="s">
        <v>178</v>
      </c>
      <c r="N3" s="29" t="s">
        <v>209</v>
      </c>
      <c r="O3" s="29" t="s">
        <v>210</v>
      </c>
      <c r="P3" s="18"/>
      <c r="Q3" s="29" t="s">
        <v>223</v>
      </c>
      <c r="R3" s="29" t="s">
        <v>195</v>
      </c>
      <c r="S3" s="29" t="s">
        <v>196</v>
      </c>
      <c r="T3" s="30" t="s">
        <v>197</v>
      </c>
      <c r="U3" s="29" t="s">
        <v>198</v>
      </c>
      <c r="V3" s="29" t="s">
        <v>177</v>
      </c>
      <c r="W3" s="18"/>
    </row>
    <row r="4" spans="1:23" x14ac:dyDescent="0.25">
      <c r="A4" s="67" t="s">
        <v>239</v>
      </c>
      <c r="B4" s="31">
        <f>'Data '!B134</f>
        <v>1.66</v>
      </c>
      <c r="C4" s="67"/>
      <c r="D4" s="45"/>
      <c r="E4" s="45"/>
      <c r="F4" s="45"/>
      <c r="G4" s="18"/>
      <c r="H4" s="68"/>
      <c r="I4" s="68"/>
      <c r="J4" s="68"/>
      <c r="K4" s="68"/>
      <c r="L4" s="68"/>
      <c r="M4" s="68"/>
      <c r="N4" s="68"/>
      <c r="O4" s="68"/>
      <c r="P4" s="18"/>
      <c r="Q4" s="68"/>
      <c r="R4" s="68"/>
      <c r="S4" s="68"/>
      <c r="T4" s="69"/>
      <c r="U4" s="68"/>
      <c r="V4" s="68"/>
      <c r="W4" s="18"/>
    </row>
    <row r="5" spans="1:23" x14ac:dyDescent="0.25">
      <c r="A5" s="24" t="str">
        <f>'Data '!A135</f>
        <v>2014 - Jan</v>
      </c>
      <c r="B5" s="31">
        <f>'Data '!B135</f>
        <v>1.93</v>
      </c>
      <c r="C5" s="31">
        <f>'Data '!D135</f>
        <v>1.7409460508611778</v>
      </c>
      <c r="D5" s="31">
        <f>$B$4</f>
        <v>1.66</v>
      </c>
      <c r="E5" s="31">
        <f>C5-B5</f>
        <v>-0.18905394913882212</v>
      </c>
      <c r="F5" s="31">
        <f>D5-B5</f>
        <v>-0.27</v>
      </c>
      <c r="G5" s="18"/>
      <c r="H5" s="32">
        <f>E5 ^2</f>
        <v>3.5741395684984342E-2</v>
      </c>
      <c r="I5" s="32">
        <f>F5 ^2</f>
        <v>7.2900000000000006E-2</v>
      </c>
      <c r="J5" s="32">
        <f>ABS(E5)</f>
        <v>0.18905394913882212</v>
      </c>
      <c r="K5" s="32">
        <f>ABS(F5)</f>
        <v>0.27</v>
      </c>
      <c r="L5" s="32">
        <f>E5/B5 * 100</f>
        <v>-9.7955414061565875</v>
      </c>
      <c r="M5" s="32">
        <f>F5/B5 * 100</f>
        <v>-13.989637305699484</v>
      </c>
      <c r="N5" s="32">
        <f>ABS(L5)</f>
        <v>9.7955414061565875</v>
      </c>
      <c r="O5" s="32">
        <f>ABS(M5)</f>
        <v>13.989637305699484</v>
      </c>
      <c r="P5" s="18"/>
      <c r="Q5" s="32">
        <f>B5^2</f>
        <v>3.7248999999999999</v>
      </c>
      <c r="R5" s="32">
        <f>C5^2</f>
        <v>3.0308931520091309</v>
      </c>
      <c r="S5" s="32">
        <f>D5^2</f>
        <v>2.7555999999999998</v>
      </c>
      <c r="T5" s="33">
        <f>(E5/$B$4)^2</f>
        <v>1.2970458587960641E-2</v>
      </c>
      <c r="U5" s="33">
        <f>(F5/$B$4)^2</f>
        <v>2.6455218464218326E-2</v>
      </c>
      <c r="V5" s="34">
        <f>(($B$4-B5)/$B$4)^2</f>
        <v>2.6455218464218326E-2</v>
      </c>
      <c r="W5" s="18"/>
    </row>
    <row r="6" spans="1:23" x14ac:dyDescent="0.25">
      <c r="A6" s="24" t="str">
        <f>'Data '!A136</f>
        <v>2014 - Feb</v>
      </c>
      <c r="B6" s="31">
        <f>'Data '!B136</f>
        <v>1.95</v>
      </c>
      <c r="C6" s="31">
        <f>'Data '!D136</f>
        <v>1.8167073288967921</v>
      </c>
      <c r="D6" s="31">
        <f t="shared" ref="D6:D16" si="0">$B$4</f>
        <v>1.66</v>
      </c>
      <c r="E6" s="31">
        <f t="shared" ref="E6:E16" si="1">C6-B6</f>
        <v>-0.13329267110320786</v>
      </c>
      <c r="F6" s="31">
        <f t="shared" ref="F6:F16" si="2">D6-B6</f>
        <v>-0.29000000000000004</v>
      </c>
      <c r="G6" s="18"/>
      <c r="H6" s="32">
        <f t="shared" ref="H6:I16" si="3">E6 ^2</f>
        <v>1.7766936169827944E-2</v>
      </c>
      <c r="I6" s="32">
        <f t="shared" si="3"/>
        <v>8.4100000000000022E-2</v>
      </c>
      <c r="J6" s="32">
        <f t="shared" ref="J6:J16" si="4">ABS(E6)</f>
        <v>0.13329267110320786</v>
      </c>
      <c r="K6" s="32">
        <f t="shared" ref="K6:K16" si="5">ABS(F6)</f>
        <v>0.29000000000000004</v>
      </c>
      <c r="L6" s="32">
        <f t="shared" ref="L6:L16" si="6">E6/B6 * 100</f>
        <v>-6.8355215950363011</v>
      </c>
      <c r="M6" s="32">
        <f t="shared" ref="M6:M16" si="7">F6/B6 * 100</f>
        <v>-14.871794871794874</v>
      </c>
      <c r="N6" s="32">
        <f t="shared" ref="N6:O16" si="8">ABS(L6)</f>
        <v>6.8355215950363011</v>
      </c>
      <c r="O6" s="32">
        <f t="shared" si="8"/>
        <v>14.871794871794874</v>
      </c>
      <c r="P6" s="18"/>
      <c r="Q6" s="32">
        <f t="shared" ref="Q6:Q16" si="9">B6^2</f>
        <v>3.8024999999999998</v>
      </c>
      <c r="R6" s="32">
        <f t="shared" ref="R6:R16" si="10">C6^2</f>
        <v>3.3004255188673173</v>
      </c>
      <c r="S6" s="32">
        <f t="shared" ref="S6:S16" si="11">D6^2</f>
        <v>2.7555999999999998</v>
      </c>
      <c r="T6" s="33">
        <f t="shared" ref="T6:T16" si="12">(E6/$B$4)^2</f>
        <v>6.4475744555915022E-3</v>
      </c>
      <c r="U6" s="33">
        <f t="shared" ref="U6:U16" si="13">(F6/$B$4)^2</f>
        <v>3.0519669037596179E-2</v>
      </c>
      <c r="V6" s="34">
        <f t="shared" ref="V6:V16" si="14">(($B$4-B6)/$B$4)^2</f>
        <v>3.0519669037596179E-2</v>
      </c>
      <c r="W6" s="18"/>
    </row>
    <row r="7" spans="1:23" x14ac:dyDescent="0.25">
      <c r="A7" s="24" t="str">
        <f>'Data '!A137</f>
        <v>2014 - Mar</v>
      </c>
      <c r="B7" s="31">
        <f>'Data '!B137</f>
        <v>2.12</v>
      </c>
      <c r="C7" s="31">
        <f>'Data '!D137</f>
        <v>1.8876159302247719</v>
      </c>
      <c r="D7" s="31">
        <f t="shared" si="0"/>
        <v>1.66</v>
      </c>
      <c r="E7" s="31">
        <f t="shared" si="1"/>
        <v>-0.23238406977522819</v>
      </c>
      <c r="F7" s="31">
        <f t="shared" si="2"/>
        <v>-0.46000000000000019</v>
      </c>
      <c r="G7" s="18"/>
      <c r="H7" s="32">
        <f t="shared" si="3"/>
        <v>5.4002355885298121E-2</v>
      </c>
      <c r="I7" s="32">
        <f t="shared" si="3"/>
        <v>0.21160000000000018</v>
      </c>
      <c r="J7" s="32">
        <f t="shared" si="4"/>
        <v>0.23238406977522819</v>
      </c>
      <c r="K7" s="32">
        <f t="shared" si="5"/>
        <v>0.46000000000000019</v>
      </c>
      <c r="L7" s="32">
        <f t="shared" si="6"/>
        <v>-10.961512725246612</v>
      </c>
      <c r="M7" s="32">
        <f t="shared" si="7"/>
        <v>-21.698113207547181</v>
      </c>
      <c r="N7" s="32">
        <f t="shared" si="8"/>
        <v>10.961512725246612</v>
      </c>
      <c r="O7" s="32">
        <f t="shared" si="8"/>
        <v>21.698113207547181</v>
      </c>
      <c r="P7" s="18"/>
      <c r="Q7" s="32">
        <f t="shared" si="9"/>
        <v>4.4944000000000006</v>
      </c>
      <c r="R7" s="32">
        <f t="shared" si="10"/>
        <v>3.5630939000383308</v>
      </c>
      <c r="S7" s="32">
        <f t="shared" si="11"/>
        <v>2.7555999999999998</v>
      </c>
      <c r="T7" s="33">
        <f t="shared" si="12"/>
        <v>1.9597313066228094E-2</v>
      </c>
      <c r="U7" s="33">
        <f t="shared" si="13"/>
        <v>7.6789084047031567E-2</v>
      </c>
      <c r="V7" s="34">
        <f t="shared" si="14"/>
        <v>7.6789084047031567E-2</v>
      </c>
      <c r="W7" s="18"/>
    </row>
    <row r="8" spans="1:23" x14ac:dyDescent="0.25">
      <c r="A8" s="24" t="str">
        <f>'Data '!A138</f>
        <v>2014 - Apr</v>
      </c>
      <c r="B8" s="31">
        <f>'Data '!B138</f>
        <v>2.48</v>
      </c>
      <c r="C8" s="31">
        <f>'Data '!D138</f>
        <v>1.9539826794753161</v>
      </c>
      <c r="D8" s="31">
        <f t="shared" si="0"/>
        <v>1.66</v>
      </c>
      <c r="E8" s="31">
        <f t="shared" si="1"/>
        <v>-0.52601732052468386</v>
      </c>
      <c r="F8" s="31">
        <f t="shared" si="2"/>
        <v>-0.82000000000000006</v>
      </c>
      <c r="G8" s="18"/>
      <c r="H8" s="32">
        <f t="shared" si="3"/>
        <v>0.27669422149196798</v>
      </c>
      <c r="I8" s="32">
        <f t="shared" si="3"/>
        <v>0.67240000000000011</v>
      </c>
      <c r="J8" s="32">
        <f t="shared" si="4"/>
        <v>0.52601732052468386</v>
      </c>
      <c r="K8" s="32">
        <f t="shared" si="5"/>
        <v>0.82000000000000006</v>
      </c>
      <c r="L8" s="32">
        <f t="shared" si="6"/>
        <v>-21.210375827608221</v>
      </c>
      <c r="M8" s="32">
        <f t="shared" si="7"/>
        <v>-33.064516129032263</v>
      </c>
      <c r="N8" s="32">
        <f t="shared" si="8"/>
        <v>21.210375827608221</v>
      </c>
      <c r="O8" s="32">
        <f t="shared" si="8"/>
        <v>33.064516129032263</v>
      </c>
      <c r="P8" s="18"/>
      <c r="Q8" s="32">
        <f t="shared" si="9"/>
        <v>6.1504000000000003</v>
      </c>
      <c r="R8" s="32">
        <f t="shared" si="10"/>
        <v>3.8180483116895361</v>
      </c>
      <c r="S8" s="32">
        <f t="shared" si="11"/>
        <v>2.7555999999999998</v>
      </c>
      <c r="T8" s="33">
        <f t="shared" si="12"/>
        <v>0.10041160599940775</v>
      </c>
      <c r="U8" s="33">
        <f t="shared" si="13"/>
        <v>0.24401219335172017</v>
      </c>
      <c r="V8" s="34">
        <f t="shared" si="14"/>
        <v>0.24401219335172017</v>
      </c>
      <c r="W8" s="18"/>
    </row>
    <row r="9" spans="1:23" x14ac:dyDescent="0.25">
      <c r="A9" s="24" t="str">
        <f>'Data '!A139</f>
        <v>2014 - May</v>
      </c>
      <c r="B9" s="31">
        <f>'Data '!B139</f>
        <v>2.62</v>
      </c>
      <c r="C9" s="31">
        <f>'Data '!D139</f>
        <v>2.0160984922765288</v>
      </c>
      <c r="D9" s="31">
        <f t="shared" si="0"/>
        <v>1.66</v>
      </c>
      <c r="E9" s="31">
        <f t="shared" si="1"/>
        <v>-0.60390150772347129</v>
      </c>
      <c r="F9" s="31">
        <f t="shared" si="2"/>
        <v>-0.96000000000000019</v>
      </c>
      <c r="G9" s="18"/>
      <c r="H9" s="32">
        <f t="shared" si="3"/>
        <v>0.36469703103068185</v>
      </c>
      <c r="I9" s="32">
        <f t="shared" si="3"/>
        <v>0.92160000000000031</v>
      </c>
      <c r="J9" s="32">
        <f t="shared" si="4"/>
        <v>0.60390150772347129</v>
      </c>
      <c r="K9" s="32">
        <f t="shared" si="5"/>
        <v>0.96000000000000019</v>
      </c>
      <c r="L9" s="32">
        <f t="shared" si="6"/>
        <v>-23.049675867308064</v>
      </c>
      <c r="M9" s="32">
        <f t="shared" si="7"/>
        <v>-36.641221374045806</v>
      </c>
      <c r="N9" s="32">
        <f t="shared" si="8"/>
        <v>23.049675867308064</v>
      </c>
      <c r="O9" s="32">
        <f t="shared" si="8"/>
        <v>36.641221374045806</v>
      </c>
      <c r="P9" s="18"/>
      <c r="Q9" s="32">
        <f t="shared" si="9"/>
        <v>6.8644000000000007</v>
      </c>
      <c r="R9" s="32">
        <f t="shared" si="10"/>
        <v>4.0646531305596927</v>
      </c>
      <c r="S9" s="32">
        <f t="shared" si="11"/>
        <v>2.7555999999999998</v>
      </c>
      <c r="T9" s="33">
        <f t="shared" si="12"/>
        <v>0.13234759436445126</v>
      </c>
      <c r="U9" s="33">
        <f t="shared" si="13"/>
        <v>0.33444621860937734</v>
      </c>
      <c r="V9" s="34">
        <f t="shared" si="14"/>
        <v>0.33444621860937734</v>
      </c>
      <c r="W9" s="18"/>
    </row>
    <row r="10" spans="1:23" x14ac:dyDescent="0.25">
      <c r="A10" s="24" t="str">
        <f>'Data '!A140</f>
        <v>2014 - Jun</v>
      </c>
      <c r="B10" s="31">
        <f>'Data '!B140</f>
        <v>2.35</v>
      </c>
      <c r="C10" s="31">
        <f>'Data '!D140</f>
        <v>2.0742356504698489</v>
      </c>
      <c r="D10" s="31">
        <f t="shared" si="0"/>
        <v>1.66</v>
      </c>
      <c r="E10" s="31">
        <f t="shared" si="1"/>
        <v>-0.27576434953015116</v>
      </c>
      <c r="F10" s="31">
        <f t="shared" si="2"/>
        <v>-0.69000000000000017</v>
      </c>
      <c r="G10" s="18"/>
      <c r="H10" s="32">
        <f t="shared" si="3"/>
        <v>7.6045976471787388E-2</v>
      </c>
      <c r="I10" s="32">
        <f t="shared" si="3"/>
        <v>0.47610000000000025</v>
      </c>
      <c r="J10" s="32">
        <f t="shared" si="4"/>
        <v>0.27576434953015116</v>
      </c>
      <c r="K10" s="32">
        <f t="shared" si="5"/>
        <v>0.69000000000000017</v>
      </c>
      <c r="L10" s="32">
        <f t="shared" si="6"/>
        <v>-11.734653171495795</v>
      </c>
      <c r="M10" s="32">
        <f t="shared" si="7"/>
        <v>-29.361702127659576</v>
      </c>
      <c r="N10" s="32">
        <f t="shared" si="8"/>
        <v>11.734653171495795</v>
      </c>
      <c r="O10" s="32">
        <f t="shared" si="8"/>
        <v>29.361702127659576</v>
      </c>
      <c r="P10" s="18"/>
      <c r="Q10" s="32">
        <f t="shared" si="9"/>
        <v>5.5225000000000009</v>
      </c>
      <c r="R10" s="32">
        <f t="shared" si="10"/>
        <v>4.3024535336800769</v>
      </c>
      <c r="S10" s="32">
        <f t="shared" si="11"/>
        <v>2.7555999999999998</v>
      </c>
      <c r="T10" s="33">
        <f t="shared" si="12"/>
        <v>2.7596885060163806E-2</v>
      </c>
      <c r="U10" s="33">
        <f t="shared" si="13"/>
        <v>0.17277543910582097</v>
      </c>
      <c r="V10" s="34">
        <f t="shared" si="14"/>
        <v>0.17277543910582097</v>
      </c>
      <c r="W10" s="18"/>
    </row>
    <row r="11" spans="1:23" x14ac:dyDescent="0.25">
      <c r="A11" s="24" t="str">
        <f>'Data '!A141</f>
        <v>2014 - Jul</v>
      </c>
      <c r="B11" s="31">
        <f>'Data '!B141</f>
        <v>2.16</v>
      </c>
      <c r="C11" s="31">
        <f>'Data '!D141</f>
        <v>2.1286489956451238</v>
      </c>
      <c r="D11" s="31">
        <f t="shared" si="0"/>
        <v>1.66</v>
      </c>
      <c r="E11" s="31">
        <f t="shared" si="1"/>
        <v>-3.1351004354876366E-2</v>
      </c>
      <c r="F11" s="31">
        <f t="shared" si="2"/>
        <v>-0.50000000000000022</v>
      </c>
      <c r="G11" s="18"/>
      <c r="H11" s="32">
        <f t="shared" si="3"/>
        <v>9.8288547405947697E-4</v>
      </c>
      <c r="I11" s="32">
        <f t="shared" si="3"/>
        <v>0.25000000000000022</v>
      </c>
      <c r="J11" s="32">
        <f t="shared" si="4"/>
        <v>3.1351004354876366E-2</v>
      </c>
      <c r="K11" s="32">
        <f t="shared" si="5"/>
        <v>0.50000000000000022</v>
      </c>
      <c r="L11" s="32">
        <f t="shared" si="6"/>
        <v>-1.4514353867998315</v>
      </c>
      <c r="M11" s="32">
        <f t="shared" si="7"/>
        <v>-23.148148148148156</v>
      </c>
      <c r="N11" s="32">
        <f t="shared" si="8"/>
        <v>1.4514353867998315</v>
      </c>
      <c r="O11" s="32">
        <f t="shared" si="8"/>
        <v>23.148148148148156</v>
      </c>
      <c r="P11" s="18"/>
      <c r="Q11" s="32">
        <f t="shared" si="9"/>
        <v>4.6656000000000004</v>
      </c>
      <c r="R11" s="32">
        <f t="shared" si="10"/>
        <v>4.5311465466609944</v>
      </c>
      <c r="S11" s="32">
        <f t="shared" si="11"/>
        <v>2.7555999999999998</v>
      </c>
      <c r="T11" s="33">
        <f t="shared" si="12"/>
        <v>3.5668655612551781E-4</v>
      </c>
      <c r="U11" s="33">
        <f t="shared" si="13"/>
        <v>9.072434315575563E-2</v>
      </c>
      <c r="V11" s="34">
        <f t="shared" si="14"/>
        <v>9.072434315575563E-2</v>
      </c>
      <c r="W11" s="18"/>
    </row>
    <row r="12" spans="1:23" x14ac:dyDescent="0.25">
      <c r="A12" s="24" t="str">
        <f>'Data '!A142</f>
        <v>2014 - Aug</v>
      </c>
      <c r="B12" s="31">
        <f>'Data '!B142</f>
        <v>2.12</v>
      </c>
      <c r="C12" s="31">
        <f>'Data '!D142</f>
        <v>2.1795770462271316</v>
      </c>
      <c r="D12" s="31">
        <f t="shared" si="0"/>
        <v>1.66</v>
      </c>
      <c r="E12" s="31">
        <f t="shared" si="1"/>
        <v>5.9577046227131447E-2</v>
      </c>
      <c r="F12" s="31">
        <f t="shared" si="2"/>
        <v>-0.46000000000000019</v>
      </c>
      <c r="G12" s="18"/>
      <c r="H12" s="32">
        <f t="shared" si="3"/>
        <v>3.5494244371497576E-3</v>
      </c>
      <c r="I12" s="32">
        <f t="shared" si="3"/>
        <v>0.21160000000000018</v>
      </c>
      <c r="J12" s="32">
        <f t="shared" si="4"/>
        <v>5.9577046227131447E-2</v>
      </c>
      <c r="K12" s="32">
        <f t="shared" si="5"/>
        <v>0.46000000000000019</v>
      </c>
      <c r="L12" s="32">
        <f t="shared" si="6"/>
        <v>2.8102380295816718</v>
      </c>
      <c r="M12" s="32">
        <f t="shared" si="7"/>
        <v>-21.698113207547181</v>
      </c>
      <c r="N12" s="32">
        <f t="shared" si="8"/>
        <v>2.8102380295816718</v>
      </c>
      <c r="O12" s="32">
        <f t="shared" si="8"/>
        <v>21.698113207547181</v>
      </c>
      <c r="P12" s="18"/>
      <c r="Q12" s="32">
        <f t="shared" si="9"/>
        <v>4.4944000000000006</v>
      </c>
      <c r="R12" s="32">
        <f t="shared" si="10"/>
        <v>4.7505561004401873</v>
      </c>
      <c r="S12" s="32">
        <f t="shared" si="11"/>
        <v>2.7555999999999998</v>
      </c>
      <c r="T12" s="33">
        <f t="shared" si="12"/>
        <v>1.2880768025655964E-3</v>
      </c>
      <c r="U12" s="33">
        <f t="shared" si="13"/>
        <v>7.6789084047031567E-2</v>
      </c>
      <c r="V12" s="34">
        <f t="shared" si="14"/>
        <v>7.6789084047031567E-2</v>
      </c>
      <c r="W12" s="18"/>
    </row>
    <row r="13" spans="1:23" x14ac:dyDescent="0.25">
      <c r="A13" s="24" t="str">
        <f>'Data '!A143</f>
        <v>2014 - Sep</v>
      </c>
      <c r="B13" s="31">
        <f>'Data '!B143</f>
        <v>1.73</v>
      </c>
      <c r="C13" s="31">
        <f>'Data '!D143</f>
        <v>2.2272430430102528</v>
      </c>
      <c r="D13" s="31">
        <f t="shared" si="0"/>
        <v>1.66</v>
      </c>
      <c r="E13" s="31">
        <f t="shared" si="1"/>
        <v>0.49724304301025279</v>
      </c>
      <c r="F13" s="31">
        <f t="shared" si="2"/>
        <v>-7.0000000000000062E-2</v>
      </c>
      <c r="G13" s="18"/>
      <c r="H13" s="32">
        <f t="shared" si="3"/>
        <v>0.24725064382209611</v>
      </c>
      <c r="I13" s="32">
        <f t="shared" si="3"/>
        <v>4.9000000000000085E-3</v>
      </c>
      <c r="J13" s="32">
        <f t="shared" si="4"/>
        <v>0.49724304301025279</v>
      </c>
      <c r="K13" s="32">
        <f t="shared" si="5"/>
        <v>7.0000000000000062E-2</v>
      </c>
      <c r="L13" s="32">
        <f t="shared" si="6"/>
        <v>28.742372428338314</v>
      </c>
      <c r="M13" s="32">
        <f t="shared" si="7"/>
        <v>-4.046242774566478</v>
      </c>
      <c r="N13" s="32">
        <f t="shared" si="8"/>
        <v>28.742372428338314</v>
      </c>
      <c r="O13" s="32">
        <f t="shared" si="8"/>
        <v>4.046242774566478</v>
      </c>
      <c r="P13" s="18"/>
      <c r="Q13" s="32">
        <f t="shared" si="9"/>
        <v>2.9929000000000001</v>
      </c>
      <c r="R13" s="32">
        <f t="shared" si="10"/>
        <v>4.9606115726375704</v>
      </c>
      <c r="S13" s="32">
        <f t="shared" si="11"/>
        <v>2.7555999999999998</v>
      </c>
      <c r="T13" s="33">
        <f t="shared" si="12"/>
        <v>8.9726609022389353E-2</v>
      </c>
      <c r="U13" s="33">
        <f t="shared" si="13"/>
        <v>1.7781971258528121E-3</v>
      </c>
      <c r="V13" s="34">
        <f t="shared" si="14"/>
        <v>1.7781971258528121E-3</v>
      </c>
      <c r="W13" s="18"/>
    </row>
    <row r="14" spans="1:23" x14ac:dyDescent="0.25">
      <c r="A14" s="24" t="str">
        <f>'Data '!A144</f>
        <v>2014 - Oct</v>
      </c>
      <c r="B14" s="31">
        <f>'Data '!B144</f>
        <v>1.45</v>
      </c>
      <c r="C14" s="31">
        <f>'Data '!D144</f>
        <v>2.2718559277243449</v>
      </c>
      <c r="D14" s="31">
        <f t="shared" si="0"/>
        <v>1.66</v>
      </c>
      <c r="E14" s="31">
        <f t="shared" si="1"/>
        <v>0.8218559277243449</v>
      </c>
      <c r="F14" s="31">
        <f t="shared" si="2"/>
        <v>0.20999999999999996</v>
      </c>
      <c r="G14" s="18"/>
      <c r="H14" s="32">
        <f t="shared" si="3"/>
        <v>0.67544716593564358</v>
      </c>
      <c r="I14" s="32">
        <f t="shared" si="3"/>
        <v>4.4099999999999986E-2</v>
      </c>
      <c r="J14" s="32">
        <f t="shared" si="4"/>
        <v>0.8218559277243449</v>
      </c>
      <c r="K14" s="32">
        <f t="shared" si="5"/>
        <v>0.20999999999999996</v>
      </c>
      <c r="L14" s="32">
        <f t="shared" si="6"/>
        <v>56.679719153403099</v>
      </c>
      <c r="M14" s="32">
        <f t="shared" si="7"/>
        <v>14.482758620689653</v>
      </c>
      <c r="N14" s="32">
        <f t="shared" si="8"/>
        <v>56.679719153403099</v>
      </c>
      <c r="O14" s="32">
        <f t="shared" si="8"/>
        <v>14.482758620689653</v>
      </c>
      <c r="P14" s="18"/>
      <c r="Q14" s="32">
        <f t="shared" si="9"/>
        <v>2.1025</v>
      </c>
      <c r="R14" s="32">
        <f t="shared" si="10"/>
        <v>5.1613293563362435</v>
      </c>
      <c r="S14" s="32">
        <f t="shared" si="11"/>
        <v>2.7555999999999998</v>
      </c>
      <c r="T14" s="33">
        <f t="shared" si="12"/>
        <v>0.24511800186371163</v>
      </c>
      <c r="U14" s="33">
        <f t="shared" si="13"/>
        <v>1.6003774132675279E-2</v>
      </c>
      <c r="V14" s="34">
        <f t="shared" si="14"/>
        <v>1.6003774132675279E-2</v>
      </c>
      <c r="W14" s="18"/>
    </row>
    <row r="15" spans="1:23" x14ac:dyDescent="0.25">
      <c r="A15" s="24" t="str">
        <f>'Data '!A145</f>
        <v>2014 - Nov</v>
      </c>
      <c r="B15" s="31">
        <f>'Data '!B145</f>
        <v>1.24</v>
      </c>
      <c r="C15" s="31">
        <f>'Data '!D145</f>
        <v>2.3136112589213131</v>
      </c>
      <c r="D15" s="31">
        <f t="shared" si="0"/>
        <v>1.66</v>
      </c>
      <c r="E15" s="31">
        <f t="shared" si="1"/>
        <v>1.0736112589213131</v>
      </c>
      <c r="F15" s="31">
        <f t="shared" si="2"/>
        <v>0.41999999999999993</v>
      </c>
      <c r="G15" s="18"/>
      <c r="H15" s="32">
        <f t="shared" si="3"/>
        <v>1.1526411352826069</v>
      </c>
      <c r="I15" s="32">
        <f t="shared" si="3"/>
        <v>0.17639999999999995</v>
      </c>
      <c r="J15" s="32">
        <f t="shared" si="4"/>
        <v>1.0736112589213131</v>
      </c>
      <c r="K15" s="32">
        <f t="shared" si="5"/>
        <v>0.41999999999999993</v>
      </c>
      <c r="L15" s="32">
        <f t="shared" si="6"/>
        <v>86.581553138815579</v>
      </c>
      <c r="M15" s="32">
        <f t="shared" si="7"/>
        <v>33.870967741935473</v>
      </c>
      <c r="N15" s="32">
        <f t="shared" si="8"/>
        <v>86.581553138815579</v>
      </c>
      <c r="O15" s="32">
        <f t="shared" si="8"/>
        <v>33.870967741935473</v>
      </c>
      <c r="P15" s="18"/>
      <c r="Q15" s="32">
        <f t="shared" si="9"/>
        <v>1.5376000000000001</v>
      </c>
      <c r="R15" s="32">
        <f t="shared" si="10"/>
        <v>5.3527970574074635</v>
      </c>
      <c r="S15" s="32">
        <f t="shared" si="11"/>
        <v>2.7555999999999998</v>
      </c>
      <c r="T15" s="33">
        <f t="shared" si="12"/>
        <v>0.41829043957127554</v>
      </c>
      <c r="U15" s="33">
        <f t="shared" si="13"/>
        <v>6.4015096530701115E-2</v>
      </c>
      <c r="V15" s="34">
        <f t="shared" si="14"/>
        <v>6.4015096530701115E-2</v>
      </c>
      <c r="W15" s="18"/>
    </row>
    <row r="16" spans="1:23" ht="15.75" thickBot="1" x14ac:dyDescent="0.3">
      <c r="A16" s="36" t="str">
        <f>'Data '!A146</f>
        <v>2014 - Dec</v>
      </c>
      <c r="B16" s="37">
        <f>'Data '!B146</f>
        <v>0.62</v>
      </c>
      <c r="C16" s="37">
        <f>'Data '!D146</f>
        <v>2.352692069197134</v>
      </c>
      <c r="D16" s="37">
        <f t="shared" si="0"/>
        <v>1.66</v>
      </c>
      <c r="E16" s="37">
        <f t="shared" si="1"/>
        <v>1.7326920691971339</v>
      </c>
      <c r="F16" s="37">
        <f t="shared" si="2"/>
        <v>1.04</v>
      </c>
      <c r="G16" s="18"/>
      <c r="H16" s="44">
        <f t="shared" si="3"/>
        <v>3.0022218066586457</v>
      </c>
      <c r="I16" s="44">
        <f t="shared" si="3"/>
        <v>1.0816000000000001</v>
      </c>
      <c r="J16" s="44">
        <f t="shared" si="4"/>
        <v>1.7326920691971339</v>
      </c>
      <c r="K16" s="44">
        <f t="shared" si="5"/>
        <v>1.04</v>
      </c>
      <c r="L16" s="44">
        <f t="shared" si="6"/>
        <v>279.46646277373128</v>
      </c>
      <c r="M16" s="44">
        <f t="shared" si="7"/>
        <v>167.74193548387098</v>
      </c>
      <c r="N16" s="44">
        <f t="shared" si="8"/>
        <v>279.46646277373128</v>
      </c>
      <c r="O16" s="44">
        <f t="shared" si="8"/>
        <v>167.74193548387098</v>
      </c>
      <c r="P16" s="18"/>
      <c r="Q16" s="44">
        <f t="shared" si="9"/>
        <v>0.38440000000000002</v>
      </c>
      <c r="R16" s="44">
        <f t="shared" si="10"/>
        <v>5.5351599724630924</v>
      </c>
      <c r="S16" s="44">
        <f t="shared" si="11"/>
        <v>2.7555999999999998</v>
      </c>
      <c r="T16" s="39">
        <f t="shared" si="12"/>
        <v>1.0894984056679655</v>
      </c>
      <c r="U16" s="39">
        <f t="shared" si="13"/>
        <v>0.39250979822906085</v>
      </c>
      <c r="V16" s="40">
        <f t="shared" si="14"/>
        <v>0.39250979822906085</v>
      </c>
      <c r="W16" s="18"/>
    </row>
    <row r="17" spans="1:23" ht="15.75" thickTop="1" x14ac:dyDescent="0.25">
      <c r="A17" s="15" t="s">
        <v>227</v>
      </c>
      <c r="B17" s="41">
        <f>AVERAGE(B5:B16)</f>
        <v>1.8975</v>
      </c>
      <c r="C17" s="41">
        <f t="shared" ref="C17:D17" si="15">AVERAGE(C5:C16)</f>
        <v>2.0802678727441446</v>
      </c>
      <c r="D17" s="41">
        <f t="shared" si="15"/>
        <v>1.66</v>
      </c>
      <c r="E17" s="41">
        <f>C17-B17</f>
        <v>0.18276787274414463</v>
      </c>
      <c r="F17" s="41">
        <f>D17-B17</f>
        <v>-0.23750000000000004</v>
      </c>
      <c r="G17" s="20"/>
      <c r="H17" s="41">
        <f>IFERROR(AVERAGE(H5:H16),"")</f>
        <v>0.49225341486206248</v>
      </c>
      <c r="I17" s="41">
        <f t="shared" ref="I17:Q17" si="16">IFERROR(AVERAGE(I5:I16),"")</f>
        <v>0.35060833333333341</v>
      </c>
      <c r="J17" s="41">
        <f t="shared" si="16"/>
        <v>0.51472868476921807</v>
      </c>
      <c r="K17" s="41">
        <f t="shared" si="16"/>
        <v>0.51583333333333348</v>
      </c>
      <c r="L17" s="41">
        <f t="shared" si="16"/>
        <v>30.770135795351546</v>
      </c>
      <c r="M17" s="41">
        <f t="shared" si="16"/>
        <v>1.4646810583712597</v>
      </c>
      <c r="N17" s="41">
        <f t="shared" si="16"/>
        <v>44.943255125293454</v>
      </c>
      <c r="O17" s="41">
        <f t="shared" si="16"/>
        <v>34.551262582711423</v>
      </c>
      <c r="P17" s="20"/>
      <c r="Q17" s="41">
        <f t="shared" si="16"/>
        <v>3.8947083333333326</v>
      </c>
      <c r="R17" s="41">
        <f t="shared" ref="R17" si="17">IFERROR(AVERAGE(R5:R16),"")</f>
        <v>4.3642640127324697</v>
      </c>
      <c r="S17" s="41">
        <f t="shared" ref="S17" si="18">IFERROR(AVERAGE(S5:S16),"")</f>
        <v>2.7556000000000007</v>
      </c>
      <c r="T17" s="31">
        <f t="shared" ref="T17" si="19">IFERROR(AVERAGE(T5:T16),"")</f>
        <v>0.17863747091815299</v>
      </c>
      <c r="U17" s="41">
        <f t="shared" ref="U17" si="20">IFERROR(AVERAGE(U5:U16),"")</f>
        <v>0.12723484298640347</v>
      </c>
      <c r="V17" s="31">
        <f t="shared" ref="V17" si="21">IFERROR(AVERAGE(V5:V16),"")</f>
        <v>0.12723484298640347</v>
      </c>
      <c r="W17" s="18"/>
    </row>
    <row r="18" spans="1:23" x14ac:dyDescent="0.25">
      <c r="A18" s="15" t="s">
        <v>226</v>
      </c>
      <c r="B18" s="41">
        <f>STDEVP(B5:B16)</f>
        <v>0.54240398535900636</v>
      </c>
      <c r="C18" s="41">
        <f t="shared" ref="C18:D18" si="22">STDEVP(C5:C16)</f>
        <v>0.191701826702358</v>
      </c>
      <c r="D18" s="41">
        <f t="shared" si="22"/>
        <v>0</v>
      </c>
      <c r="E18" s="24"/>
      <c r="F18" s="24"/>
      <c r="G18" s="18"/>
      <c r="H18" s="21"/>
      <c r="I18" s="21"/>
      <c r="J18" s="21"/>
      <c r="K18" s="21"/>
      <c r="L18" s="21"/>
      <c r="M18" s="21"/>
      <c r="N18" s="21"/>
      <c r="O18" s="21"/>
      <c r="P18" s="19"/>
      <c r="Q18" s="19"/>
      <c r="R18" s="19"/>
      <c r="S18" s="19"/>
      <c r="T18" s="18"/>
      <c r="U18" s="18"/>
      <c r="V18" s="18"/>
      <c r="W18" s="18"/>
    </row>
    <row r="19" spans="1:23" ht="15.75" thickBot="1" x14ac:dyDescent="0.3">
      <c r="A19" s="43" t="s">
        <v>228</v>
      </c>
      <c r="B19" s="36"/>
      <c r="C19" s="44">
        <f>CORREL(B5:B16,C5:C16)</f>
        <v>-0.61501177656908856</v>
      </c>
      <c r="D19" s="44">
        <f>IF(COVAR(B5:B16,D5:D16)=0,0,CORREL(B5:B16,D5:D16))</f>
        <v>0</v>
      </c>
      <c r="E19" s="36"/>
      <c r="F19" s="36"/>
      <c r="G19" s="18"/>
      <c r="H19" s="22"/>
      <c r="I19" s="22"/>
      <c r="J19" s="22"/>
      <c r="K19" s="22"/>
      <c r="L19" s="22"/>
      <c r="M19" s="22"/>
      <c r="N19" s="22"/>
      <c r="O19" s="22"/>
      <c r="P19" s="18"/>
      <c r="Q19" s="18"/>
      <c r="R19" s="18"/>
      <c r="S19" s="18"/>
      <c r="T19" s="18"/>
      <c r="U19" s="18"/>
      <c r="V19" s="18"/>
      <c r="W19" s="18"/>
    </row>
    <row r="20" spans="1:23" ht="16.5" thickTop="1" thickBot="1" x14ac:dyDescent="0.3">
      <c r="B20" s="18"/>
      <c r="C20" s="18"/>
      <c r="D20" s="18"/>
      <c r="E20" s="18"/>
      <c r="F20" s="18"/>
      <c r="G20" s="18"/>
      <c r="H20" s="22"/>
      <c r="I20" s="22"/>
      <c r="J20" s="22"/>
      <c r="K20" s="22"/>
      <c r="L20" s="22"/>
      <c r="M20" s="22"/>
      <c r="N20" s="22"/>
      <c r="O20" s="22"/>
      <c r="P20" s="18"/>
      <c r="Q20" s="18"/>
      <c r="R20" s="18"/>
      <c r="S20" s="18"/>
      <c r="T20" s="18"/>
      <c r="U20" s="18"/>
      <c r="V20" s="18"/>
      <c r="W20" s="18"/>
    </row>
    <row r="21" spans="1:23" ht="16.5" thickTop="1" thickBot="1" x14ac:dyDescent="0.3">
      <c r="A21" s="28" t="s">
        <v>176</v>
      </c>
      <c r="B21" s="28"/>
      <c r="C21" s="28" t="s">
        <v>171</v>
      </c>
      <c r="D21" s="28" t="s">
        <v>172</v>
      </c>
      <c r="E21" s="18"/>
      <c r="F21" s="18"/>
      <c r="G21" s="18"/>
      <c r="H21" s="48" t="s">
        <v>188</v>
      </c>
      <c r="I21" s="45"/>
      <c r="J21" s="45"/>
      <c r="K21" s="45"/>
      <c r="L21" s="45"/>
      <c r="M21" s="45"/>
      <c r="N21" s="24"/>
      <c r="O21" s="24"/>
      <c r="P21" s="18"/>
      <c r="Q21" s="18"/>
      <c r="R21" s="18"/>
      <c r="S21" s="18"/>
      <c r="T21" s="18"/>
      <c r="U21" s="18"/>
      <c r="V21" s="18"/>
      <c r="W21" s="18"/>
    </row>
    <row r="22" spans="1:23" ht="15.75" thickTop="1" x14ac:dyDescent="0.25">
      <c r="A22" s="45" t="s">
        <v>213</v>
      </c>
      <c r="B22" s="45"/>
      <c r="C22" s="46">
        <f>E17</f>
        <v>0.18276787274414463</v>
      </c>
      <c r="D22" s="46">
        <f>F17</f>
        <v>-0.23750000000000004</v>
      </c>
      <c r="E22" s="18"/>
      <c r="F22" s="18"/>
      <c r="G22" s="18"/>
      <c r="H22" s="65" t="s">
        <v>199</v>
      </c>
      <c r="I22" s="66" t="s">
        <v>200</v>
      </c>
      <c r="J22" s="66"/>
      <c r="K22" s="66"/>
      <c r="L22" s="66"/>
      <c r="M22" s="66"/>
      <c r="N22" s="66"/>
      <c r="O22" s="66"/>
      <c r="P22" s="18"/>
      <c r="Q22" s="18"/>
      <c r="R22" s="18"/>
      <c r="S22" s="18"/>
      <c r="T22" s="18"/>
      <c r="U22" s="18"/>
      <c r="V22" s="18"/>
      <c r="W22" s="18"/>
    </row>
    <row r="23" spans="1:23" x14ac:dyDescent="0.25">
      <c r="A23" s="47" t="s">
        <v>214</v>
      </c>
      <c r="B23" s="45"/>
      <c r="C23" s="46">
        <f>H17</f>
        <v>0.49225341486206248</v>
      </c>
      <c r="D23" s="46">
        <f>I17</f>
        <v>0.35060833333333341</v>
      </c>
      <c r="E23" s="18"/>
      <c r="F23" s="18"/>
      <c r="G23" s="18"/>
      <c r="H23" s="48" t="s">
        <v>201</v>
      </c>
      <c r="I23" s="45" t="s">
        <v>202</v>
      </c>
      <c r="J23" s="45"/>
      <c r="K23" s="45"/>
      <c r="L23" s="45"/>
      <c r="M23" s="45"/>
      <c r="N23" s="45"/>
      <c r="O23" s="45"/>
      <c r="P23" s="18"/>
      <c r="Q23" s="18"/>
      <c r="R23" s="18"/>
      <c r="S23" s="18"/>
      <c r="T23" s="18"/>
      <c r="U23" s="18"/>
      <c r="V23" s="18"/>
      <c r="W23" s="18"/>
    </row>
    <row r="24" spans="1:23" x14ac:dyDescent="0.25">
      <c r="A24" s="54" t="s">
        <v>215</v>
      </c>
      <c r="B24" s="52"/>
      <c r="C24" s="53">
        <f>SQRT(C23)</f>
        <v>0.70160773574844693</v>
      </c>
      <c r="D24" s="53">
        <f>SQRT(D23)</f>
        <v>0.59212189060474141</v>
      </c>
      <c r="E24" s="18"/>
      <c r="F24" s="18"/>
      <c r="G24" s="18"/>
      <c r="H24" s="48" t="s">
        <v>203</v>
      </c>
      <c r="I24" s="45" t="s">
        <v>204</v>
      </c>
      <c r="J24" s="45"/>
      <c r="K24" s="45"/>
      <c r="L24" s="45"/>
      <c r="M24" s="45"/>
      <c r="N24" s="45"/>
      <c r="O24" s="45"/>
      <c r="P24" s="18"/>
      <c r="Q24" s="18"/>
      <c r="R24" s="18"/>
      <c r="S24" s="18"/>
      <c r="T24" s="18"/>
      <c r="U24" s="18"/>
      <c r="V24" s="18"/>
      <c r="W24" s="18"/>
    </row>
    <row r="25" spans="1:23" x14ac:dyDescent="0.25">
      <c r="A25" s="45" t="s">
        <v>216</v>
      </c>
      <c r="B25" s="45"/>
      <c r="C25" s="42">
        <f>SQRT(C23-C22^2)</f>
        <v>0.67738417427235675</v>
      </c>
      <c r="D25" s="42">
        <f>SQRT(D23-D22^2)</f>
        <v>0.54240398535900658</v>
      </c>
      <c r="E25" s="18"/>
      <c r="F25" s="18"/>
      <c r="G25" s="18"/>
      <c r="H25" s="48" t="s">
        <v>205</v>
      </c>
      <c r="I25" s="45" t="s">
        <v>206</v>
      </c>
      <c r="J25" s="45"/>
      <c r="K25" s="45"/>
      <c r="L25" s="45"/>
      <c r="M25" s="45"/>
      <c r="N25" s="45"/>
      <c r="O25" s="45"/>
      <c r="P25" s="18"/>
      <c r="Q25" s="18"/>
      <c r="R25" s="18"/>
      <c r="S25" s="18"/>
      <c r="T25" s="18"/>
      <c r="U25" s="18"/>
      <c r="V25" s="18"/>
      <c r="W25" s="18"/>
    </row>
    <row r="26" spans="1:23" x14ac:dyDescent="0.25">
      <c r="A26" s="54" t="s">
        <v>217</v>
      </c>
      <c r="B26" s="52"/>
      <c r="C26" s="53">
        <f>J17</f>
        <v>0.51472868476921807</v>
      </c>
      <c r="D26" s="53">
        <f>K17</f>
        <v>0.51583333333333348</v>
      </c>
      <c r="E26" s="18"/>
      <c r="F26" s="18"/>
      <c r="G26" s="18"/>
      <c r="H26" s="48" t="s">
        <v>207</v>
      </c>
      <c r="I26" s="45" t="s">
        <v>208</v>
      </c>
      <c r="J26" s="45"/>
      <c r="K26" s="45"/>
      <c r="L26" s="45"/>
      <c r="M26" s="45"/>
      <c r="N26" s="45"/>
      <c r="O26" s="45"/>
      <c r="P26" s="18"/>
      <c r="Q26" s="18"/>
      <c r="R26" s="18"/>
      <c r="S26" s="18"/>
      <c r="T26" s="18"/>
      <c r="U26" s="18"/>
      <c r="V26" s="18"/>
      <c r="W26" s="18"/>
    </row>
    <row r="27" spans="1:23" x14ac:dyDescent="0.25">
      <c r="A27" s="47" t="s">
        <v>175</v>
      </c>
      <c r="B27" s="45"/>
      <c r="C27" s="42">
        <f>L17</f>
        <v>30.770135795351546</v>
      </c>
      <c r="D27" s="42">
        <f>M17</f>
        <v>1.4646810583712597</v>
      </c>
      <c r="E27" s="18"/>
      <c r="F27" s="18"/>
      <c r="G27" s="18"/>
      <c r="H27" s="48" t="s">
        <v>211</v>
      </c>
      <c r="I27" s="67" t="s">
        <v>225</v>
      </c>
      <c r="J27" s="45"/>
      <c r="K27" s="45"/>
      <c r="L27" s="45"/>
      <c r="M27" s="45"/>
      <c r="N27" s="45"/>
      <c r="O27" s="45"/>
      <c r="P27" s="18"/>
      <c r="Q27" s="18"/>
      <c r="R27" s="18"/>
      <c r="S27" s="18"/>
      <c r="T27" s="18"/>
      <c r="U27" s="18"/>
      <c r="V27" s="18"/>
      <c r="W27" s="18"/>
    </row>
    <row r="28" spans="1:23" ht="15.75" thickBot="1" x14ac:dyDescent="0.3">
      <c r="A28" s="54" t="s">
        <v>218</v>
      </c>
      <c r="B28" s="52"/>
      <c r="C28" s="71">
        <f>N16</f>
        <v>279.46646277373128</v>
      </c>
      <c r="D28" s="71">
        <f>O16</f>
        <v>167.74193548387098</v>
      </c>
      <c r="E28" s="18"/>
      <c r="F28" s="18"/>
      <c r="G28" s="18"/>
      <c r="H28" s="56" t="s">
        <v>177</v>
      </c>
      <c r="I28" s="57" t="s">
        <v>212</v>
      </c>
      <c r="J28" s="57"/>
      <c r="K28" s="57"/>
      <c r="L28" s="57"/>
      <c r="M28" s="57"/>
      <c r="N28" s="57"/>
      <c r="O28" s="57"/>
      <c r="P28" s="18"/>
      <c r="Q28" s="18"/>
      <c r="R28" s="18"/>
      <c r="S28" s="18"/>
      <c r="T28" s="18"/>
      <c r="U28" s="18"/>
      <c r="V28" s="18"/>
      <c r="W28" s="18"/>
    </row>
    <row r="29" spans="1:23" ht="15.75" thickTop="1" x14ac:dyDescent="0.25">
      <c r="A29" s="54" t="s">
        <v>174</v>
      </c>
      <c r="B29" s="52"/>
      <c r="C29" s="53">
        <f>C24 / (SQRT(R17) + SQRT(Q17))</f>
        <v>0.17269988707347622</v>
      </c>
      <c r="D29" s="53">
        <f>D24 / (SQRT(S17) + SQRT(Q17))</f>
        <v>0.16296178325008465</v>
      </c>
      <c r="E29" s="18"/>
      <c r="F29" s="18"/>
      <c r="G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x14ac:dyDescent="0.25">
      <c r="A30" s="47" t="s">
        <v>173</v>
      </c>
      <c r="B30" s="45"/>
      <c r="C30" s="42">
        <f>SQRT(T17/$V$17)</f>
        <v>1.1849042348896881</v>
      </c>
      <c r="D30" s="42">
        <f>SQRT(U17/$V$17)</f>
        <v>1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x14ac:dyDescent="0.25">
      <c r="A31" s="52"/>
      <c r="B31" s="54" t="s">
        <v>220</v>
      </c>
      <c r="C31" s="71">
        <f>C22^2/C23</f>
        <v>6.7859550180632527E-2</v>
      </c>
      <c r="D31" s="71">
        <f>D22^2/D23</f>
        <v>0.16088108763339912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x14ac:dyDescent="0.25">
      <c r="A32" s="54"/>
      <c r="B32" s="52" t="s">
        <v>221</v>
      </c>
      <c r="C32" s="71">
        <f>(B18-C18)^2/C23</f>
        <v>0.24985505508559516</v>
      </c>
      <c r="D32" s="71">
        <f>(B18-D18)^2/D23</f>
        <v>0.8391189123666003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thickBot="1" x14ac:dyDescent="0.3">
      <c r="A33" s="55"/>
      <c r="B33" s="50" t="s">
        <v>222</v>
      </c>
      <c r="C33" s="73">
        <f>2*(1-C19)*B18*C18/C23</f>
        <v>0.68228539473377181</v>
      </c>
      <c r="D33" s="73">
        <f>2*(1-D19)*B18*D18/D23</f>
        <v>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thickTop="1" x14ac:dyDescent="0.25">
      <c r="A34" s="18"/>
      <c r="B34" s="18"/>
      <c r="C34" s="20"/>
      <c r="D34" s="18"/>
      <c r="E34" s="18"/>
      <c r="F34" s="18"/>
      <c r="G34" s="18"/>
      <c r="H34" s="18"/>
      <c r="I34" s="18"/>
      <c r="J34" s="18">
        <f>IF(1&gt;3,1,2)</f>
        <v>2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x14ac:dyDescent="0.25">
      <c r="A35" s="49"/>
      <c r="B35" s="22" t="s">
        <v>224</v>
      </c>
      <c r="C35" s="18"/>
      <c r="G35" s="2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x14ac:dyDescent="0.25">
      <c r="G36" s="2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x14ac:dyDescent="0.25">
      <c r="G37" s="2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5">
      <c r="G38" s="2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 x14ac:dyDescent="0.25">
      <c r="G39" s="2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x14ac:dyDescent="0.25">
      <c r="G40" s="2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x14ac:dyDescent="0.25">
      <c r="G41" s="2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x14ac:dyDescent="0.25">
      <c r="G42" s="2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x14ac:dyDescent="0.25"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</sheetData>
  <mergeCells count="2">
    <mergeCell ref="Q2:S2"/>
    <mergeCell ref="T2:V2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Data </vt:lpstr>
      <vt:lpstr>Forecast</vt:lpstr>
      <vt:lpstr>Forecast AR1</vt:lpstr>
    </vt:vector>
  </TitlesOfParts>
  <Company>International Monetary Fund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Plotnikov</dc:creator>
  <cp:lastModifiedBy>Miha</cp:lastModifiedBy>
  <dcterms:created xsi:type="dcterms:W3CDTF">2014-12-12T21:03:03Z</dcterms:created>
  <dcterms:modified xsi:type="dcterms:W3CDTF">2015-11-23T21:30:06Z</dcterms:modified>
</cp:coreProperties>
</file>