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Q:\WorkingOnExcel\Portfolio_Excel\"/>
    </mc:Choice>
  </mc:AlternateContent>
  <xr:revisionPtr revIDLastSave="0" documentId="13_ncr:1_{C29B4C59-4399-4D47-95F4-C2468F13652C}" xr6:coauthVersionLast="45" xr6:coauthVersionMax="45" xr10:uidLastSave="{00000000-0000-0000-0000-000000000000}"/>
  <bookViews>
    <workbookView xWindow="28680" yWindow="-120" windowWidth="29040" windowHeight="15840" activeTab="2" xr2:uid="{26F55882-B439-43CD-A438-6202058DA7AF}"/>
  </bookViews>
  <sheets>
    <sheet name="Data" sheetId="3" r:id="rId1"/>
    <sheet name="Average Returns" sheetId="2" r:id="rId2"/>
    <sheet name="Portfolio Analysis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85" i="1" l="1"/>
  <c r="S85" i="1"/>
  <c r="R89" i="1"/>
  <c r="R90" i="1"/>
  <c r="R88" i="1"/>
  <c r="R87" i="1"/>
  <c r="R86" i="1"/>
  <c r="R85" i="1"/>
  <c r="Q89" i="1"/>
  <c r="Q88" i="1"/>
  <c r="Q87" i="1"/>
  <c r="Q86" i="1"/>
  <c r="Q85" i="1"/>
  <c r="S86" i="1"/>
  <c r="S87" i="1" s="1"/>
  <c r="S88" i="1" s="1"/>
  <c r="T88" i="1" s="1"/>
  <c r="U75" i="1"/>
  <c r="S80" i="1"/>
  <c r="S81" i="1"/>
  <c r="R81" i="1"/>
  <c r="R80" i="1"/>
  <c r="V12" i="1"/>
  <c r="T76" i="1"/>
  <c r="U76" i="1" s="1"/>
  <c r="T77" i="1"/>
  <c r="T78" i="1" s="1"/>
  <c r="T75" i="1"/>
  <c r="S76" i="1"/>
  <c r="S77" i="1"/>
  <c r="S78" i="1"/>
  <c r="S79" i="1"/>
  <c r="S75" i="1"/>
  <c r="R76" i="1"/>
  <c r="R77" i="1"/>
  <c r="R78" i="1"/>
  <c r="R79" i="1"/>
  <c r="R75" i="1"/>
  <c r="Q79" i="1"/>
  <c r="Q78" i="1"/>
  <c r="Q77" i="1"/>
  <c r="Q76" i="1"/>
  <c r="Q75" i="1"/>
  <c r="R68" i="1"/>
  <c r="R67" i="1"/>
  <c r="S61" i="1"/>
  <c r="T61" i="1"/>
  <c r="U61" i="1"/>
  <c r="V61" i="1"/>
  <c r="S62" i="1"/>
  <c r="T62" i="1"/>
  <c r="U62" i="1"/>
  <c r="V62" i="1"/>
  <c r="S63" i="1"/>
  <c r="T63" i="1"/>
  <c r="U63" i="1"/>
  <c r="V63" i="1"/>
  <c r="S64" i="1"/>
  <c r="T64" i="1"/>
  <c r="U64" i="1"/>
  <c r="V64" i="1"/>
  <c r="S65" i="1"/>
  <c r="T65" i="1"/>
  <c r="U65" i="1"/>
  <c r="V65" i="1"/>
  <c r="R65" i="1"/>
  <c r="R62" i="1"/>
  <c r="R63" i="1"/>
  <c r="R64" i="1"/>
  <c r="R61" i="1"/>
  <c r="V60" i="1"/>
  <c r="U60" i="1"/>
  <c r="T60" i="1"/>
  <c r="S60" i="1"/>
  <c r="R60" i="1"/>
  <c r="Q65" i="1"/>
  <c r="Q64" i="1"/>
  <c r="Q63" i="1"/>
  <c r="Q62" i="1"/>
  <c r="Q61" i="1"/>
  <c r="V52" i="1"/>
  <c r="U52" i="1"/>
  <c r="T52" i="1"/>
  <c r="S52" i="1"/>
  <c r="Q57" i="1"/>
  <c r="Q56" i="1"/>
  <c r="Q55" i="1"/>
  <c r="Q54" i="1"/>
  <c r="Q53" i="1"/>
  <c r="R52" i="1"/>
  <c r="V44" i="1"/>
  <c r="U44" i="1"/>
  <c r="T44" i="1"/>
  <c r="S44" i="1"/>
  <c r="R44" i="1"/>
  <c r="S55" i="1"/>
  <c r="T55" i="1"/>
  <c r="U55" i="1"/>
  <c r="V55" i="1"/>
  <c r="S56" i="1"/>
  <c r="T56" i="1"/>
  <c r="U56" i="1"/>
  <c r="V56" i="1"/>
  <c r="S57" i="1"/>
  <c r="T57" i="1"/>
  <c r="U57" i="1"/>
  <c r="V57" i="1"/>
  <c r="R57" i="1"/>
  <c r="R56" i="1"/>
  <c r="R55" i="1"/>
  <c r="S54" i="1"/>
  <c r="T54" i="1"/>
  <c r="U54" i="1"/>
  <c r="V54" i="1"/>
  <c r="R54" i="1"/>
  <c r="S53" i="1"/>
  <c r="T53" i="1"/>
  <c r="U53" i="1"/>
  <c r="V53" i="1"/>
  <c r="R53" i="1"/>
  <c r="V45" i="1"/>
  <c r="U45" i="1"/>
  <c r="T45" i="1"/>
  <c r="S45" i="1"/>
  <c r="R45" i="1"/>
  <c r="R46" i="1" s="1"/>
  <c r="R47" i="1" s="1"/>
  <c r="R48" i="1" s="1"/>
  <c r="R49" i="1" s="1"/>
  <c r="V46" i="1"/>
  <c r="V47" i="1" s="1"/>
  <c r="V48" i="1" s="1"/>
  <c r="V49" i="1" s="1"/>
  <c r="U46" i="1"/>
  <c r="U47" i="1" s="1"/>
  <c r="U48" i="1" s="1"/>
  <c r="U49" i="1" s="1"/>
  <c r="T46" i="1"/>
  <c r="T47" i="1" s="1"/>
  <c r="T48" i="1" s="1"/>
  <c r="T49" i="1" s="1"/>
  <c r="S46" i="1"/>
  <c r="S47" i="1" s="1"/>
  <c r="S48" i="1" s="1"/>
  <c r="S49" i="1" s="1"/>
  <c r="S37" i="1"/>
  <c r="T37" i="1"/>
  <c r="U37" i="1"/>
  <c r="V37" i="1"/>
  <c r="S38" i="1"/>
  <c r="T38" i="1"/>
  <c r="U38" i="1"/>
  <c r="V38" i="1"/>
  <c r="S39" i="1"/>
  <c r="T39" i="1"/>
  <c r="U39" i="1"/>
  <c r="V39" i="1"/>
  <c r="S40" i="1"/>
  <c r="T40" i="1"/>
  <c r="U40" i="1"/>
  <c r="V40" i="1"/>
  <c r="S41" i="1"/>
  <c r="T41" i="1"/>
  <c r="U41" i="1"/>
  <c r="V41" i="1"/>
  <c r="R41" i="1"/>
  <c r="R40" i="1"/>
  <c r="R39" i="1"/>
  <c r="R38" i="1"/>
  <c r="R37" i="1"/>
  <c r="Q41" i="1"/>
  <c r="Q40" i="1"/>
  <c r="Q39" i="1"/>
  <c r="Q38" i="1"/>
  <c r="Q37" i="1"/>
  <c r="V36" i="1"/>
  <c r="U36" i="1"/>
  <c r="T36" i="1"/>
  <c r="S36" i="1"/>
  <c r="R36" i="1"/>
  <c r="V29" i="1"/>
  <c r="U29" i="1"/>
  <c r="T29" i="1"/>
  <c r="S29" i="1"/>
  <c r="R29" i="1"/>
  <c r="V28" i="1"/>
  <c r="U28" i="1"/>
  <c r="T28" i="1"/>
  <c r="S28" i="1"/>
  <c r="R28" i="1"/>
  <c r="V30" i="1"/>
  <c r="V31" i="1" s="1"/>
  <c r="V32" i="1" s="1"/>
  <c r="V33" i="1" s="1"/>
  <c r="R30" i="1"/>
  <c r="R31" i="1" s="1"/>
  <c r="R32" i="1" s="1"/>
  <c r="R33" i="1" s="1"/>
  <c r="U30" i="1"/>
  <c r="U31" i="1" s="1"/>
  <c r="U32" i="1" s="1"/>
  <c r="U33" i="1" s="1"/>
  <c r="T30" i="1"/>
  <c r="T31" i="1" s="1"/>
  <c r="T32" i="1" s="1"/>
  <c r="T33" i="1" s="1"/>
  <c r="S30" i="1"/>
  <c r="S31" i="1" s="1"/>
  <c r="S32" i="1" s="1"/>
  <c r="S33" i="1" s="1"/>
  <c r="S21" i="1"/>
  <c r="T21" i="1"/>
  <c r="U21" i="1"/>
  <c r="V21" i="1"/>
  <c r="S22" i="1"/>
  <c r="T22" i="1"/>
  <c r="U22" i="1"/>
  <c r="V22" i="1"/>
  <c r="S23" i="1"/>
  <c r="T23" i="1"/>
  <c r="U23" i="1"/>
  <c r="V23" i="1"/>
  <c r="S24" i="1"/>
  <c r="T24" i="1"/>
  <c r="U24" i="1"/>
  <c r="V24" i="1"/>
  <c r="S25" i="1"/>
  <c r="T25" i="1"/>
  <c r="U25" i="1"/>
  <c r="V25" i="1"/>
  <c r="R25" i="1"/>
  <c r="R24" i="1"/>
  <c r="R23" i="1"/>
  <c r="R22" i="1"/>
  <c r="R21" i="1"/>
  <c r="Q25" i="1"/>
  <c r="Q24" i="1"/>
  <c r="Q23" i="1"/>
  <c r="Q22" i="1"/>
  <c r="Q21" i="1"/>
  <c r="S20" i="1"/>
  <c r="T20" i="1"/>
  <c r="U20" i="1"/>
  <c r="V20" i="1"/>
  <c r="R20" i="1"/>
  <c r="T17" i="1"/>
  <c r="T16" i="1"/>
  <c r="T15" i="1"/>
  <c r="T14" i="1"/>
  <c r="T13" i="1"/>
  <c r="T12" i="1"/>
  <c r="S17" i="1"/>
  <c r="S13" i="1"/>
  <c r="S14" i="1"/>
  <c r="S15" i="1"/>
  <c r="S16" i="1"/>
  <c r="S12" i="1"/>
  <c r="R13" i="1"/>
  <c r="R14" i="1"/>
  <c r="R15" i="1"/>
  <c r="R16" i="1"/>
  <c r="R12" i="1"/>
  <c r="Q16" i="1"/>
  <c r="Q15" i="1"/>
  <c r="Q14" i="1"/>
  <c r="Q13" i="1"/>
  <c r="Q12" i="1"/>
  <c r="X4" i="1"/>
  <c r="X5" i="1"/>
  <c r="X6" i="1"/>
  <c r="X7" i="1"/>
  <c r="X3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4" i="1"/>
  <c r="W4" i="1"/>
  <c r="W5" i="1"/>
  <c r="W6" i="1"/>
  <c r="W7" i="1"/>
  <c r="W3" i="1"/>
  <c r="W8" i="1" s="1"/>
  <c r="V4" i="1"/>
  <c r="V5" i="1"/>
  <c r="V6" i="1"/>
  <c r="V7" i="1"/>
  <c r="V3" i="1"/>
  <c r="V8" i="1" s="1"/>
  <c r="U4" i="1"/>
  <c r="U5" i="1"/>
  <c r="U6" i="1"/>
  <c r="U7" i="1"/>
  <c r="U3" i="1"/>
  <c r="S7" i="1"/>
  <c r="S6" i="1"/>
  <c r="S5" i="1"/>
  <c r="S4" i="1"/>
  <c r="S3" i="1"/>
  <c r="R7" i="1"/>
  <c r="R6" i="1"/>
  <c r="R5" i="1"/>
  <c r="R4" i="1"/>
  <c r="R3" i="1"/>
  <c r="T7" i="1"/>
  <c r="T6" i="1"/>
  <c r="T5" i="1"/>
  <c r="T4" i="1"/>
  <c r="T3" i="1"/>
  <c r="Q7" i="1"/>
  <c r="Q6" i="1"/>
  <c r="Q5" i="1"/>
  <c r="Q4" i="1"/>
  <c r="Q3" i="1"/>
  <c r="H5" i="1"/>
  <c r="I5" i="1"/>
  <c r="J5" i="1"/>
  <c r="K5" i="1"/>
  <c r="L5" i="1"/>
  <c r="M5" i="1"/>
  <c r="H6" i="1"/>
  <c r="I6" i="1"/>
  <c r="J6" i="1"/>
  <c r="K6" i="1"/>
  <c r="L6" i="1"/>
  <c r="M6" i="1"/>
  <c r="H7" i="1"/>
  <c r="I7" i="1"/>
  <c r="J7" i="1"/>
  <c r="K7" i="1"/>
  <c r="L7" i="1"/>
  <c r="M7" i="1"/>
  <c r="H8" i="1"/>
  <c r="I8" i="1"/>
  <c r="J8" i="1"/>
  <c r="K8" i="1"/>
  <c r="L8" i="1"/>
  <c r="M8" i="1"/>
  <c r="H9" i="1"/>
  <c r="I9" i="1"/>
  <c r="J9" i="1"/>
  <c r="K9" i="1"/>
  <c r="L9" i="1"/>
  <c r="M9" i="1"/>
  <c r="H10" i="1"/>
  <c r="I10" i="1"/>
  <c r="J10" i="1"/>
  <c r="K10" i="1"/>
  <c r="L10" i="1"/>
  <c r="M10" i="1"/>
  <c r="H11" i="1"/>
  <c r="I11" i="1"/>
  <c r="J11" i="1"/>
  <c r="K11" i="1"/>
  <c r="L11" i="1"/>
  <c r="M11" i="1"/>
  <c r="H12" i="1"/>
  <c r="I12" i="1"/>
  <c r="J12" i="1"/>
  <c r="K12" i="1"/>
  <c r="L12" i="1"/>
  <c r="M12" i="1"/>
  <c r="H13" i="1"/>
  <c r="I13" i="1"/>
  <c r="J13" i="1"/>
  <c r="K13" i="1"/>
  <c r="L13" i="1"/>
  <c r="M13" i="1"/>
  <c r="H14" i="1"/>
  <c r="I14" i="1"/>
  <c r="J14" i="1"/>
  <c r="K14" i="1"/>
  <c r="L14" i="1"/>
  <c r="M14" i="1"/>
  <c r="H15" i="1"/>
  <c r="I15" i="1"/>
  <c r="J15" i="1"/>
  <c r="K15" i="1"/>
  <c r="L15" i="1"/>
  <c r="M15" i="1"/>
  <c r="H16" i="1"/>
  <c r="I16" i="1"/>
  <c r="J16" i="1"/>
  <c r="K16" i="1"/>
  <c r="L16" i="1"/>
  <c r="M16" i="1"/>
  <c r="H17" i="1"/>
  <c r="I17" i="1"/>
  <c r="J17" i="1"/>
  <c r="K17" i="1"/>
  <c r="L17" i="1"/>
  <c r="M17" i="1"/>
  <c r="H18" i="1"/>
  <c r="I18" i="1"/>
  <c r="J18" i="1"/>
  <c r="K18" i="1"/>
  <c r="L18" i="1"/>
  <c r="M18" i="1"/>
  <c r="H19" i="1"/>
  <c r="I19" i="1"/>
  <c r="J19" i="1"/>
  <c r="K19" i="1"/>
  <c r="L19" i="1"/>
  <c r="M19" i="1"/>
  <c r="H20" i="1"/>
  <c r="I20" i="1"/>
  <c r="J20" i="1"/>
  <c r="K20" i="1"/>
  <c r="L20" i="1"/>
  <c r="M20" i="1"/>
  <c r="H21" i="1"/>
  <c r="I21" i="1"/>
  <c r="J21" i="1"/>
  <c r="K21" i="1"/>
  <c r="L21" i="1"/>
  <c r="M21" i="1"/>
  <c r="H22" i="1"/>
  <c r="I22" i="1"/>
  <c r="J22" i="1"/>
  <c r="K22" i="1"/>
  <c r="L22" i="1"/>
  <c r="M22" i="1"/>
  <c r="H23" i="1"/>
  <c r="I23" i="1"/>
  <c r="J23" i="1"/>
  <c r="K23" i="1"/>
  <c r="L23" i="1"/>
  <c r="M23" i="1"/>
  <c r="H24" i="1"/>
  <c r="I24" i="1"/>
  <c r="J24" i="1"/>
  <c r="K24" i="1"/>
  <c r="L24" i="1"/>
  <c r="M24" i="1"/>
  <c r="H25" i="1"/>
  <c r="I25" i="1"/>
  <c r="J25" i="1"/>
  <c r="K25" i="1"/>
  <c r="L25" i="1"/>
  <c r="M25" i="1"/>
  <c r="H26" i="1"/>
  <c r="I26" i="1"/>
  <c r="J26" i="1"/>
  <c r="K26" i="1"/>
  <c r="L26" i="1"/>
  <c r="M26" i="1"/>
  <c r="H27" i="1"/>
  <c r="I27" i="1"/>
  <c r="J27" i="1"/>
  <c r="K27" i="1"/>
  <c r="L27" i="1"/>
  <c r="M27" i="1"/>
  <c r="H28" i="1"/>
  <c r="I28" i="1"/>
  <c r="J28" i="1"/>
  <c r="K28" i="1"/>
  <c r="L28" i="1"/>
  <c r="M28" i="1"/>
  <c r="H29" i="1"/>
  <c r="I29" i="1"/>
  <c r="J29" i="1"/>
  <c r="K29" i="1"/>
  <c r="L29" i="1"/>
  <c r="M29" i="1"/>
  <c r="H30" i="1"/>
  <c r="I30" i="1"/>
  <c r="J30" i="1"/>
  <c r="K30" i="1"/>
  <c r="L30" i="1"/>
  <c r="M30" i="1"/>
  <c r="H31" i="1"/>
  <c r="I31" i="1"/>
  <c r="J31" i="1"/>
  <c r="K31" i="1"/>
  <c r="L31" i="1"/>
  <c r="M31" i="1"/>
  <c r="H32" i="1"/>
  <c r="I32" i="1"/>
  <c r="J32" i="1"/>
  <c r="K32" i="1"/>
  <c r="L32" i="1"/>
  <c r="M32" i="1"/>
  <c r="H33" i="1"/>
  <c r="I33" i="1"/>
  <c r="J33" i="1"/>
  <c r="K33" i="1"/>
  <c r="L33" i="1"/>
  <c r="M33" i="1"/>
  <c r="H34" i="1"/>
  <c r="I34" i="1"/>
  <c r="J34" i="1"/>
  <c r="K34" i="1"/>
  <c r="L34" i="1"/>
  <c r="M34" i="1"/>
  <c r="H35" i="1"/>
  <c r="I35" i="1"/>
  <c r="J35" i="1"/>
  <c r="K35" i="1"/>
  <c r="L35" i="1"/>
  <c r="M35" i="1"/>
  <c r="H36" i="1"/>
  <c r="I36" i="1"/>
  <c r="J36" i="1"/>
  <c r="K36" i="1"/>
  <c r="L36" i="1"/>
  <c r="M36" i="1"/>
  <c r="H37" i="1"/>
  <c r="I37" i="1"/>
  <c r="J37" i="1"/>
  <c r="K37" i="1"/>
  <c r="L37" i="1"/>
  <c r="M37" i="1"/>
  <c r="H38" i="1"/>
  <c r="I38" i="1"/>
  <c r="J38" i="1"/>
  <c r="K38" i="1"/>
  <c r="L38" i="1"/>
  <c r="M38" i="1"/>
  <c r="I4" i="1"/>
  <c r="J4" i="1"/>
  <c r="K4" i="1"/>
  <c r="L4" i="1"/>
  <c r="M4" i="1"/>
  <c r="H4" i="1"/>
  <c r="T79" i="1" l="1"/>
  <c r="U78" i="1"/>
  <c r="U77" i="1"/>
  <c r="T87" i="1"/>
  <c r="T86" i="1"/>
  <c r="S89" i="1"/>
  <c r="T89" i="1" s="1"/>
  <c r="C39" i="2"/>
  <c r="D39" i="2"/>
  <c r="E39" i="2"/>
  <c r="F39" i="2"/>
  <c r="B39" i="2"/>
  <c r="T80" i="1" l="1"/>
  <c r="U79" i="1"/>
  <c r="S90" i="1"/>
  <c r="T90" i="1" s="1"/>
  <c r="T81" i="1" l="1"/>
  <c r="U81" i="1" s="1"/>
  <c r="U80" i="1"/>
  <c r="X8" i="1"/>
</calcChain>
</file>

<file path=xl/sharedStrings.xml><?xml version="1.0" encoding="utf-8"?>
<sst xmlns="http://schemas.openxmlformats.org/spreadsheetml/2006/main" count="70" uniqueCount="45">
  <si>
    <t>Date</t>
  </si>
  <si>
    <t>AMD</t>
  </si>
  <si>
    <t>AAPL</t>
  </si>
  <si>
    <t>INTC</t>
  </si>
  <si>
    <t>NVDA</t>
  </si>
  <si>
    <t>MSFT</t>
  </si>
  <si>
    <t xml:space="preserve">Average </t>
  </si>
  <si>
    <t>SP500</t>
  </si>
  <si>
    <t>Portfolio</t>
  </si>
  <si>
    <t>Company</t>
  </si>
  <si>
    <t>Ticker</t>
  </si>
  <si>
    <t>Number of shares</t>
  </si>
  <si>
    <t>Position $</t>
  </si>
  <si>
    <t>Share in portfolio</t>
  </si>
  <si>
    <t>Total</t>
  </si>
  <si>
    <t xml:space="preserve">Last price, $ </t>
  </si>
  <si>
    <t>Initial Money</t>
  </si>
  <si>
    <t>Weights</t>
  </si>
  <si>
    <t>Begin Price, $</t>
  </si>
  <si>
    <t>Current Position $</t>
  </si>
  <si>
    <t>Expected return (Re)</t>
  </si>
  <si>
    <r>
      <t>Risk (</t>
    </r>
    <r>
      <rPr>
        <sz val="11"/>
        <color theme="1"/>
        <rFont val="Calibri"/>
        <family val="2"/>
        <scheme val="minor"/>
      </rPr>
      <t>σ</t>
    </r>
    <r>
      <rPr>
        <sz val="10"/>
        <rFont val="Trebuchet MS"/>
        <family val="2"/>
        <charset val="204"/>
      </rPr>
      <t>)</t>
    </r>
  </si>
  <si>
    <t>S&amp;P</t>
  </si>
  <si>
    <t>Correlation Matrix</t>
  </si>
  <si>
    <t>Stocks' parameters and S&amp;P index parameters</t>
  </si>
  <si>
    <r>
      <t xml:space="preserve">Share matrix </t>
    </r>
    <r>
      <rPr>
        <sz val="10"/>
        <rFont val="Trebuchet MS"/>
        <family val="2"/>
        <charset val="204"/>
      </rPr>
      <t>(matrix with market share of the stocks in portfolio)</t>
    </r>
  </si>
  <si>
    <t>Risk matrix</t>
  </si>
  <si>
    <r>
      <t>Weights multiplication matrix (to calculate w</t>
    </r>
    <r>
      <rPr>
        <b/>
        <vertAlign val="subscript"/>
        <sz val="10"/>
        <rFont val="Trebuchet MS"/>
        <family val="2"/>
      </rPr>
      <t>i</t>
    </r>
    <r>
      <rPr>
        <b/>
        <sz val="10"/>
        <rFont val="Trebuchet MS"/>
        <family val="2"/>
      </rPr>
      <t xml:space="preserve"> x w</t>
    </r>
    <r>
      <rPr>
        <b/>
        <vertAlign val="subscript"/>
        <sz val="10"/>
        <rFont val="Trebuchet MS"/>
        <family val="2"/>
      </rPr>
      <t>j</t>
    </r>
    <r>
      <rPr>
        <b/>
        <sz val="10"/>
        <rFont val="Trebuchet MS"/>
        <family val="2"/>
      </rPr>
      <t xml:space="preserve"> from the formula for portfolio risk)</t>
    </r>
  </si>
  <si>
    <r>
      <t xml:space="preserve">Risk multiplication matrix (to calculate </t>
    </r>
    <r>
      <rPr>
        <b/>
        <sz val="11"/>
        <color theme="1"/>
        <rFont val="Calibri"/>
        <family val="2"/>
        <scheme val="minor"/>
      </rPr>
      <t>σ</t>
    </r>
    <r>
      <rPr>
        <b/>
        <vertAlign val="subscript"/>
        <sz val="10"/>
        <rFont val="Arial Cyr"/>
        <charset val="204"/>
      </rPr>
      <t>i</t>
    </r>
    <r>
      <rPr>
        <b/>
        <sz val="11"/>
        <color theme="1"/>
        <rFont val="Calibri"/>
        <family val="2"/>
        <scheme val="minor"/>
      </rPr>
      <t xml:space="preserve"> x σ</t>
    </r>
    <r>
      <rPr>
        <b/>
        <vertAlign val="subscript"/>
        <sz val="10"/>
        <rFont val="Arial Cyr"/>
        <charset val="204"/>
      </rPr>
      <t>j</t>
    </r>
    <r>
      <rPr>
        <b/>
        <sz val="11"/>
        <color theme="1"/>
        <rFont val="Calibri"/>
        <family val="2"/>
        <scheme val="minor"/>
      </rPr>
      <t xml:space="preserve"> from the formula for portfolio risk)</t>
    </r>
  </si>
  <si>
    <t>Final multiplication matrix (correlation matrix, weights multiplication matrix and risk multiplication matrix)</t>
  </si>
  <si>
    <t xml:space="preserve">σ = </t>
  </si>
  <si>
    <r>
      <t>σ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</t>
    </r>
  </si>
  <si>
    <r>
      <t xml:space="preserve">SR = (Re - Rf) / </t>
    </r>
    <r>
      <rPr>
        <sz val="11"/>
        <color theme="1"/>
        <rFont val="Calibri"/>
        <family val="2"/>
        <scheme val="minor"/>
      </rPr>
      <t>σ * sqrt(252)</t>
    </r>
  </si>
  <si>
    <t>Risk-Free Rate</t>
  </si>
  <si>
    <t>Risk (σ)</t>
  </si>
  <si>
    <t>Risk-free rate (Rf)</t>
  </si>
  <si>
    <t>Sharpe ratio (SR)</t>
  </si>
  <si>
    <t>S&amp;P index</t>
  </si>
  <si>
    <t>Portfolio Returns</t>
  </si>
  <si>
    <t>Covariance</t>
  </si>
  <si>
    <t>Variance</t>
  </si>
  <si>
    <t>Beta</t>
  </si>
  <si>
    <t>Sharpe Ratio</t>
  </si>
  <si>
    <t>Percent Change (%)</t>
  </si>
  <si>
    <t>Prices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</si>
</sst>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%"/>
    <numFmt numFmtId="168" formatCode="0.000"/>
    <numFmt numFmtId="169" formatCode="0.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rebuchet MS"/>
      <family val="2"/>
      <charset val="204"/>
    </font>
    <font>
      <b/>
      <sz val="10"/>
      <name val="Trebuchet MS"/>
      <family val="2"/>
      <charset val="204"/>
    </font>
    <font>
      <b/>
      <sz val="10"/>
      <name val="Trebuchet MS"/>
      <family val="2"/>
    </font>
    <font>
      <b/>
      <vertAlign val="subscript"/>
      <sz val="10"/>
      <name val="Trebuchet MS"/>
      <family val="2"/>
    </font>
    <font>
      <b/>
      <vertAlign val="subscript"/>
      <sz val="10"/>
      <name val="Arial Cyr"/>
      <charset val="204"/>
    </font>
    <font>
      <vertAlign val="superscript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3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164" fontId="0" fillId="0" borderId="0" xfId="2" applyNumberFormat="1" applyFont="1"/>
    <xf numFmtId="10" fontId="0" fillId="0" borderId="0" xfId="2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44" fontId="0" fillId="0" borderId="0" xfId="1" applyFont="1"/>
    <xf numFmtId="3" fontId="3" fillId="0" borderId="0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0" fillId="0" borderId="1" xfId="0" applyBorder="1"/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3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8" fontId="3" fillId="0" borderId="0" xfId="0" applyNumberFormat="1" applyFont="1" applyAlignment="1">
      <alignment horizontal="center"/>
    </xf>
    <xf numFmtId="0" fontId="3" fillId="0" borderId="5" xfId="0" applyFont="1" applyBorder="1" applyAlignment="1">
      <alignment horizontal="center"/>
    </xf>
    <xf numFmtId="168" fontId="3" fillId="0" borderId="3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8" fontId="3" fillId="0" borderId="0" xfId="0" applyNumberFormat="1" applyFont="1" applyBorder="1" applyAlignment="1">
      <alignment horizontal="center"/>
    </xf>
    <xf numFmtId="168" fontId="3" fillId="0" borderId="2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69" fontId="3" fillId="0" borderId="0" xfId="0" applyNumberFormat="1" applyFont="1" applyAlignment="1">
      <alignment horizontal="center"/>
    </xf>
    <xf numFmtId="169" fontId="3" fillId="0" borderId="3" xfId="0" applyNumberFormat="1" applyFont="1" applyBorder="1" applyAlignment="1">
      <alignment horizontal="center"/>
    </xf>
    <xf numFmtId="169" fontId="3" fillId="0" borderId="7" xfId="0" applyNumberFormat="1" applyFont="1" applyBorder="1" applyAlignment="1">
      <alignment horizontal="center"/>
    </xf>
    <xf numFmtId="169" fontId="0" fillId="0" borderId="0" xfId="0" applyNumberFormat="1"/>
    <xf numFmtId="2" fontId="3" fillId="0" borderId="1" xfId="0" applyNumberFormat="1" applyFont="1" applyBorder="1" applyAlignment="1">
      <alignment horizontal="center"/>
    </xf>
    <xf numFmtId="169" fontId="3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5" xfId="0" applyFont="1" applyBorder="1"/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horizontal="center" wrapText="1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 wrapText="1"/>
    </xf>
    <xf numFmtId="10" fontId="1" fillId="0" borderId="9" xfId="2" applyNumberFormat="1" applyFont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0" fillId="0" borderId="0" xfId="0" applyFill="1"/>
    <xf numFmtId="0" fontId="1" fillId="6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'Average Returns'!$B$1:$F$1</c:f>
              <c:strCache>
                <c:ptCount val="5"/>
                <c:pt idx="0">
                  <c:v>AMD</c:v>
                </c:pt>
                <c:pt idx="1">
                  <c:v>AAPL</c:v>
                </c:pt>
                <c:pt idx="2">
                  <c:v>INTC</c:v>
                </c:pt>
                <c:pt idx="3">
                  <c:v>MSFT</c:v>
                </c:pt>
                <c:pt idx="4">
                  <c:v>NVDA</c:v>
                </c:pt>
              </c:strCache>
            </c:strRef>
          </c:cat>
          <c:val>
            <c:numRef>
              <c:f>'Average Returns'!$B$39:$F$39</c:f>
              <c:numCache>
                <c:formatCode>0.00</c:formatCode>
                <c:ptCount val="5"/>
                <c:pt idx="0">
                  <c:v>11.801388777777779</c:v>
                </c:pt>
                <c:pt idx="1">
                  <c:v>143.12569049999999</c:v>
                </c:pt>
                <c:pt idx="2">
                  <c:v>38.229352388888891</c:v>
                </c:pt>
                <c:pt idx="3">
                  <c:v>74.139353416666665</c:v>
                </c:pt>
                <c:pt idx="4">
                  <c:v>145.41449072222224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1D-4EB8-B247-5BE573943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9357024"/>
        <c:axId val="629359976"/>
      </c:barChart>
      <c:catAx>
        <c:axId val="62935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359976"/>
        <c:crosses val="autoZero"/>
        <c:auto val="1"/>
        <c:lblAlgn val="ctr"/>
        <c:lblOffset val="100"/>
        <c:noMultiLvlLbl val="0"/>
      </c:catAx>
      <c:valAx>
        <c:axId val="629359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35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Shares</a:t>
            </a:r>
          </a:p>
        </c:rich>
      </c:tx>
      <c:layout>
        <c:manualLayout>
          <c:xMode val="edge"/>
          <c:yMode val="edge"/>
          <c:x val="0.4094930008748907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'Portfolio Analysis'!$Q$3:$Q$7</c:f>
              <c:strCache>
                <c:ptCount val="5"/>
                <c:pt idx="0">
                  <c:v>AMD</c:v>
                </c:pt>
                <c:pt idx="1">
                  <c:v>AAPL</c:v>
                </c:pt>
                <c:pt idx="2">
                  <c:v>INTC</c:v>
                </c:pt>
                <c:pt idx="3">
                  <c:v>MSFT</c:v>
                </c:pt>
                <c:pt idx="4">
                  <c:v>NVDA</c:v>
                </c:pt>
              </c:strCache>
            </c:strRef>
          </c:cat>
          <c:val>
            <c:numRef>
              <c:f>'Portfolio Analysis'!$X$3:$X$7</c:f>
              <c:numCache>
                <c:formatCode>0.0%</c:formatCode>
                <c:ptCount val="5"/>
                <c:pt idx="0">
                  <c:v>0.45728296513126038</c:v>
                </c:pt>
                <c:pt idx="1">
                  <c:v>9.3107196522517366E-2</c:v>
                </c:pt>
                <c:pt idx="2">
                  <c:v>8.9783606074392758E-2</c:v>
                </c:pt>
                <c:pt idx="3">
                  <c:v>0.10736670137826401</c:v>
                </c:pt>
                <c:pt idx="4">
                  <c:v>0.25245953089356543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23-4726-9DD1-9ECF779E80D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6</xdr:row>
      <xdr:rowOff>52387</xdr:rowOff>
    </xdr:from>
    <xdr:to>
      <xdr:col>17</xdr:col>
      <xdr:colOff>76200</xdr:colOff>
      <xdr:row>20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EB3F45-697F-4C11-A5F6-FBA3F41FCB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390525</xdr:colOff>
      <xdr:row>8</xdr:row>
      <xdr:rowOff>166687</xdr:rowOff>
    </xdr:from>
    <xdr:to>
      <xdr:col>30</xdr:col>
      <xdr:colOff>85725</xdr:colOff>
      <xdr:row>21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11CB09-FDF3-4D11-85AB-BDB2B73A5A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F9DA-9F25-4C8F-9C48-9766FE8A7B6F}">
  <sheetPr>
    <tabColor rgb="FF92D050"/>
  </sheetPr>
  <dimension ref="A1:K37"/>
  <sheetViews>
    <sheetView workbookViewId="0">
      <selection activeCell="K29" sqref="K29"/>
    </sheetView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7</v>
      </c>
    </row>
    <row r="2" spans="1:7" x14ac:dyDescent="0.25">
      <c r="A2" s="1">
        <v>42370</v>
      </c>
      <c r="B2" s="2">
        <v>2.2000000000000002</v>
      </c>
      <c r="C2" s="2">
        <v>91.234650000000002</v>
      </c>
      <c r="D2">
        <v>27.945471000000001</v>
      </c>
      <c r="E2">
        <v>50.97681</v>
      </c>
      <c r="F2">
        <v>28.755621000000001</v>
      </c>
      <c r="G2">
        <v>1940.23999</v>
      </c>
    </row>
    <row r="3" spans="1:7" x14ac:dyDescent="0.25">
      <c r="A3" s="1">
        <v>42401</v>
      </c>
      <c r="B3" s="2">
        <v>2.14</v>
      </c>
      <c r="C3" s="2">
        <v>90.625411999999997</v>
      </c>
      <c r="D3">
        <v>26.657207</v>
      </c>
      <c r="E3">
        <v>47.081139</v>
      </c>
      <c r="F3">
        <v>30.787859000000001</v>
      </c>
      <c r="G3">
        <v>1932.2299800000001</v>
      </c>
    </row>
    <row r="4" spans="1:7" x14ac:dyDescent="0.25">
      <c r="A4" s="1">
        <v>42430</v>
      </c>
      <c r="B4" s="2">
        <v>2.85</v>
      </c>
      <c r="C4" s="2">
        <v>102.70824399999999</v>
      </c>
      <c r="D4">
        <v>29.400164</v>
      </c>
      <c r="E4">
        <v>51.473286000000002</v>
      </c>
      <c r="F4">
        <v>35.107388</v>
      </c>
      <c r="G4">
        <v>2059.73999</v>
      </c>
    </row>
    <row r="5" spans="1:7" x14ac:dyDescent="0.25">
      <c r="A5" s="1">
        <v>42461</v>
      </c>
      <c r="B5" s="2">
        <v>3.55</v>
      </c>
      <c r="C5" s="2">
        <v>88.337188999999995</v>
      </c>
      <c r="D5">
        <v>27.518910999999999</v>
      </c>
      <c r="E5">
        <v>46.477879000000001</v>
      </c>
      <c r="F5">
        <v>35.008862000000001</v>
      </c>
      <c r="G5">
        <v>2065.3000489999999</v>
      </c>
    </row>
    <row r="6" spans="1:7" x14ac:dyDescent="0.25">
      <c r="A6" s="1">
        <v>42491</v>
      </c>
      <c r="B6" s="2">
        <v>4.57</v>
      </c>
      <c r="C6" s="2">
        <v>94.104468999999995</v>
      </c>
      <c r="D6">
        <v>28.709457</v>
      </c>
      <c r="E6">
        <v>49.394973999999998</v>
      </c>
      <c r="F6">
        <v>46.034725000000002</v>
      </c>
      <c r="G6">
        <v>2096.9499510000001</v>
      </c>
    </row>
    <row r="7" spans="1:7" x14ac:dyDescent="0.25">
      <c r="A7" s="1">
        <v>42522</v>
      </c>
      <c r="B7" s="2">
        <v>5.14</v>
      </c>
      <c r="C7" s="2">
        <v>90.638489000000007</v>
      </c>
      <c r="D7">
        <v>30.066611999999999</v>
      </c>
      <c r="E7">
        <v>48.023003000000003</v>
      </c>
      <c r="F7">
        <v>46.440761999999999</v>
      </c>
      <c r="G7">
        <v>2098.860107</v>
      </c>
    </row>
    <row r="8" spans="1:7" x14ac:dyDescent="0.25">
      <c r="A8" s="1">
        <v>42552</v>
      </c>
      <c r="B8" s="2">
        <v>6.86</v>
      </c>
      <c r="C8" s="2">
        <v>98.801665999999997</v>
      </c>
      <c r="D8">
        <v>31.954943</v>
      </c>
      <c r="E8">
        <v>53.194141000000002</v>
      </c>
      <c r="F8">
        <v>56.408577000000001</v>
      </c>
      <c r="G8">
        <v>2173.6000979999999</v>
      </c>
    </row>
    <row r="9" spans="1:7" x14ac:dyDescent="0.25">
      <c r="A9" s="1">
        <v>42583</v>
      </c>
      <c r="B9" s="2">
        <v>7.4</v>
      </c>
      <c r="C9" s="2">
        <v>100.593552</v>
      </c>
      <c r="D9">
        <v>32.899109000000003</v>
      </c>
      <c r="E9">
        <v>53.926167</v>
      </c>
      <c r="F9">
        <v>60.597233000000003</v>
      </c>
      <c r="G9">
        <v>2170.9499510000001</v>
      </c>
    </row>
    <row r="10" spans="1:7" x14ac:dyDescent="0.25">
      <c r="A10" s="1">
        <v>42614</v>
      </c>
      <c r="B10" s="2">
        <v>6.91</v>
      </c>
      <c r="C10" s="2">
        <v>107.763504</v>
      </c>
      <c r="D10">
        <v>34.866405</v>
      </c>
      <c r="E10">
        <v>54.394482000000004</v>
      </c>
      <c r="F10">
        <v>67.815025000000006</v>
      </c>
      <c r="G10">
        <v>2168.2700199999999</v>
      </c>
    </row>
    <row r="11" spans="1:7" x14ac:dyDescent="0.25">
      <c r="A11" s="1">
        <v>42644</v>
      </c>
      <c r="B11" s="2">
        <v>7.23</v>
      </c>
      <c r="C11" s="2">
        <v>108.230583</v>
      </c>
      <c r="D11">
        <v>32.206401999999997</v>
      </c>
      <c r="E11">
        <v>56.585372999999997</v>
      </c>
      <c r="F11">
        <v>70.427871999999994</v>
      </c>
      <c r="G11">
        <v>2126.1499020000001</v>
      </c>
    </row>
    <row r="12" spans="1:7" x14ac:dyDescent="0.25">
      <c r="A12" s="1">
        <v>42675</v>
      </c>
      <c r="B12" s="2">
        <v>8.91</v>
      </c>
      <c r="C12" s="2">
        <v>105.351799</v>
      </c>
      <c r="D12">
        <v>32.049385000000001</v>
      </c>
      <c r="E12">
        <v>56.906444999999998</v>
      </c>
      <c r="F12">
        <v>91.251389000000003</v>
      </c>
      <c r="G12">
        <v>2198.8100589999999</v>
      </c>
    </row>
    <row r="13" spans="1:7" x14ac:dyDescent="0.25">
      <c r="A13" s="1">
        <v>42705</v>
      </c>
      <c r="B13" s="2">
        <v>11.34</v>
      </c>
      <c r="C13" s="2">
        <v>110.97081</v>
      </c>
      <c r="D13">
        <v>33.753101000000001</v>
      </c>
      <c r="E13">
        <v>59.078251000000002</v>
      </c>
      <c r="F13">
        <v>105.799965</v>
      </c>
      <c r="G13">
        <v>2238.830078</v>
      </c>
    </row>
    <row r="14" spans="1:7" x14ac:dyDescent="0.25">
      <c r="A14" s="1">
        <v>42736</v>
      </c>
      <c r="B14" s="2">
        <v>10.37</v>
      </c>
      <c r="C14" s="2">
        <v>116.269257</v>
      </c>
      <c r="D14">
        <v>34.264930999999997</v>
      </c>
      <c r="E14">
        <v>61.464576999999998</v>
      </c>
      <c r="F14">
        <v>108.21848300000001</v>
      </c>
      <c r="G14">
        <v>2278.8701169999999</v>
      </c>
    </row>
    <row r="15" spans="1:7" x14ac:dyDescent="0.25">
      <c r="A15" s="1">
        <v>42767</v>
      </c>
      <c r="B15" s="2">
        <v>14.46</v>
      </c>
      <c r="C15" s="2">
        <v>131.25443999999999</v>
      </c>
      <c r="D15">
        <v>33.687953999999998</v>
      </c>
      <c r="E15">
        <v>60.827587000000001</v>
      </c>
      <c r="F15">
        <v>100.586296</v>
      </c>
      <c r="G15">
        <v>2363.639893</v>
      </c>
    </row>
    <row r="16" spans="1:7" x14ac:dyDescent="0.25">
      <c r="A16" s="1">
        <v>42795</v>
      </c>
      <c r="B16" s="2">
        <v>14.55</v>
      </c>
      <c r="C16" s="2">
        <v>138.24195900000001</v>
      </c>
      <c r="D16">
        <v>33.806606000000002</v>
      </c>
      <c r="E16">
        <v>62.99456</v>
      </c>
      <c r="F16">
        <v>108.106956</v>
      </c>
      <c r="G16">
        <v>2362.719971</v>
      </c>
    </row>
    <row r="17" spans="1:11" x14ac:dyDescent="0.25">
      <c r="A17" s="1">
        <v>42826</v>
      </c>
      <c r="B17" s="2">
        <v>13.3</v>
      </c>
      <c r="C17" s="2">
        <v>138.23232999999999</v>
      </c>
      <c r="D17">
        <v>33.881588000000001</v>
      </c>
      <c r="E17">
        <v>65.481437999999997</v>
      </c>
      <c r="F17">
        <v>103.51194</v>
      </c>
      <c r="G17">
        <v>2384.1999510000001</v>
      </c>
    </row>
    <row r="18" spans="1:11" x14ac:dyDescent="0.25">
      <c r="A18" s="1">
        <v>42856</v>
      </c>
      <c r="B18" s="2">
        <v>11.19</v>
      </c>
      <c r="C18" s="2">
        <v>146.998749</v>
      </c>
      <c r="D18">
        <v>33.844101000000002</v>
      </c>
      <c r="E18">
        <v>66.801399000000004</v>
      </c>
      <c r="F18">
        <v>143.25932299999999</v>
      </c>
      <c r="G18">
        <v>2411.8000489999999</v>
      </c>
    </row>
    <row r="19" spans="1:11" x14ac:dyDescent="0.25">
      <c r="A19" s="1">
        <v>42887</v>
      </c>
      <c r="B19" s="2">
        <v>12.48</v>
      </c>
      <c r="C19" s="2">
        <v>139.16044600000001</v>
      </c>
      <c r="D19">
        <v>31.858066999999998</v>
      </c>
      <c r="E19">
        <v>66.308907000000005</v>
      </c>
      <c r="F19">
        <v>143.61883499999999</v>
      </c>
      <c r="G19">
        <v>2423.4099120000001</v>
      </c>
    </row>
    <row r="20" spans="1:11" x14ac:dyDescent="0.25">
      <c r="A20" s="1">
        <v>42917</v>
      </c>
      <c r="B20" s="2">
        <v>13.61</v>
      </c>
      <c r="C20" s="2">
        <v>143.71148700000001</v>
      </c>
      <c r="D20">
        <v>33.491573000000002</v>
      </c>
      <c r="E20">
        <v>69.935554999999994</v>
      </c>
      <c r="F20">
        <v>161.45195000000001</v>
      </c>
      <c r="G20">
        <v>2470.3000489999999</v>
      </c>
    </row>
    <row r="21" spans="1:11" x14ac:dyDescent="0.25">
      <c r="A21" s="1">
        <v>42948</v>
      </c>
      <c r="B21" s="2">
        <v>13.02</v>
      </c>
      <c r="C21" s="2">
        <v>158.466263</v>
      </c>
      <c r="D21">
        <v>33.113875999999998</v>
      </c>
      <c r="E21">
        <v>71.926833999999999</v>
      </c>
      <c r="F21">
        <v>168.33686800000001</v>
      </c>
      <c r="G21">
        <v>2471.6499020000001</v>
      </c>
    </row>
    <row r="22" spans="1:11" x14ac:dyDescent="0.25">
      <c r="A22" s="1">
        <v>42979</v>
      </c>
      <c r="B22" s="2">
        <v>12.75</v>
      </c>
      <c r="C22" s="2">
        <v>149.50443999999999</v>
      </c>
      <c r="D22">
        <v>36.225914000000003</v>
      </c>
      <c r="E22">
        <v>72.039268000000007</v>
      </c>
      <c r="F22">
        <v>177.762497</v>
      </c>
      <c r="G22">
        <v>2519.360107</v>
      </c>
    </row>
    <row r="23" spans="1:11" x14ac:dyDescent="0.25">
      <c r="A23" s="1">
        <v>43009</v>
      </c>
      <c r="B23" s="2">
        <v>10.99</v>
      </c>
      <c r="C23" s="2">
        <v>163.977585</v>
      </c>
      <c r="D23">
        <v>43.275115999999997</v>
      </c>
      <c r="E23">
        <v>80.443352000000004</v>
      </c>
      <c r="F23">
        <v>205.64444</v>
      </c>
      <c r="G23">
        <v>2575.26001</v>
      </c>
    </row>
    <row r="24" spans="1:11" x14ac:dyDescent="0.25">
      <c r="A24" s="1">
        <v>43040</v>
      </c>
      <c r="B24" s="2">
        <v>10.89</v>
      </c>
      <c r="C24" s="2">
        <v>166.703461</v>
      </c>
      <c r="D24">
        <v>42.656761000000003</v>
      </c>
      <c r="E24">
        <v>81.400795000000002</v>
      </c>
      <c r="F24">
        <v>210.417404</v>
      </c>
      <c r="G24">
        <v>2584.8400879999999</v>
      </c>
    </row>
    <row r="25" spans="1:11" x14ac:dyDescent="0.25">
      <c r="A25" s="1">
        <v>43070</v>
      </c>
      <c r="B25" s="2">
        <v>10.28</v>
      </c>
      <c r="C25" s="2">
        <v>164.75206</v>
      </c>
      <c r="D25">
        <v>44.172728999999997</v>
      </c>
      <c r="E25">
        <v>83.141182000000001</v>
      </c>
      <c r="F25">
        <v>192.54315199999999</v>
      </c>
      <c r="G25">
        <v>2673.610107</v>
      </c>
    </row>
    <row r="26" spans="1:11" x14ac:dyDescent="0.25">
      <c r="A26" s="1">
        <v>43101</v>
      </c>
      <c r="B26" s="2">
        <v>13.74</v>
      </c>
      <c r="C26" s="2">
        <v>162.999695</v>
      </c>
      <c r="D26">
        <v>46.067489999999999</v>
      </c>
      <c r="E26">
        <v>92.345612000000003</v>
      </c>
      <c r="F26">
        <v>244.584518</v>
      </c>
      <c r="G26">
        <v>2823.8100589999999</v>
      </c>
    </row>
    <row r="27" spans="1:11" x14ac:dyDescent="0.25">
      <c r="A27" s="1">
        <v>43132</v>
      </c>
      <c r="B27" s="2">
        <v>12.11</v>
      </c>
      <c r="C27" s="2">
        <v>173.40683000000001</v>
      </c>
      <c r="D27">
        <v>47.16798</v>
      </c>
      <c r="E27">
        <v>91.140381000000005</v>
      </c>
      <c r="F27">
        <v>240.80329900000001</v>
      </c>
      <c r="G27">
        <v>2713.830078</v>
      </c>
    </row>
    <row r="28" spans="1:11" x14ac:dyDescent="0.25">
      <c r="A28" s="1">
        <v>43160</v>
      </c>
      <c r="B28" s="2">
        <v>10.050000000000001</v>
      </c>
      <c r="C28" s="2">
        <v>164.00637800000001</v>
      </c>
      <c r="D28">
        <v>50.175980000000003</v>
      </c>
      <c r="E28">
        <v>89.127189999999999</v>
      </c>
      <c r="F28">
        <v>230.587997</v>
      </c>
      <c r="G28">
        <v>2640.8701169999999</v>
      </c>
    </row>
    <row r="29" spans="1:11" x14ac:dyDescent="0.25">
      <c r="A29" s="1">
        <v>43191</v>
      </c>
      <c r="B29" s="2">
        <v>10.88</v>
      </c>
      <c r="C29" s="2">
        <v>161.54304500000001</v>
      </c>
      <c r="D29">
        <v>49.732792000000003</v>
      </c>
      <c r="E29">
        <v>91.324370999999999</v>
      </c>
      <c r="F29">
        <v>223.926941</v>
      </c>
      <c r="G29">
        <v>2648.0500489999999</v>
      </c>
      <c r="K29" s="63"/>
    </row>
    <row r="30" spans="1:11" x14ac:dyDescent="0.25">
      <c r="A30" s="1">
        <v>43221</v>
      </c>
      <c r="B30" s="2">
        <v>13.73</v>
      </c>
      <c r="C30" s="2">
        <v>182.667023</v>
      </c>
      <c r="D30">
        <v>53.181910999999999</v>
      </c>
      <c r="E30">
        <v>96.519478000000007</v>
      </c>
      <c r="F30">
        <v>251.098862</v>
      </c>
      <c r="G30">
        <v>2705.2700199999999</v>
      </c>
    </row>
    <row r="31" spans="1:11" x14ac:dyDescent="0.25">
      <c r="A31" s="1">
        <v>43252</v>
      </c>
      <c r="B31" s="2">
        <v>14.99</v>
      </c>
      <c r="C31" s="2">
        <v>181.644363</v>
      </c>
      <c r="D31">
        <v>48.169029000000002</v>
      </c>
      <c r="E31">
        <v>96.712256999999994</v>
      </c>
      <c r="F31">
        <v>236.02088900000001</v>
      </c>
      <c r="G31">
        <v>2718.3701169999999</v>
      </c>
    </row>
    <row r="32" spans="1:11" x14ac:dyDescent="0.25">
      <c r="A32" s="1">
        <v>43282</v>
      </c>
      <c r="B32" s="2">
        <v>18.329999999999998</v>
      </c>
      <c r="C32" s="2">
        <v>186.72737100000001</v>
      </c>
      <c r="D32">
        <v>46.608944000000001</v>
      </c>
      <c r="E32">
        <v>104.03851299999999</v>
      </c>
      <c r="F32">
        <v>243.95135500000001</v>
      </c>
      <c r="G32">
        <v>2816.290039</v>
      </c>
    </row>
    <row r="33" spans="1:7" x14ac:dyDescent="0.25">
      <c r="A33" s="1">
        <v>43313</v>
      </c>
      <c r="B33" s="2">
        <v>25.17</v>
      </c>
      <c r="C33" s="2">
        <v>223.36828600000001</v>
      </c>
      <c r="D33">
        <v>46.928711</v>
      </c>
      <c r="E33">
        <v>110.168228</v>
      </c>
      <c r="F33">
        <v>279.63842799999998</v>
      </c>
      <c r="G33">
        <v>2901.5200199999999</v>
      </c>
    </row>
    <row r="34" spans="1:7" x14ac:dyDescent="0.25">
      <c r="A34" s="1">
        <v>43344</v>
      </c>
      <c r="B34" s="2">
        <v>30.889999</v>
      </c>
      <c r="C34" s="2">
        <v>222.29054300000001</v>
      </c>
      <c r="D34">
        <v>46.102730000000001</v>
      </c>
      <c r="E34">
        <v>112.600616</v>
      </c>
      <c r="F34">
        <v>280.13031000000001</v>
      </c>
      <c r="G34">
        <v>2913.9799800000001</v>
      </c>
    </row>
    <row r="35" spans="1:7" x14ac:dyDescent="0.25">
      <c r="A35" s="1">
        <v>43374</v>
      </c>
      <c r="B35" s="2">
        <v>18.209999</v>
      </c>
      <c r="C35" s="2">
        <v>215.51568599999999</v>
      </c>
      <c r="D35">
        <v>45.703021999999997</v>
      </c>
      <c r="E35">
        <v>105.157578</v>
      </c>
      <c r="F35">
        <v>210.16253699999999</v>
      </c>
      <c r="G35">
        <v>2711.73999</v>
      </c>
    </row>
    <row r="36" spans="1:7" x14ac:dyDescent="0.25">
      <c r="A36" s="1">
        <v>43405</v>
      </c>
      <c r="B36" s="2">
        <v>21.299999</v>
      </c>
      <c r="C36" s="2">
        <v>175.851181</v>
      </c>
      <c r="D36">
        <v>48.072018</v>
      </c>
      <c r="E36">
        <v>109.174454</v>
      </c>
      <c r="F36">
        <v>162.912598</v>
      </c>
      <c r="G36">
        <v>2760.169922</v>
      </c>
    </row>
    <row r="37" spans="1:7" x14ac:dyDescent="0.25">
      <c r="A37" s="1">
        <v>43435</v>
      </c>
      <c r="B37" s="2">
        <v>18.459999</v>
      </c>
      <c r="C37" s="2">
        <v>155.871613</v>
      </c>
      <c r="D37">
        <v>46.039695999999999</v>
      </c>
      <c r="E37">
        <v>100.43064099999999</v>
      </c>
      <c r="F37">
        <v>133.21051</v>
      </c>
      <c r="G37">
        <v>2506.8500979999999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C3F4-AF4B-4BCE-8899-76C3C4F3F051}">
  <sheetPr>
    <tabColor theme="4" tint="0.59999389629810485"/>
  </sheetPr>
  <dimension ref="A1:F39"/>
  <sheetViews>
    <sheetView workbookViewId="0">
      <selection activeCell="H6" sqref="H6"/>
    </sheetView>
  </sheetViews>
  <sheetFormatPr defaultRowHeight="15" x14ac:dyDescent="0.25"/>
  <cols>
    <col min="1" max="1" width="9.7109375" bestFit="1" customWidth="1"/>
    <col min="3" max="3" width="10.57031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x14ac:dyDescent="0.25">
      <c r="A2" s="1">
        <v>42370</v>
      </c>
      <c r="B2" s="2">
        <v>2.2000000000000002</v>
      </c>
      <c r="C2" s="2">
        <v>91.234650000000002</v>
      </c>
      <c r="D2">
        <v>27.945471000000001</v>
      </c>
      <c r="E2">
        <v>50.97681</v>
      </c>
      <c r="F2">
        <v>28.755621000000001</v>
      </c>
    </row>
    <row r="3" spans="1:6" x14ac:dyDescent="0.25">
      <c r="A3" s="1">
        <v>42401</v>
      </c>
      <c r="B3" s="2">
        <v>2.14</v>
      </c>
      <c r="C3" s="2">
        <v>90.625411999999997</v>
      </c>
      <c r="D3">
        <v>26.657207</v>
      </c>
      <c r="E3">
        <v>47.081139</v>
      </c>
      <c r="F3">
        <v>30.787859000000001</v>
      </c>
    </row>
    <row r="4" spans="1:6" x14ac:dyDescent="0.25">
      <c r="A4" s="1">
        <v>42430</v>
      </c>
      <c r="B4" s="2">
        <v>2.85</v>
      </c>
      <c r="C4" s="2">
        <v>102.70824399999999</v>
      </c>
      <c r="D4">
        <v>29.400164</v>
      </c>
      <c r="E4">
        <v>51.473286000000002</v>
      </c>
      <c r="F4">
        <v>35.107388</v>
      </c>
    </row>
    <row r="5" spans="1:6" x14ac:dyDescent="0.25">
      <c r="A5" s="1">
        <v>42461</v>
      </c>
      <c r="B5" s="2">
        <v>3.55</v>
      </c>
      <c r="C5" s="2">
        <v>88.337188999999995</v>
      </c>
      <c r="D5">
        <v>27.518910999999999</v>
      </c>
      <c r="E5">
        <v>46.477879000000001</v>
      </c>
      <c r="F5">
        <v>35.008862000000001</v>
      </c>
    </row>
    <row r="6" spans="1:6" x14ac:dyDescent="0.25">
      <c r="A6" s="1">
        <v>42491</v>
      </c>
      <c r="B6" s="2">
        <v>4.57</v>
      </c>
      <c r="C6" s="2">
        <v>94.104468999999995</v>
      </c>
      <c r="D6">
        <v>28.709457</v>
      </c>
      <c r="E6">
        <v>49.394973999999998</v>
      </c>
      <c r="F6">
        <v>46.034725000000002</v>
      </c>
    </row>
    <row r="7" spans="1:6" x14ac:dyDescent="0.25">
      <c r="A7" s="1">
        <v>42522</v>
      </c>
      <c r="B7" s="2">
        <v>5.14</v>
      </c>
      <c r="C7" s="2">
        <v>90.638489000000007</v>
      </c>
      <c r="D7">
        <v>30.066611999999999</v>
      </c>
      <c r="E7">
        <v>48.023003000000003</v>
      </c>
      <c r="F7">
        <v>46.440761999999999</v>
      </c>
    </row>
    <row r="8" spans="1:6" x14ac:dyDescent="0.25">
      <c r="A8" s="1">
        <v>42552</v>
      </c>
      <c r="B8" s="2">
        <v>6.86</v>
      </c>
      <c r="C8" s="2">
        <v>98.801665999999997</v>
      </c>
      <c r="D8">
        <v>31.954943</v>
      </c>
      <c r="E8">
        <v>53.194141000000002</v>
      </c>
      <c r="F8">
        <v>56.408577000000001</v>
      </c>
    </row>
    <row r="9" spans="1:6" x14ac:dyDescent="0.25">
      <c r="A9" s="1">
        <v>42583</v>
      </c>
      <c r="B9" s="2">
        <v>7.4</v>
      </c>
      <c r="C9" s="2">
        <v>100.593552</v>
      </c>
      <c r="D9">
        <v>32.899109000000003</v>
      </c>
      <c r="E9">
        <v>53.926167</v>
      </c>
      <c r="F9">
        <v>60.597233000000003</v>
      </c>
    </row>
    <row r="10" spans="1:6" x14ac:dyDescent="0.25">
      <c r="A10" s="1">
        <v>42614</v>
      </c>
      <c r="B10" s="2">
        <v>6.91</v>
      </c>
      <c r="C10" s="2">
        <v>107.763504</v>
      </c>
      <c r="D10">
        <v>34.866405</v>
      </c>
      <c r="E10">
        <v>54.394482000000004</v>
      </c>
      <c r="F10">
        <v>67.815025000000006</v>
      </c>
    </row>
    <row r="11" spans="1:6" x14ac:dyDescent="0.25">
      <c r="A11" s="1">
        <v>42644</v>
      </c>
      <c r="B11" s="2">
        <v>7.23</v>
      </c>
      <c r="C11" s="2">
        <v>108.230583</v>
      </c>
      <c r="D11">
        <v>32.206401999999997</v>
      </c>
      <c r="E11">
        <v>56.585372999999997</v>
      </c>
      <c r="F11">
        <v>70.427871999999994</v>
      </c>
    </row>
    <row r="12" spans="1:6" x14ac:dyDescent="0.25">
      <c r="A12" s="1">
        <v>42675</v>
      </c>
      <c r="B12" s="2">
        <v>8.91</v>
      </c>
      <c r="C12" s="2">
        <v>105.351799</v>
      </c>
      <c r="D12">
        <v>32.049385000000001</v>
      </c>
      <c r="E12">
        <v>56.906444999999998</v>
      </c>
      <c r="F12">
        <v>91.251389000000003</v>
      </c>
    </row>
    <row r="13" spans="1:6" x14ac:dyDescent="0.25">
      <c r="A13" s="1">
        <v>42705</v>
      </c>
      <c r="B13" s="2">
        <v>11.34</v>
      </c>
      <c r="C13" s="2">
        <v>110.97081</v>
      </c>
      <c r="D13">
        <v>33.753101000000001</v>
      </c>
      <c r="E13">
        <v>59.078251000000002</v>
      </c>
      <c r="F13">
        <v>105.799965</v>
      </c>
    </row>
    <row r="14" spans="1:6" x14ac:dyDescent="0.25">
      <c r="A14" s="1">
        <v>42736</v>
      </c>
      <c r="B14" s="2">
        <v>10.37</v>
      </c>
      <c r="C14" s="2">
        <v>116.269257</v>
      </c>
      <c r="D14">
        <v>34.264930999999997</v>
      </c>
      <c r="E14">
        <v>61.464576999999998</v>
      </c>
      <c r="F14">
        <v>108.21848300000001</v>
      </c>
    </row>
    <row r="15" spans="1:6" x14ac:dyDescent="0.25">
      <c r="A15" s="1">
        <v>42767</v>
      </c>
      <c r="B15" s="2">
        <v>14.46</v>
      </c>
      <c r="C15" s="2">
        <v>131.25443999999999</v>
      </c>
      <c r="D15">
        <v>33.687953999999998</v>
      </c>
      <c r="E15">
        <v>60.827587000000001</v>
      </c>
      <c r="F15">
        <v>100.586296</v>
      </c>
    </row>
    <row r="16" spans="1:6" x14ac:dyDescent="0.25">
      <c r="A16" s="1">
        <v>42795</v>
      </c>
      <c r="B16" s="2">
        <v>14.55</v>
      </c>
      <c r="C16" s="2">
        <v>138.24195900000001</v>
      </c>
      <c r="D16">
        <v>33.806606000000002</v>
      </c>
      <c r="E16">
        <v>62.99456</v>
      </c>
      <c r="F16">
        <v>108.106956</v>
      </c>
    </row>
    <row r="17" spans="1:6" x14ac:dyDescent="0.25">
      <c r="A17" s="1">
        <v>42826</v>
      </c>
      <c r="B17" s="2">
        <v>13.3</v>
      </c>
      <c r="C17" s="2">
        <v>138.23232999999999</v>
      </c>
      <c r="D17">
        <v>33.881588000000001</v>
      </c>
      <c r="E17">
        <v>65.481437999999997</v>
      </c>
      <c r="F17">
        <v>103.51194</v>
      </c>
    </row>
    <row r="18" spans="1:6" x14ac:dyDescent="0.25">
      <c r="A18" s="1">
        <v>42856</v>
      </c>
      <c r="B18" s="2">
        <v>11.19</v>
      </c>
      <c r="C18" s="2">
        <v>146.998749</v>
      </c>
      <c r="D18">
        <v>33.844101000000002</v>
      </c>
      <c r="E18">
        <v>66.801399000000004</v>
      </c>
      <c r="F18">
        <v>143.25932299999999</v>
      </c>
    </row>
    <row r="19" spans="1:6" x14ac:dyDescent="0.25">
      <c r="A19" s="1">
        <v>42887</v>
      </c>
      <c r="B19" s="2">
        <v>12.48</v>
      </c>
      <c r="C19" s="2">
        <v>139.16044600000001</v>
      </c>
      <c r="D19">
        <v>31.858066999999998</v>
      </c>
      <c r="E19">
        <v>66.308907000000005</v>
      </c>
      <c r="F19">
        <v>143.61883499999999</v>
      </c>
    </row>
    <row r="20" spans="1:6" x14ac:dyDescent="0.25">
      <c r="A20" s="1">
        <v>42917</v>
      </c>
      <c r="B20" s="2">
        <v>13.61</v>
      </c>
      <c r="C20" s="2">
        <v>143.71148700000001</v>
      </c>
      <c r="D20">
        <v>33.491573000000002</v>
      </c>
      <c r="E20">
        <v>69.935554999999994</v>
      </c>
      <c r="F20">
        <v>161.45195000000001</v>
      </c>
    </row>
    <row r="21" spans="1:6" x14ac:dyDescent="0.25">
      <c r="A21" s="1">
        <v>42948</v>
      </c>
      <c r="B21" s="2">
        <v>13.02</v>
      </c>
      <c r="C21" s="2">
        <v>158.466263</v>
      </c>
      <c r="D21">
        <v>33.113875999999998</v>
      </c>
      <c r="E21">
        <v>71.926833999999999</v>
      </c>
      <c r="F21">
        <v>168.33686800000001</v>
      </c>
    </row>
    <row r="22" spans="1:6" x14ac:dyDescent="0.25">
      <c r="A22" s="1">
        <v>42979</v>
      </c>
      <c r="B22" s="2">
        <v>12.75</v>
      </c>
      <c r="C22" s="2">
        <v>149.50443999999999</v>
      </c>
      <c r="D22">
        <v>36.225914000000003</v>
      </c>
      <c r="E22">
        <v>72.039268000000007</v>
      </c>
      <c r="F22">
        <v>177.762497</v>
      </c>
    </row>
    <row r="23" spans="1:6" x14ac:dyDescent="0.25">
      <c r="A23" s="1">
        <v>43009</v>
      </c>
      <c r="B23" s="2">
        <v>10.99</v>
      </c>
      <c r="C23" s="2">
        <v>163.977585</v>
      </c>
      <c r="D23">
        <v>43.275115999999997</v>
      </c>
      <c r="E23">
        <v>80.443352000000004</v>
      </c>
      <c r="F23">
        <v>205.64444</v>
      </c>
    </row>
    <row r="24" spans="1:6" x14ac:dyDescent="0.25">
      <c r="A24" s="1">
        <v>43040</v>
      </c>
      <c r="B24" s="2">
        <v>10.89</v>
      </c>
      <c r="C24" s="2">
        <v>166.703461</v>
      </c>
      <c r="D24">
        <v>42.656761000000003</v>
      </c>
      <c r="E24">
        <v>81.400795000000002</v>
      </c>
      <c r="F24">
        <v>210.417404</v>
      </c>
    </row>
    <row r="25" spans="1:6" x14ac:dyDescent="0.25">
      <c r="A25" s="1">
        <v>43070</v>
      </c>
      <c r="B25" s="2">
        <v>10.28</v>
      </c>
      <c r="C25" s="2">
        <v>164.75206</v>
      </c>
      <c r="D25">
        <v>44.172728999999997</v>
      </c>
      <c r="E25">
        <v>83.141182000000001</v>
      </c>
      <c r="F25">
        <v>192.54315199999999</v>
      </c>
    </row>
    <row r="26" spans="1:6" x14ac:dyDescent="0.25">
      <c r="A26" s="1">
        <v>43101</v>
      </c>
      <c r="B26" s="2">
        <v>13.74</v>
      </c>
      <c r="C26" s="2">
        <v>162.999695</v>
      </c>
      <c r="D26">
        <v>46.067489999999999</v>
      </c>
      <c r="E26">
        <v>92.345612000000003</v>
      </c>
      <c r="F26">
        <v>244.584518</v>
      </c>
    </row>
    <row r="27" spans="1:6" x14ac:dyDescent="0.25">
      <c r="A27" s="1">
        <v>43132</v>
      </c>
      <c r="B27" s="2">
        <v>12.11</v>
      </c>
      <c r="C27" s="2">
        <v>173.40683000000001</v>
      </c>
      <c r="D27">
        <v>47.16798</v>
      </c>
      <c r="E27">
        <v>91.140381000000005</v>
      </c>
      <c r="F27">
        <v>240.80329900000001</v>
      </c>
    </row>
    <row r="28" spans="1:6" x14ac:dyDescent="0.25">
      <c r="A28" s="1">
        <v>43160</v>
      </c>
      <c r="B28" s="2">
        <v>10.050000000000001</v>
      </c>
      <c r="C28" s="2">
        <v>164.00637800000001</v>
      </c>
      <c r="D28">
        <v>50.175980000000003</v>
      </c>
      <c r="E28">
        <v>89.127189999999999</v>
      </c>
      <c r="F28">
        <v>230.587997</v>
      </c>
    </row>
    <row r="29" spans="1:6" x14ac:dyDescent="0.25">
      <c r="A29" s="1">
        <v>43191</v>
      </c>
      <c r="B29" s="2">
        <v>10.88</v>
      </c>
      <c r="C29" s="2">
        <v>161.54304500000001</v>
      </c>
      <c r="D29">
        <v>49.732792000000003</v>
      </c>
      <c r="E29">
        <v>91.324370999999999</v>
      </c>
      <c r="F29">
        <v>223.926941</v>
      </c>
    </row>
    <row r="30" spans="1:6" x14ac:dyDescent="0.25">
      <c r="A30" s="1">
        <v>43221</v>
      </c>
      <c r="B30" s="2">
        <v>13.73</v>
      </c>
      <c r="C30" s="2">
        <v>182.667023</v>
      </c>
      <c r="D30">
        <v>53.181910999999999</v>
      </c>
      <c r="E30">
        <v>96.519478000000007</v>
      </c>
      <c r="F30">
        <v>251.098862</v>
      </c>
    </row>
    <row r="31" spans="1:6" x14ac:dyDescent="0.25">
      <c r="A31" s="1">
        <v>43252</v>
      </c>
      <c r="B31" s="2">
        <v>14.99</v>
      </c>
      <c r="C31" s="2">
        <v>181.644363</v>
      </c>
      <c r="D31">
        <v>48.169029000000002</v>
      </c>
      <c r="E31">
        <v>96.712256999999994</v>
      </c>
      <c r="F31">
        <v>236.02088900000001</v>
      </c>
    </row>
    <row r="32" spans="1:6" x14ac:dyDescent="0.25">
      <c r="A32" s="1">
        <v>43282</v>
      </c>
      <c r="B32" s="2">
        <v>18.329999999999998</v>
      </c>
      <c r="C32" s="2">
        <v>186.72737100000001</v>
      </c>
      <c r="D32">
        <v>46.608944000000001</v>
      </c>
      <c r="E32">
        <v>104.03851299999999</v>
      </c>
      <c r="F32">
        <v>243.95135500000001</v>
      </c>
    </row>
    <row r="33" spans="1:6" x14ac:dyDescent="0.25">
      <c r="A33" s="1">
        <v>43313</v>
      </c>
      <c r="B33" s="2">
        <v>25.17</v>
      </c>
      <c r="C33" s="2">
        <v>223.36828600000001</v>
      </c>
      <c r="D33">
        <v>46.928711</v>
      </c>
      <c r="E33">
        <v>110.168228</v>
      </c>
      <c r="F33">
        <v>279.63842799999998</v>
      </c>
    </row>
    <row r="34" spans="1:6" x14ac:dyDescent="0.25">
      <c r="A34" s="1">
        <v>43344</v>
      </c>
      <c r="B34" s="2">
        <v>30.889999</v>
      </c>
      <c r="C34" s="2">
        <v>222.29054300000001</v>
      </c>
      <c r="D34">
        <v>46.102730000000001</v>
      </c>
      <c r="E34">
        <v>112.600616</v>
      </c>
      <c r="F34">
        <v>280.13031000000001</v>
      </c>
    </row>
    <row r="35" spans="1:6" x14ac:dyDescent="0.25">
      <c r="A35" s="1">
        <v>43374</v>
      </c>
      <c r="B35" s="2">
        <v>18.209999</v>
      </c>
      <c r="C35" s="2">
        <v>215.51568599999999</v>
      </c>
      <c r="D35">
        <v>45.703021999999997</v>
      </c>
      <c r="E35">
        <v>105.157578</v>
      </c>
      <c r="F35">
        <v>210.16253699999999</v>
      </c>
    </row>
    <row r="36" spans="1:6" x14ac:dyDescent="0.25">
      <c r="A36" s="1">
        <v>43405</v>
      </c>
      <c r="B36" s="2">
        <v>21.299999</v>
      </c>
      <c r="C36" s="2">
        <v>175.851181</v>
      </c>
      <c r="D36">
        <v>48.072018</v>
      </c>
      <c r="E36">
        <v>109.174454</v>
      </c>
      <c r="F36">
        <v>162.912598</v>
      </c>
    </row>
    <row r="37" spans="1:6" x14ac:dyDescent="0.25">
      <c r="A37" s="1">
        <v>43435</v>
      </c>
      <c r="B37" s="2">
        <v>18.459999</v>
      </c>
      <c r="C37" s="2">
        <v>155.871613</v>
      </c>
      <c r="D37">
        <v>46.039695999999999</v>
      </c>
      <c r="E37">
        <v>100.43064099999999</v>
      </c>
      <c r="F37">
        <v>133.21051</v>
      </c>
    </row>
    <row r="39" spans="1:6" x14ac:dyDescent="0.25">
      <c r="A39" t="s">
        <v>6</v>
      </c>
      <c r="B39" s="2">
        <f xml:space="preserve"> AVERAGE(B2:B37)</f>
        <v>11.801388777777779</v>
      </c>
      <c r="C39" s="2">
        <f t="shared" ref="C39:F39" si="0" xml:space="preserve"> AVERAGE(C2:C37)</f>
        <v>143.12569049999999</v>
      </c>
      <c r="D39" s="2">
        <f t="shared" si="0"/>
        <v>38.229352388888891</v>
      </c>
      <c r="E39" s="2">
        <f t="shared" si="0"/>
        <v>74.139353416666665</v>
      </c>
      <c r="F39" s="2">
        <f t="shared" si="0"/>
        <v>145.41449072222224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C258-9B78-4FFC-A77B-112E8D8EA423}">
  <sheetPr>
    <tabColor rgb="FF0070C0"/>
  </sheetPr>
  <dimension ref="A1:X90"/>
  <sheetViews>
    <sheetView tabSelected="1" workbookViewId="0">
      <selection activeCell="O10" sqref="O10"/>
    </sheetView>
  </sheetViews>
  <sheetFormatPr defaultRowHeight="15" x14ac:dyDescent="0.25"/>
  <cols>
    <col min="1" max="1" width="9.7109375" bestFit="1" customWidth="1"/>
    <col min="3" max="3" width="10.5703125" bestFit="1" customWidth="1"/>
    <col min="16" max="16" width="12.85546875" bestFit="1" customWidth="1"/>
    <col min="17" max="17" width="14.28515625" bestFit="1" customWidth="1"/>
    <col min="18" max="18" width="17.85546875" bestFit="1" customWidth="1"/>
    <col min="19" max="19" width="12.85546875" bestFit="1" customWidth="1"/>
    <col min="21" max="21" width="11.85546875" bestFit="1" customWidth="1"/>
    <col min="22" max="22" width="30.5703125" customWidth="1"/>
  </cols>
  <sheetData>
    <row r="1" spans="1:24" ht="15.75" thickBot="1" x14ac:dyDescent="0.3">
      <c r="B1" s="67" t="s">
        <v>44</v>
      </c>
      <c r="C1" s="68"/>
      <c r="D1" s="68"/>
      <c r="E1" s="68"/>
      <c r="F1" s="68"/>
      <c r="G1" s="69"/>
      <c r="H1" s="70" t="s">
        <v>43</v>
      </c>
      <c r="I1" s="71"/>
      <c r="J1" s="71"/>
      <c r="K1" s="71"/>
      <c r="L1" s="71"/>
      <c r="M1" s="71"/>
      <c r="N1" s="72"/>
      <c r="Q1" s="60" t="s">
        <v>8</v>
      </c>
      <c r="R1" s="61"/>
      <c r="S1" s="61"/>
      <c r="T1" s="61"/>
      <c r="U1" s="61"/>
      <c r="V1" s="61"/>
      <c r="W1" s="61"/>
      <c r="X1" s="62"/>
    </row>
    <row r="2" spans="1:24" ht="45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5</v>
      </c>
      <c r="F2" s="3" t="s">
        <v>4</v>
      </c>
      <c r="G2" s="3" t="s">
        <v>7</v>
      </c>
      <c r="H2" s="3" t="s">
        <v>1</v>
      </c>
      <c r="I2" s="3" t="s">
        <v>2</v>
      </c>
      <c r="J2" s="3" t="s">
        <v>3</v>
      </c>
      <c r="K2" s="3" t="s">
        <v>5</v>
      </c>
      <c r="L2" s="3" t="s">
        <v>4</v>
      </c>
      <c r="M2" s="3" t="s">
        <v>7</v>
      </c>
      <c r="N2" s="3" t="s">
        <v>8</v>
      </c>
      <c r="P2" s="3" t="s">
        <v>16</v>
      </c>
      <c r="Q2" s="44" t="s">
        <v>9</v>
      </c>
      <c r="R2" s="40" t="s">
        <v>10</v>
      </c>
      <c r="S2" s="45" t="s">
        <v>18</v>
      </c>
      <c r="T2" s="40" t="s">
        <v>15</v>
      </c>
      <c r="U2" s="40" t="s">
        <v>11</v>
      </c>
      <c r="V2" s="40" t="s">
        <v>12</v>
      </c>
      <c r="W2" s="21" t="s">
        <v>19</v>
      </c>
      <c r="X2" s="40" t="s">
        <v>13</v>
      </c>
    </row>
    <row r="3" spans="1:24" ht="15.75" x14ac:dyDescent="0.3">
      <c r="A3" s="1">
        <v>42370</v>
      </c>
      <c r="B3" s="2">
        <v>2.2000000000000002</v>
      </c>
      <c r="C3" s="2">
        <v>91.234650000000002</v>
      </c>
      <c r="D3">
        <v>27.945471000000001</v>
      </c>
      <c r="E3">
        <v>50.97681</v>
      </c>
      <c r="F3">
        <v>28.755621000000001</v>
      </c>
      <c r="G3">
        <v>1940.23999</v>
      </c>
      <c r="P3" s="15">
        <v>100000</v>
      </c>
      <c r="Q3" s="6" t="str">
        <f>B2</f>
        <v>AMD</v>
      </c>
      <c r="R3" s="7" t="str">
        <f>B2</f>
        <v>AMD</v>
      </c>
      <c r="S3" s="2">
        <f>B3</f>
        <v>2.2000000000000002</v>
      </c>
      <c r="T3" s="14">
        <f>B38</f>
        <v>18.459999</v>
      </c>
      <c r="U3" s="20">
        <f>($P$3*$P$5)/S3</f>
        <v>9090.9090909090901</v>
      </c>
      <c r="V3" s="16">
        <f>S3*U3</f>
        <v>20000</v>
      </c>
      <c r="W3">
        <f>U3*T3</f>
        <v>167818.1727272727</v>
      </c>
      <c r="X3" s="17">
        <f>W3/$W$8</f>
        <v>0.45728296513126038</v>
      </c>
    </row>
    <row r="4" spans="1:24" ht="15.75" x14ac:dyDescent="0.3">
      <c r="A4" s="1">
        <v>42401</v>
      </c>
      <c r="B4" s="2">
        <v>2.14</v>
      </c>
      <c r="C4" s="2">
        <v>90.625411999999997</v>
      </c>
      <c r="D4">
        <v>26.657207</v>
      </c>
      <c r="E4">
        <v>47.081139</v>
      </c>
      <c r="F4">
        <v>30.787859000000001</v>
      </c>
      <c r="G4">
        <v>1932.2299800000001</v>
      </c>
      <c r="H4" s="5">
        <f>B4/B3-1</f>
        <v>-2.7272727272727337E-2</v>
      </c>
      <c r="I4" s="5">
        <f t="shared" ref="I4:M4" si="0">C4/C3-1</f>
        <v>-6.6777041398197179E-3</v>
      </c>
      <c r="J4" s="5">
        <f t="shared" si="0"/>
        <v>-4.6099205127013265E-2</v>
      </c>
      <c r="K4" s="5">
        <f t="shared" si="0"/>
        <v>-7.6420454712642916E-2</v>
      </c>
      <c r="L4" s="5">
        <f t="shared" si="0"/>
        <v>7.0672721691525942E-2</v>
      </c>
      <c r="M4" s="5">
        <f t="shared" si="0"/>
        <v>-4.1283604302990717E-3</v>
      </c>
      <c r="N4" s="5">
        <f>(B4*$U$3+C4*$U$4+D4*$U$5+E4*$U$6+F4*$U$7)/(B3*$U$3+C3*$U$4+D3*$U$5+E3*$U$6+F3*$U$7)-1</f>
        <v>-1.715947391213557E-2</v>
      </c>
      <c r="P4" s="3" t="s">
        <v>17</v>
      </c>
      <c r="Q4" s="6" t="str">
        <f>C2</f>
        <v>AAPL</v>
      </c>
      <c r="R4" s="7" t="str">
        <f>C2</f>
        <v>AAPL</v>
      </c>
      <c r="S4" s="2">
        <f>C3</f>
        <v>91.234650000000002</v>
      </c>
      <c r="T4" s="14">
        <f>C38</f>
        <v>155.871613</v>
      </c>
      <c r="U4" s="20">
        <f t="shared" ref="U4:U7" si="1">($P$3*$P$5)/S4</f>
        <v>219.2149583518981</v>
      </c>
      <c r="V4" s="16">
        <f t="shared" ref="V4:V7" si="2">S4*U4</f>
        <v>20000</v>
      </c>
      <c r="W4">
        <f t="shared" ref="W4:W7" si="3">U4*T4</f>
        <v>34169.38915203818</v>
      </c>
      <c r="X4" s="17">
        <f t="shared" ref="X4:X7" si="4">W4/$W$8</f>
        <v>9.3107196522517366E-2</v>
      </c>
    </row>
    <row r="5" spans="1:24" ht="15.75" x14ac:dyDescent="0.3">
      <c r="A5" s="1">
        <v>42430</v>
      </c>
      <c r="B5" s="2">
        <v>2.85</v>
      </c>
      <c r="C5" s="2">
        <v>102.70824399999999</v>
      </c>
      <c r="D5">
        <v>29.400164</v>
      </c>
      <c r="E5">
        <v>51.473286000000002</v>
      </c>
      <c r="F5">
        <v>35.107388</v>
      </c>
      <c r="G5">
        <v>2059.73999</v>
      </c>
      <c r="H5" s="5">
        <f t="shared" ref="H5:H38" si="5">B5/B4-1</f>
        <v>0.33177570093457942</v>
      </c>
      <c r="I5" s="5">
        <f t="shared" ref="I5:I38" si="6">C5/C4-1</f>
        <v>0.13332719524629577</v>
      </c>
      <c r="J5" s="5">
        <f t="shared" ref="J5:J38" si="7">D5/D4-1</f>
        <v>0.10289738906255264</v>
      </c>
      <c r="K5" s="5">
        <f t="shared" ref="K5:K38" si="8">E5/E4-1</f>
        <v>9.3288885810515421E-2</v>
      </c>
      <c r="L5" s="5">
        <f t="shared" ref="L5:L38" si="9">F5/F4-1</f>
        <v>0.14029975257454574</v>
      </c>
      <c r="M5" s="5">
        <f t="shared" ref="M5:M38" si="10">G5/G4-1</f>
        <v>6.5991114577365062E-2</v>
      </c>
      <c r="N5" s="5">
        <f t="shared" ref="N5:N38" si="11">(B5*$U$3+C5*$U$4+D5*$U$5+E5*$U$6+F5*$U$7)/(B4*$U$3+C4*$U$4+D4*$U$5+E4*$U$6+F4*$U$7)-1</f>
        <v>0.16069603426900736</v>
      </c>
      <c r="P5">
        <v>0.2</v>
      </c>
      <c r="Q5" s="6" t="str">
        <f>D2</f>
        <v>INTC</v>
      </c>
      <c r="R5" s="7" t="str">
        <f>D2</f>
        <v>INTC</v>
      </c>
      <c r="S5" s="2">
        <f>D3</f>
        <v>27.945471000000001</v>
      </c>
      <c r="T5" s="14">
        <f>D38</f>
        <v>46.039695999999999</v>
      </c>
      <c r="U5" s="20">
        <f t="shared" si="1"/>
        <v>715.67947450232634</v>
      </c>
      <c r="V5" s="16">
        <f t="shared" si="2"/>
        <v>20000</v>
      </c>
      <c r="W5">
        <f t="shared" si="3"/>
        <v>32949.665439526856</v>
      </c>
      <c r="X5" s="17">
        <f t="shared" si="4"/>
        <v>8.9783606074392758E-2</v>
      </c>
    </row>
    <row r="6" spans="1:24" ht="15.75" x14ac:dyDescent="0.3">
      <c r="A6" s="1">
        <v>42461</v>
      </c>
      <c r="B6" s="2">
        <v>3.55</v>
      </c>
      <c r="C6" s="2">
        <v>88.337188999999995</v>
      </c>
      <c r="D6">
        <v>27.518910999999999</v>
      </c>
      <c r="E6">
        <v>46.477879000000001</v>
      </c>
      <c r="F6">
        <v>35.008862000000001</v>
      </c>
      <c r="G6">
        <v>2065.3000489999999</v>
      </c>
      <c r="H6" s="5">
        <f t="shared" si="5"/>
        <v>0.24561403508771917</v>
      </c>
      <c r="I6" s="5">
        <f t="shared" si="6"/>
        <v>-0.13992114401254874</v>
      </c>
      <c r="J6" s="5">
        <f t="shared" si="7"/>
        <v>-6.3987840339938318E-2</v>
      </c>
      <c r="K6" s="5">
        <f t="shared" si="8"/>
        <v>-9.7048535040098249E-2</v>
      </c>
      <c r="L6" s="5">
        <f t="shared" si="9"/>
        <v>-2.8064178400284412E-3</v>
      </c>
      <c r="M6" s="5">
        <f t="shared" si="10"/>
        <v>2.6993984808731941E-3</v>
      </c>
      <c r="N6" s="5">
        <f t="shared" si="11"/>
        <v>-1.4156005301894092E-3</v>
      </c>
      <c r="Q6" s="6" t="str">
        <f>E2</f>
        <v>MSFT</v>
      </c>
      <c r="R6" s="7" t="str">
        <f>E2</f>
        <v>MSFT</v>
      </c>
      <c r="S6" s="2">
        <f>E3</f>
        <v>50.97681</v>
      </c>
      <c r="T6" s="14">
        <f>E38</f>
        <v>100.43064099999999</v>
      </c>
      <c r="U6" s="20">
        <f t="shared" si="1"/>
        <v>392.33525989562708</v>
      </c>
      <c r="V6" s="16">
        <f t="shared" si="2"/>
        <v>20000</v>
      </c>
      <c r="W6">
        <f t="shared" si="3"/>
        <v>39402.481638219419</v>
      </c>
      <c r="X6" s="17">
        <f t="shared" si="4"/>
        <v>0.10736670137826401</v>
      </c>
    </row>
    <row r="7" spans="1:24" ht="15.75" x14ac:dyDescent="0.3">
      <c r="A7" s="1">
        <v>42491</v>
      </c>
      <c r="B7" s="2">
        <v>4.57</v>
      </c>
      <c r="C7" s="2">
        <v>94.104468999999995</v>
      </c>
      <c r="D7">
        <v>28.709457</v>
      </c>
      <c r="E7">
        <v>49.394973999999998</v>
      </c>
      <c r="F7">
        <v>46.034725000000002</v>
      </c>
      <c r="G7">
        <v>2096.9499510000001</v>
      </c>
      <c r="H7" s="5">
        <f t="shared" si="5"/>
        <v>0.28732394366197189</v>
      </c>
      <c r="I7" s="5">
        <f t="shared" si="6"/>
        <v>6.5287112543280124E-2</v>
      </c>
      <c r="J7" s="5">
        <f t="shared" si="7"/>
        <v>4.3262831149096126E-2</v>
      </c>
      <c r="K7" s="5">
        <f t="shared" si="8"/>
        <v>6.2763083487523019E-2</v>
      </c>
      <c r="L7" s="5">
        <f t="shared" si="9"/>
        <v>0.31494491309086259</v>
      </c>
      <c r="M7" s="5">
        <f t="shared" si="10"/>
        <v>1.5324602357572603E-2</v>
      </c>
      <c r="N7" s="5">
        <f t="shared" si="11"/>
        <v>0.1773422644495164</v>
      </c>
      <c r="Q7" s="6" t="str">
        <f>F2</f>
        <v>NVDA</v>
      </c>
      <c r="R7" s="7" t="str">
        <f>F2</f>
        <v>NVDA</v>
      </c>
      <c r="S7" s="2">
        <f>F3</f>
        <v>28.755621000000001</v>
      </c>
      <c r="T7" s="14">
        <f>F38</f>
        <v>133.21051</v>
      </c>
      <c r="U7" s="20">
        <f t="shared" si="1"/>
        <v>695.51619142566938</v>
      </c>
      <c r="V7" s="16">
        <f t="shared" si="2"/>
        <v>20000</v>
      </c>
      <c r="W7">
        <f t="shared" si="3"/>
        <v>92650.066573071046</v>
      </c>
      <c r="X7" s="17">
        <f t="shared" si="4"/>
        <v>0.25245953089356543</v>
      </c>
    </row>
    <row r="8" spans="1:24" ht="15.75" x14ac:dyDescent="0.3">
      <c r="A8" s="1">
        <v>42522</v>
      </c>
      <c r="B8" s="2">
        <v>5.14</v>
      </c>
      <c r="C8" s="2">
        <v>90.638489000000007</v>
      </c>
      <c r="D8">
        <v>30.066611999999999</v>
      </c>
      <c r="E8">
        <v>48.023003000000003</v>
      </c>
      <c r="F8">
        <v>46.440761999999999</v>
      </c>
      <c r="G8">
        <v>2098.860107</v>
      </c>
      <c r="H8" s="5">
        <f t="shared" si="5"/>
        <v>0.12472647702406991</v>
      </c>
      <c r="I8" s="5">
        <f t="shared" si="6"/>
        <v>-3.6831194488754715E-2</v>
      </c>
      <c r="J8" s="5">
        <f t="shared" si="7"/>
        <v>4.7272053943757886E-2</v>
      </c>
      <c r="K8" s="5">
        <f t="shared" si="8"/>
        <v>-2.7775518213654538E-2</v>
      </c>
      <c r="L8" s="5">
        <f t="shared" si="9"/>
        <v>8.82023298716339E-3</v>
      </c>
      <c r="M8" s="5">
        <f t="shared" si="10"/>
        <v>9.1092112097812539E-4</v>
      </c>
      <c r="N8" s="5">
        <f t="shared" si="11"/>
        <v>3.830522789294033E-2</v>
      </c>
      <c r="Q8" s="10" t="s">
        <v>14</v>
      </c>
      <c r="R8" s="11"/>
      <c r="S8" s="18"/>
      <c r="T8" s="11"/>
      <c r="U8" s="11"/>
      <c r="V8" s="12">
        <f>SUM(V3:V7)</f>
        <v>100000</v>
      </c>
      <c r="W8" s="12">
        <f>SUM(W3:W7)</f>
        <v>366989.77553012822</v>
      </c>
      <c r="X8" s="13">
        <f>SUM(X3:X7)</f>
        <v>0.99999999999999989</v>
      </c>
    </row>
    <row r="9" spans="1:24" ht="15.75" thickBot="1" x14ac:dyDescent="0.3">
      <c r="A9" s="1">
        <v>42552</v>
      </c>
      <c r="B9" s="2">
        <v>6.86</v>
      </c>
      <c r="C9" s="2">
        <v>98.801665999999997</v>
      </c>
      <c r="D9">
        <v>31.954943</v>
      </c>
      <c r="E9">
        <v>53.194141000000002</v>
      </c>
      <c r="F9">
        <v>56.408577000000001</v>
      </c>
      <c r="G9">
        <v>2173.6000979999999</v>
      </c>
      <c r="H9" s="5">
        <f t="shared" si="5"/>
        <v>0.33463035019455267</v>
      </c>
      <c r="I9" s="5">
        <f t="shared" si="6"/>
        <v>9.0063030507933517E-2</v>
      </c>
      <c r="J9" s="5">
        <f t="shared" si="7"/>
        <v>6.2804914634212894E-2</v>
      </c>
      <c r="K9" s="5">
        <f t="shared" si="8"/>
        <v>0.10768043806006888</v>
      </c>
      <c r="L9" s="5">
        <f t="shared" si="9"/>
        <v>0.21463504410198952</v>
      </c>
      <c r="M9" s="5">
        <f t="shared" si="10"/>
        <v>3.5609801125254359E-2</v>
      </c>
      <c r="N9" s="5">
        <f t="shared" si="11"/>
        <v>0.19919341423423487</v>
      </c>
    </row>
    <row r="10" spans="1:24" ht="15.75" thickBot="1" x14ac:dyDescent="0.3">
      <c r="A10" s="1">
        <v>42583</v>
      </c>
      <c r="B10" s="2">
        <v>7.4</v>
      </c>
      <c r="C10" s="2">
        <v>100.593552</v>
      </c>
      <c r="D10">
        <v>32.899109000000003</v>
      </c>
      <c r="E10">
        <v>53.926167</v>
      </c>
      <c r="F10">
        <v>60.597233000000003</v>
      </c>
      <c r="G10">
        <v>2170.9499510000001</v>
      </c>
      <c r="H10" s="5">
        <f t="shared" si="5"/>
        <v>7.871720116618075E-2</v>
      </c>
      <c r="I10" s="5">
        <f t="shared" si="6"/>
        <v>1.813619215692186E-2</v>
      </c>
      <c r="J10" s="5">
        <f t="shared" si="7"/>
        <v>2.9546790304085357E-2</v>
      </c>
      <c r="K10" s="5">
        <f t="shared" si="8"/>
        <v>1.3761402783062149E-2</v>
      </c>
      <c r="L10" s="5">
        <f t="shared" si="9"/>
        <v>7.4255657964922728E-2</v>
      </c>
      <c r="M10" s="5">
        <f t="shared" si="10"/>
        <v>-1.2192431360480427E-3</v>
      </c>
      <c r="N10" s="5">
        <f t="shared" si="11"/>
        <v>5.4960326149964045E-2</v>
      </c>
      <c r="Q10" s="64" t="s">
        <v>24</v>
      </c>
      <c r="R10" s="65"/>
      <c r="S10" s="65"/>
      <c r="T10" s="66"/>
    </row>
    <row r="11" spans="1:24" ht="30.75" thickBot="1" x14ac:dyDescent="0.35">
      <c r="A11" s="1">
        <v>42614</v>
      </c>
      <c r="B11" s="2">
        <v>6.91</v>
      </c>
      <c r="C11" s="2">
        <v>107.763504</v>
      </c>
      <c r="D11">
        <v>34.866405</v>
      </c>
      <c r="E11">
        <v>54.394482000000004</v>
      </c>
      <c r="F11">
        <v>67.815025000000006</v>
      </c>
      <c r="G11">
        <v>2168.2700199999999</v>
      </c>
      <c r="H11" s="5">
        <f t="shared" si="5"/>
        <v>-6.6216216216216206E-2</v>
      </c>
      <c r="I11" s="5">
        <f t="shared" si="6"/>
        <v>7.1276457162980034E-2</v>
      </c>
      <c r="J11" s="5">
        <f t="shared" si="7"/>
        <v>5.9797850452423917E-2</v>
      </c>
      <c r="K11" s="5">
        <f t="shared" si="8"/>
        <v>8.6843739515178875E-3</v>
      </c>
      <c r="L11" s="5">
        <f t="shared" si="9"/>
        <v>0.11911091716019451</v>
      </c>
      <c r="M11" s="5">
        <f t="shared" si="10"/>
        <v>-1.2344508443253854E-3</v>
      </c>
      <c r="N11" s="5">
        <f t="shared" si="11"/>
        <v>2.116666738238715E-2</v>
      </c>
      <c r="Q11" s="23"/>
      <c r="R11" s="40" t="s">
        <v>13</v>
      </c>
      <c r="S11" s="40" t="s">
        <v>20</v>
      </c>
      <c r="T11" s="40" t="s">
        <v>21</v>
      </c>
      <c r="V11" s="58" t="s">
        <v>38</v>
      </c>
    </row>
    <row r="12" spans="1:24" ht="16.5" thickBot="1" x14ac:dyDescent="0.35">
      <c r="A12" s="1">
        <v>42644</v>
      </c>
      <c r="B12" s="2">
        <v>7.23</v>
      </c>
      <c r="C12" s="2">
        <v>108.230583</v>
      </c>
      <c r="D12">
        <v>32.206401999999997</v>
      </c>
      <c r="E12">
        <v>56.585372999999997</v>
      </c>
      <c r="F12">
        <v>70.427871999999994</v>
      </c>
      <c r="G12">
        <v>2126.1499020000001</v>
      </c>
      <c r="H12" s="5">
        <f t="shared" si="5"/>
        <v>4.6309696092619479E-2</v>
      </c>
      <c r="I12" s="5">
        <f t="shared" si="6"/>
        <v>4.3342967021562373E-3</v>
      </c>
      <c r="J12" s="5">
        <f t="shared" si="7"/>
        <v>-7.6291289566561393E-2</v>
      </c>
      <c r="K12" s="5">
        <f t="shared" si="8"/>
        <v>4.0277817150643935E-2</v>
      </c>
      <c r="L12" s="5">
        <f t="shared" si="9"/>
        <v>3.8529028043563951E-2</v>
      </c>
      <c r="M12" s="5">
        <f t="shared" si="10"/>
        <v>-1.9425679279557517E-2</v>
      </c>
      <c r="N12" s="5">
        <f t="shared" si="11"/>
        <v>2.1037077365642087E-2</v>
      </c>
      <c r="Q12" s="22" t="str">
        <f>Q3</f>
        <v>AMD</v>
      </c>
      <c r="R12" s="8">
        <f>X3</f>
        <v>0.45728296513126038</v>
      </c>
      <c r="S12" s="8">
        <f>AVERAGE(H4:H38)</f>
        <v>8.0087366264058948E-2</v>
      </c>
      <c r="T12" s="8">
        <f>STDEV(H4:H38)</f>
        <v>0.19059833023012404</v>
      </c>
      <c r="V12" s="59">
        <f>S12*T12+S13*T13+S14*T14+S15*T15+S16*T16</f>
        <v>3.8740862230270359E-2</v>
      </c>
    </row>
    <row r="13" spans="1:24" ht="15.75" x14ac:dyDescent="0.3">
      <c r="A13" s="1">
        <v>42675</v>
      </c>
      <c r="B13" s="2">
        <v>8.91</v>
      </c>
      <c r="C13" s="2">
        <v>105.351799</v>
      </c>
      <c r="D13">
        <v>32.049385000000001</v>
      </c>
      <c r="E13">
        <v>56.906444999999998</v>
      </c>
      <c r="F13">
        <v>91.251389000000003</v>
      </c>
      <c r="G13">
        <v>2198.8100589999999</v>
      </c>
      <c r="H13" s="5">
        <f t="shared" si="5"/>
        <v>0.23236514522821561</v>
      </c>
      <c r="I13" s="5">
        <f t="shared" si="6"/>
        <v>-2.6598618617807879E-2</v>
      </c>
      <c r="J13" s="5">
        <f t="shared" si="7"/>
        <v>-4.8753350343200275E-3</v>
      </c>
      <c r="K13" s="5">
        <f t="shared" si="8"/>
        <v>5.6741165247775616E-3</v>
      </c>
      <c r="L13" s="5">
        <f t="shared" si="9"/>
        <v>0.29567153470148888</v>
      </c>
      <c r="M13" s="5">
        <f t="shared" si="10"/>
        <v>3.4174522187570444E-2</v>
      </c>
      <c r="N13" s="5">
        <f t="shared" si="11"/>
        <v>0.15863069332071533</v>
      </c>
      <c r="Q13" s="6" t="str">
        <f>Q4</f>
        <v>AAPL</v>
      </c>
      <c r="R13" s="17">
        <f>X4</f>
        <v>9.3107196522517366E-2</v>
      </c>
      <c r="S13" s="17">
        <f>AVERAGE(H5:H39)</f>
        <v>8.3245016073964423E-2</v>
      </c>
      <c r="T13" s="17">
        <f>STDEV(I4:I38)</f>
        <v>7.9122892604157738E-2</v>
      </c>
    </row>
    <row r="14" spans="1:24" ht="15.75" x14ac:dyDescent="0.3">
      <c r="A14" s="1">
        <v>42705</v>
      </c>
      <c r="B14" s="2">
        <v>11.34</v>
      </c>
      <c r="C14" s="2">
        <v>110.97081</v>
      </c>
      <c r="D14">
        <v>33.753101000000001</v>
      </c>
      <c r="E14">
        <v>59.078251000000002</v>
      </c>
      <c r="F14">
        <v>105.799965</v>
      </c>
      <c r="G14">
        <v>2238.830078</v>
      </c>
      <c r="H14" s="5">
        <f t="shared" si="5"/>
        <v>0.27272727272727271</v>
      </c>
      <c r="I14" s="5">
        <f t="shared" si="6"/>
        <v>5.3335691021280107E-2</v>
      </c>
      <c r="J14" s="5">
        <f t="shared" si="7"/>
        <v>5.3159085579957299E-2</v>
      </c>
      <c r="K14" s="5">
        <f t="shared" si="8"/>
        <v>3.8164499644987471E-2</v>
      </c>
      <c r="L14" s="5">
        <f t="shared" si="9"/>
        <v>0.15943402242348337</v>
      </c>
      <c r="M14" s="5">
        <f t="shared" si="10"/>
        <v>1.8200762196895148E-2</v>
      </c>
      <c r="N14" s="5">
        <f t="shared" si="11"/>
        <v>0.16686404818093692</v>
      </c>
      <c r="Q14" s="6" t="str">
        <f>Q5</f>
        <v>INTC</v>
      </c>
      <c r="R14" s="17">
        <f>X5</f>
        <v>8.9783606074392758E-2</v>
      </c>
      <c r="S14" s="17">
        <f>AVERAGE(H6:H40)</f>
        <v>7.5713783199400309E-2</v>
      </c>
      <c r="T14" s="17">
        <f>STDEV(J4:J38)</f>
        <v>5.6942008420406129E-2</v>
      </c>
    </row>
    <row r="15" spans="1:24" ht="15.75" x14ac:dyDescent="0.3">
      <c r="A15" s="1">
        <v>42736</v>
      </c>
      <c r="B15" s="2">
        <v>10.37</v>
      </c>
      <c r="C15" s="2">
        <v>116.269257</v>
      </c>
      <c r="D15">
        <v>34.264930999999997</v>
      </c>
      <c r="E15">
        <v>61.464576999999998</v>
      </c>
      <c r="F15">
        <v>108.21848300000001</v>
      </c>
      <c r="G15">
        <v>2278.8701169999999</v>
      </c>
      <c r="H15" s="5">
        <f t="shared" si="5"/>
        <v>-8.5537918871252283E-2</v>
      </c>
      <c r="I15" s="5">
        <f t="shared" si="6"/>
        <v>4.7746312746568265E-2</v>
      </c>
      <c r="J15" s="5">
        <f t="shared" si="7"/>
        <v>1.5163940048056546E-2</v>
      </c>
      <c r="K15" s="5">
        <f t="shared" si="8"/>
        <v>4.039263112240743E-2</v>
      </c>
      <c r="L15" s="5">
        <f t="shared" si="9"/>
        <v>2.2859345936456554E-2</v>
      </c>
      <c r="M15" s="5">
        <f t="shared" si="10"/>
        <v>1.7884358171464498E-2</v>
      </c>
      <c r="N15" s="5">
        <f t="shared" si="11"/>
        <v>-1.8813155739933141E-2</v>
      </c>
      <c r="Q15" s="6" t="str">
        <f>Q6</f>
        <v>MSFT</v>
      </c>
      <c r="R15" s="17">
        <f>X6</f>
        <v>0.10736670137826401</v>
      </c>
      <c r="S15" s="17">
        <f>AVERAGE(H7:H41)</f>
        <v>7.0404400327890374E-2</v>
      </c>
      <c r="T15" s="17">
        <f>STDEV(K4:K38)</f>
        <v>5.1501220947668729E-2</v>
      </c>
    </row>
    <row r="16" spans="1:24" ht="15.75" x14ac:dyDescent="0.3">
      <c r="A16" s="1">
        <v>42767</v>
      </c>
      <c r="B16" s="2">
        <v>14.46</v>
      </c>
      <c r="C16" s="2">
        <v>131.25443999999999</v>
      </c>
      <c r="D16">
        <v>33.687953999999998</v>
      </c>
      <c r="E16">
        <v>60.827587000000001</v>
      </c>
      <c r="F16">
        <v>100.586296</v>
      </c>
      <c r="G16">
        <v>2363.639893</v>
      </c>
      <c r="H16" s="5">
        <f t="shared" si="5"/>
        <v>0.39440694310511115</v>
      </c>
      <c r="I16" s="5">
        <f t="shared" si="6"/>
        <v>0.12888345024858983</v>
      </c>
      <c r="J16" s="5">
        <f t="shared" si="7"/>
        <v>-1.6838703104348873E-2</v>
      </c>
      <c r="K16" s="5">
        <f t="shared" si="8"/>
        <v>-1.0363530200492521E-2</v>
      </c>
      <c r="L16" s="5">
        <f t="shared" si="9"/>
        <v>-7.0525725258965277E-2</v>
      </c>
      <c r="M16" s="5">
        <f t="shared" si="10"/>
        <v>3.7198160337279074E-2</v>
      </c>
      <c r="N16" s="5">
        <f t="shared" si="11"/>
        <v>0.14156946636023204</v>
      </c>
      <c r="Q16" s="23" t="str">
        <f>Q7</f>
        <v>NVDA</v>
      </c>
      <c r="R16" s="17">
        <f>X7</f>
        <v>0.25245953089356543</v>
      </c>
      <c r="S16" s="17">
        <f>AVERAGE(H8:H42)</f>
        <v>6.3406995704210309E-2</v>
      </c>
      <c r="T16" s="17">
        <f>STDEV(L4:L38)</f>
        <v>0.14119183418605599</v>
      </c>
    </row>
    <row r="17" spans="1:22" ht="15.75" x14ac:dyDescent="0.3">
      <c r="A17" s="1">
        <v>42795</v>
      </c>
      <c r="B17" s="2">
        <v>14.55</v>
      </c>
      <c r="C17" s="2">
        <v>138.24195900000001</v>
      </c>
      <c r="D17">
        <v>33.806606000000002</v>
      </c>
      <c r="E17">
        <v>62.99456</v>
      </c>
      <c r="F17">
        <v>108.106956</v>
      </c>
      <c r="G17">
        <v>2362.719971</v>
      </c>
      <c r="H17" s="5">
        <f t="shared" si="5"/>
        <v>6.2240663900414717E-3</v>
      </c>
      <c r="I17" s="5">
        <f t="shared" si="6"/>
        <v>5.3236439087317899E-2</v>
      </c>
      <c r="J17" s="5">
        <f t="shared" si="7"/>
        <v>3.5220898247487753E-3</v>
      </c>
      <c r="K17" s="5">
        <f t="shared" si="8"/>
        <v>3.5624839104664741E-2</v>
      </c>
      <c r="L17" s="5">
        <f t="shared" si="9"/>
        <v>7.4768236818263833E-2</v>
      </c>
      <c r="M17" s="5">
        <f t="shared" si="10"/>
        <v>-3.8919718808450021E-4</v>
      </c>
      <c r="N17" s="5">
        <f t="shared" si="11"/>
        <v>3.0614549912492794E-2</v>
      </c>
      <c r="Q17" s="10" t="s">
        <v>22</v>
      </c>
      <c r="R17" s="11"/>
      <c r="S17" s="13">
        <f>AVERAGE(M4:M38)</f>
        <v>7.8086133060683996E-3</v>
      </c>
      <c r="T17" s="13">
        <f>STDEV(M4:M38)</f>
        <v>3.0529067902882828E-2</v>
      </c>
    </row>
    <row r="18" spans="1:22" ht="15.75" thickBot="1" x14ac:dyDescent="0.3">
      <c r="A18" s="1">
        <v>42826</v>
      </c>
      <c r="B18" s="2">
        <v>13.3</v>
      </c>
      <c r="C18" s="2">
        <v>138.23232999999999</v>
      </c>
      <c r="D18">
        <v>33.881588000000001</v>
      </c>
      <c r="E18">
        <v>65.481437999999997</v>
      </c>
      <c r="F18">
        <v>103.51194</v>
      </c>
      <c r="G18">
        <v>2384.1999510000001</v>
      </c>
      <c r="H18" s="5">
        <f t="shared" si="5"/>
        <v>-8.5910652920962227E-2</v>
      </c>
      <c r="I18" s="5">
        <f t="shared" si="6"/>
        <v>-6.9653237480649111E-5</v>
      </c>
      <c r="J18" s="5">
        <f t="shared" si="7"/>
        <v>2.217968878626797E-3</v>
      </c>
      <c r="K18" s="5">
        <f t="shared" si="8"/>
        <v>3.9477662833108162E-2</v>
      </c>
      <c r="L18" s="5">
        <f t="shared" si="9"/>
        <v>-4.2504350968868287E-2</v>
      </c>
      <c r="M18" s="5">
        <f t="shared" si="10"/>
        <v>9.0912085493182193E-3</v>
      </c>
      <c r="N18" s="5">
        <f t="shared" si="11"/>
        <v>-4.7203962349935291E-2</v>
      </c>
    </row>
    <row r="19" spans="1:22" ht="15.75" thickBot="1" x14ac:dyDescent="0.3">
      <c r="A19" s="1">
        <v>42856</v>
      </c>
      <c r="B19" s="2">
        <v>11.19</v>
      </c>
      <c r="C19" s="2">
        <v>146.998749</v>
      </c>
      <c r="D19">
        <v>33.844101000000002</v>
      </c>
      <c r="E19">
        <v>66.801399000000004</v>
      </c>
      <c r="F19">
        <v>143.25932299999999</v>
      </c>
      <c r="G19">
        <v>2411.8000489999999</v>
      </c>
      <c r="H19" s="5">
        <f t="shared" si="5"/>
        <v>-0.15864661654135348</v>
      </c>
      <c r="I19" s="5">
        <f t="shared" si="6"/>
        <v>6.3418007929114895E-2</v>
      </c>
      <c r="J19" s="5">
        <f t="shared" si="7"/>
        <v>-1.1064121315682574E-3</v>
      </c>
      <c r="K19" s="5">
        <f t="shared" si="8"/>
        <v>2.0157788837807944E-2</v>
      </c>
      <c r="L19" s="5">
        <f t="shared" si="9"/>
        <v>0.38398838819946768</v>
      </c>
      <c r="M19" s="5">
        <f t="shared" si="10"/>
        <v>1.157625139134133E-2</v>
      </c>
      <c r="N19" s="5">
        <f t="shared" si="11"/>
        <v>3.9817316825141669E-2</v>
      </c>
      <c r="Q19" s="55" t="s">
        <v>23</v>
      </c>
      <c r="R19" s="56"/>
      <c r="S19" s="56"/>
      <c r="T19" s="56"/>
      <c r="U19" s="56"/>
      <c r="V19" s="57"/>
    </row>
    <row r="20" spans="1:22" ht="15.75" x14ac:dyDescent="0.3">
      <c r="A20" s="1">
        <v>42887</v>
      </c>
      <c r="B20" s="2">
        <v>12.48</v>
      </c>
      <c r="C20" s="2">
        <v>139.16044600000001</v>
      </c>
      <c r="D20">
        <v>31.858066999999998</v>
      </c>
      <c r="E20">
        <v>66.308907000000005</v>
      </c>
      <c r="F20">
        <v>143.61883499999999</v>
      </c>
      <c r="G20">
        <v>2423.4099120000001</v>
      </c>
      <c r="H20" s="5">
        <f t="shared" si="5"/>
        <v>0.11528150134048265</v>
      </c>
      <c r="I20" s="5">
        <f t="shared" si="6"/>
        <v>-5.3322242898815375E-2</v>
      </c>
      <c r="J20" s="5">
        <f t="shared" si="7"/>
        <v>-5.8681836459476444E-2</v>
      </c>
      <c r="K20" s="5">
        <f t="shared" si="8"/>
        <v>-7.3724803278446549E-3</v>
      </c>
      <c r="L20" s="5">
        <f t="shared" si="9"/>
        <v>2.5095190488928498E-3</v>
      </c>
      <c r="M20" s="5">
        <f t="shared" si="10"/>
        <v>4.8137750908554544E-3</v>
      </c>
      <c r="N20" s="5">
        <f t="shared" si="11"/>
        <v>3.0436005562857416E-2</v>
      </c>
      <c r="Q20" s="41"/>
      <c r="R20" s="42" t="str">
        <f>B2</f>
        <v>AMD</v>
      </c>
      <c r="S20" s="42" t="str">
        <f t="shared" ref="S20:V20" si="12">C2</f>
        <v>AAPL</v>
      </c>
      <c r="T20" s="42" t="str">
        <f t="shared" si="12"/>
        <v>INTC</v>
      </c>
      <c r="U20" s="42" t="str">
        <f t="shared" si="12"/>
        <v>MSFT</v>
      </c>
      <c r="V20" s="42" t="str">
        <f t="shared" si="12"/>
        <v>NVDA</v>
      </c>
    </row>
    <row r="21" spans="1:22" ht="15.75" x14ac:dyDescent="0.3">
      <c r="A21" s="1">
        <v>42917</v>
      </c>
      <c r="B21" s="2">
        <v>13.61</v>
      </c>
      <c r="C21" s="2">
        <v>143.71148700000001</v>
      </c>
      <c r="D21">
        <v>33.491573000000002</v>
      </c>
      <c r="E21">
        <v>69.935554999999994</v>
      </c>
      <c r="F21">
        <v>161.45195000000001</v>
      </c>
      <c r="G21">
        <v>2470.3000489999999</v>
      </c>
      <c r="H21" s="5">
        <f t="shared" si="5"/>
        <v>9.0544871794871806E-2</v>
      </c>
      <c r="I21" s="5">
        <f t="shared" si="6"/>
        <v>3.2703552847193285E-2</v>
      </c>
      <c r="J21" s="5">
        <f t="shared" si="7"/>
        <v>5.1274485674225101E-2</v>
      </c>
      <c r="K21" s="5">
        <f t="shared" si="8"/>
        <v>5.469322545159705E-2</v>
      </c>
      <c r="L21" s="5">
        <f t="shared" si="9"/>
        <v>0.12416975113326889</v>
      </c>
      <c r="M21" s="5">
        <f t="shared" si="10"/>
        <v>1.9348826118030571E-2</v>
      </c>
      <c r="N21" s="5">
        <f t="shared" si="11"/>
        <v>8.9745971137809244E-2</v>
      </c>
      <c r="Q21" s="25" t="str">
        <f>B2</f>
        <v>AMD</v>
      </c>
      <c r="R21" s="26">
        <f>CORREL($H$4:$H$38,H4:H38)</f>
        <v>1</v>
      </c>
      <c r="S21" s="26">
        <f t="shared" ref="S21:V21" si="13">CORREL($H$4:$H$38,I4:I38)</f>
        <v>0.25530490093068214</v>
      </c>
      <c r="T21" s="26">
        <f t="shared" si="13"/>
        <v>3.5826686678757033E-3</v>
      </c>
      <c r="U21" s="26">
        <f t="shared" si="13"/>
        <v>0.40407366568214276</v>
      </c>
      <c r="V21" s="26">
        <f t="shared" si="13"/>
        <v>0.37996424061276646</v>
      </c>
    </row>
    <row r="22" spans="1:22" ht="15.75" x14ac:dyDescent="0.3">
      <c r="A22" s="1">
        <v>42948</v>
      </c>
      <c r="B22" s="2">
        <v>13.02</v>
      </c>
      <c r="C22" s="2">
        <v>158.466263</v>
      </c>
      <c r="D22">
        <v>33.113875999999998</v>
      </c>
      <c r="E22">
        <v>71.926833999999999</v>
      </c>
      <c r="F22">
        <v>168.33686800000001</v>
      </c>
      <c r="G22">
        <v>2471.6499020000001</v>
      </c>
      <c r="H22" s="5">
        <f t="shared" si="5"/>
        <v>-4.3350477590007319E-2</v>
      </c>
      <c r="I22" s="5">
        <f t="shared" si="6"/>
        <v>0.10266942683572666</v>
      </c>
      <c r="J22" s="5">
        <f t="shared" si="7"/>
        <v>-1.1277374162151355E-2</v>
      </c>
      <c r="K22" s="5">
        <f t="shared" si="8"/>
        <v>2.8473056373113925E-2</v>
      </c>
      <c r="L22" s="5">
        <f t="shared" si="9"/>
        <v>4.2643758715828373E-2</v>
      </c>
      <c r="M22" s="5">
        <f t="shared" si="10"/>
        <v>5.4643281108557318E-4</v>
      </c>
      <c r="N22" s="5">
        <f t="shared" si="11"/>
        <v>9.9405317765091095E-3</v>
      </c>
      <c r="Q22" s="25" t="str">
        <f>C2</f>
        <v>AAPL</v>
      </c>
      <c r="R22" s="26">
        <f>CORREL($I$4:$I$38,H4:H38)</f>
        <v>0.25530490093068214</v>
      </c>
      <c r="S22" s="26">
        <f t="shared" ref="S22:V22" si="14">CORREL($I$4:$I$38,I4:I38)</f>
        <v>1</v>
      </c>
      <c r="T22" s="26">
        <f t="shared" si="14"/>
        <v>0.29676879891393115</v>
      </c>
      <c r="U22" s="26">
        <f t="shared" si="14"/>
        <v>0.53932980196107672</v>
      </c>
      <c r="V22" s="26">
        <f t="shared" si="14"/>
        <v>0.50111815347873634</v>
      </c>
    </row>
    <row r="23" spans="1:22" ht="15.75" x14ac:dyDescent="0.3">
      <c r="A23" s="1">
        <v>42979</v>
      </c>
      <c r="B23" s="2">
        <v>12.75</v>
      </c>
      <c r="C23" s="2">
        <v>149.50443999999999</v>
      </c>
      <c r="D23">
        <v>36.225914000000003</v>
      </c>
      <c r="E23">
        <v>72.039268000000007</v>
      </c>
      <c r="F23">
        <v>177.762497</v>
      </c>
      <c r="G23">
        <v>2519.360107</v>
      </c>
      <c r="H23" s="5">
        <f t="shared" si="5"/>
        <v>-2.0737327188940058E-2</v>
      </c>
      <c r="I23" s="5">
        <f t="shared" si="6"/>
        <v>-5.6553507543747772E-2</v>
      </c>
      <c r="J23" s="5">
        <f t="shared" si="7"/>
        <v>9.3979877197100326E-2</v>
      </c>
      <c r="K23" s="5">
        <f t="shared" si="8"/>
        <v>1.563171819852549E-3</v>
      </c>
      <c r="L23" s="5">
        <f t="shared" si="9"/>
        <v>5.5992659908582709E-2</v>
      </c>
      <c r="M23" s="5">
        <f t="shared" si="10"/>
        <v>1.9302978533243698E-2</v>
      </c>
      <c r="N23" s="5">
        <f t="shared" si="11"/>
        <v>1.3684830245485502E-2</v>
      </c>
      <c r="Q23" s="25" t="str">
        <f>D2</f>
        <v>INTC</v>
      </c>
      <c r="R23" s="26">
        <f>CORREL($J$4:$J$38,H4:H38)</f>
        <v>3.5826686678757033E-3</v>
      </c>
      <c r="S23" s="26">
        <f t="shared" ref="S23:V23" si="15">CORREL($J$4:$J$38,I4:I38)</f>
        <v>0.29676879891393115</v>
      </c>
      <c r="T23" s="26">
        <f t="shared" si="15"/>
        <v>1</v>
      </c>
      <c r="U23" s="26">
        <f t="shared" si="15"/>
        <v>0.53315153400593018</v>
      </c>
      <c r="V23" s="26">
        <f t="shared" si="15"/>
        <v>0.30228137625157619</v>
      </c>
    </row>
    <row r="24" spans="1:22" ht="15.75" x14ac:dyDescent="0.3">
      <c r="A24" s="1">
        <v>43009</v>
      </c>
      <c r="B24" s="2">
        <v>10.99</v>
      </c>
      <c r="C24" s="2">
        <v>163.977585</v>
      </c>
      <c r="D24">
        <v>43.275115999999997</v>
      </c>
      <c r="E24">
        <v>80.443352000000004</v>
      </c>
      <c r="F24">
        <v>205.64444</v>
      </c>
      <c r="G24">
        <v>2575.26001</v>
      </c>
      <c r="H24" s="5">
        <f t="shared" si="5"/>
        <v>-0.13803921568627453</v>
      </c>
      <c r="I24" s="5">
        <f t="shared" si="6"/>
        <v>9.6807459363748682E-2</v>
      </c>
      <c r="J24" s="5">
        <f t="shared" si="7"/>
        <v>0.19459003850116785</v>
      </c>
      <c r="K24" s="5">
        <f t="shared" si="8"/>
        <v>0.11665976394985011</v>
      </c>
      <c r="L24" s="5">
        <f t="shared" si="9"/>
        <v>0.15684941126811469</v>
      </c>
      <c r="M24" s="5">
        <f t="shared" si="10"/>
        <v>2.218813533034969E-2</v>
      </c>
      <c r="N24" s="5">
        <f t="shared" si="11"/>
        <v>4.565649503722935E-2</v>
      </c>
      <c r="Q24" s="25" t="str">
        <f>E2</f>
        <v>MSFT</v>
      </c>
      <c r="R24" s="26">
        <f>CORREL($K$4:$K$38,H4:H38)</f>
        <v>0.40407366568214276</v>
      </c>
      <c r="S24" s="26">
        <f t="shared" ref="S24:V24" si="16">CORREL($K$4:$K$38,I4:I38)</f>
        <v>0.53932980196107672</v>
      </c>
      <c r="T24" s="26">
        <f t="shared" si="16"/>
        <v>0.53315153400593018</v>
      </c>
      <c r="U24" s="26">
        <f t="shared" si="16"/>
        <v>1.0000000000000002</v>
      </c>
      <c r="V24" s="26">
        <f t="shared" si="16"/>
        <v>0.52015431804194656</v>
      </c>
    </row>
    <row r="25" spans="1:22" ht="15.75" x14ac:dyDescent="0.3">
      <c r="A25" s="1">
        <v>43040</v>
      </c>
      <c r="B25" s="2">
        <v>10.89</v>
      </c>
      <c r="C25" s="2">
        <v>166.703461</v>
      </c>
      <c r="D25">
        <v>42.656761000000003</v>
      </c>
      <c r="E25">
        <v>81.400795000000002</v>
      </c>
      <c r="F25">
        <v>210.417404</v>
      </c>
      <c r="G25">
        <v>2584.8400879999999</v>
      </c>
      <c r="H25" s="5">
        <f t="shared" si="5"/>
        <v>-9.099181073703333E-3</v>
      </c>
      <c r="I25" s="5">
        <f t="shared" si="6"/>
        <v>1.6623467164734729E-2</v>
      </c>
      <c r="J25" s="5">
        <f t="shared" si="7"/>
        <v>-1.4288927613735236E-2</v>
      </c>
      <c r="K25" s="5">
        <f t="shared" si="8"/>
        <v>1.1902077377382358E-2</v>
      </c>
      <c r="L25" s="5">
        <f t="shared" si="9"/>
        <v>2.3209788701313849E-2</v>
      </c>
      <c r="M25" s="5">
        <f t="shared" si="10"/>
        <v>3.7200430103365711E-3</v>
      </c>
      <c r="N25" s="5">
        <f t="shared" si="11"/>
        <v>8.6147905579818662E-3</v>
      </c>
      <c r="Q25" s="27" t="str">
        <f>F2</f>
        <v>NVDA</v>
      </c>
      <c r="R25" s="28">
        <f>CORREL($L$4:$L$38,H4:H38)</f>
        <v>0.37996424061276646</v>
      </c>
      <c r="S25" s="28">
        <f t="shared" ref="S25:V25" si="17">CORREL($L$4:$L$38,I4:I38)</f>
        <v>0.50111815347873634</v>
      </c>
      <c r="T25" s="28">
        <f t="shared" si="17"/>
        <v>0.30228137625157619</v>
      </c>
      <c r="U25" s="28">
        <f t="shared" si="17"/>
        <v>0.52015431804194656</v>
      </c>
      <c r="V25" s="28">
        <f t="shared" si="17"/>
        <v>0.99999999999999978</v>
      </c>
    </row>
    <row r="26" spans="1:22" ht="15.75" thickBot="1" x14ac:dyDescent="0.3">
      <c r="A26" s="1">
        <v>43070</v>
      </c>
      <c r="B26" s="2">
        <v>10.28</v>
      </c>
      <c r="C26" s="2">
        <v>164.75206</v>
      </c>
      <c r="D26">
        <v>44.172728999999997</v>
      </c>
      <c r="E26">
        <v>83.141182000000001</v>
      </c>
      <c r="F26">
        <v>192.54315199999999</v>
      </c>
      <c r="G26">
        <v>2673.610107</v>
      </c>
      <c r="H26" s="5">
        <f t="shared" si="5"/>
        <v>-5.6014692378328901E-2</v>
      </c>
      <c r="I26" s="5">
        <f t="shared" si="6"/>
        <v>-1.1705821752554968E-2</v>
      </c>
      <c r="J26" s="5">
        <f t="shared" si="7"/>
        <v>3.5538750820766518E-2</v>
      </c>
      <c r="K26" s="5">
        <f t="shared" si="8"/>
        <v>2.1380466861533609E-2</v>
      </c>
      <c r="L26" s="5">
        <f t="shared" si="9"/>
        <v>-8.4946642531527505E-2</v>
      </c>
      <c r="M26" s="5">
        <f t="shared" si="10"/>
        <v>3.4342557364422932E-2</v>
      </c>
      <c r="N26" s="5">
        <f t="shared" si="11"/>
        <v>-4.8314024130128641E-2</v>
      </c>
    </row>
    <row r="27" spans="1:22" ht="16.5" thickBot="1" x14ac:dyDescent="0.35">
      <c r="A27" s="1">
        <v>43101</v>
      </c>
      <c r="B27" s="2">
        <v>13.74</v>
      </c>
      <c r="C27" s="2">
        <v>162.999695</v>
      </c>
      <c r="D27">
        <v>46.067489999999999</v>
      </c>
      <c r="E27">
        <v>92.345612000000003</v>
      </c>
      <c r="F27">
        <v>244.584518</v>
      </c>
      <c r="G27">
        <v>2823.8100589999999</v>
      </c>
      <c r="H27" s="5">
        <f t="shared" si="5"/>
        <v>0.33657587548638146</v>
      </c>
      <c r="I27" s="5">
        <f t="shared" si="6"/>
        <v>-1.0636376868368158E-2</v>
      </c>
      <c r="J27" s="5">
        <f t="shared" si="7"/>
        <v>4.2894361360376942E-2</v>
      </c>
      <c r="K27" s="5">
        <f t="shared" si="8"/>
        <v>0.11070843327678448</v>
      </c>
      <c r="L27" s="5">
        <f t="shared" si="9"/>
        <v>0.27028416985715498</v>
      </c>
      <c r="M27" s="5">
        <f t="shared" si="10"/>
        <v>5.6178704444133087E-2</v>
      </c>
      <c r="N27" s="5">
        <f t="shared" si="11"/>
        <v>0.22041137901190933</v>
      </c>
      <c r="R27" s="49" t="s">
        <v>25</v>
      </c>
      <c r="S27" s="50"/>
      <c r="T27" s="50"/>
      <c r="U27" s="50"/>
      <c r="V27" s="51"/>
    </row>
    <row r="28" spans="1:22" ht="15.75" x14ac:dyDescent="0.3">
      <c r="A28" s="1">
        <v>43132</v>
      </c>
      <c r="B28" s="2">
        <v>12.11</v>
      </c>
      <c r="C28" s="2">
        <v>173.40683000000001</v>
      </c>
      <c r="D28">
        <v>47.16798</v>
      </c>
      <c r="E28">
        <v>91.140381000000005</v>
      </c>
      <c r="F28">
        <v>240.80329900000001</v>
      </c>
      <c r="G28">
        <v>2713.830078</v>
      </c>
      <c r="H28" s="5">
        <f t="shared" si="5"/>
        <v>-0.11863173216885015</v>
      </c>
      <c r="I28" s="5">
        <f t="shared" si="6"/>
        <v>6.3847573457116003E-2</v>
      </c>
      <c r="J28" s="5">
        <f t="shared" si="7"/>
        <v>2.3888646852693762E-2</v>
      </c>
      <c r="K28" s="5">
        <f t="shared" si="8"/>
        <v>-1.3051307732954265E-2</v>
      </c>
      <c r="L28" s="5">
        <f t="shared" si="9"/>
        <v>-1.5459764301189338E-2</v>
      </c>
      <c r="M28" s="5">
        <f t="shared" si="10"/>
        <v>-3.8947372061896912E-2</v>
      </c>
      <c r="N28" s="5">
        <f t="shared" si="11"/>
        <v>-3.7134156329938217E-2</v>
      </c>
      <c r="R28" s="30" t="str">
        <f>B2</f>
        <v>AMD</v>
      </c>
      <c r="S28" s="30" t="str">
        <f>C2</f>
        <v>AAPL</v>
      </c>
      <c r="T28" s="30" t="str">
        <f>D2</f>
        <v>INTC</v>
      </c>
      <c r="U28" s="30" t="str">
        <f>E2</f>
        <v>MSFT</v>
      </c>
      <c r="V28" s="30" t="str">
        <f>F2</f>
        <v>NVDA</v>
      </c>
    </row>
    <row r="29" spans="1:22" ht="15.75" x14ac:dyDescent="0.3">
      <c r="A29" s="1">
        <v>43160</v>
      </c>
      <c r="B29" s="2">
        <v>10.050000000000001</v>
      </c>
      <c r="C29" s="2">
        <v>164.00637800000001</v>
      </c>
      <c r="D29">
        <v>50.175980000000003</v>
      </c>
      <c r="E29">
        <v>89.127189999999999</v>
      </c>
      <c r="F29">
        <v>230.587997</v>
      </c>
      <c r="G29">
        <v>2640.8701169999999</v>
      </c>
      <c r="H29" s="5">
        <f t="shared" si="5"/>
        <v>-0.17010734929810067</v>
      </c>
      <c r="I29" s="5">
        <f t="shared" si="6"/>
        <v>-5.4210390674923281E-2</v>
      </c>
      <c r="J29" s="5">
        <f t="shared" si="7"/>
        <v>6.3772075887074342E-2</v>
      </c>
      <c r="K29" s="5">
        <f t="shared" si="8"/>
        <v>-2.2088902612772743E-2</v>
      </c>
      <c r="L29" s="5">
        <f t="shared" si="9"/>
        <v>-4.2421769313052526E-2</v>
      </c>
      <c r="M29" s="5">
        <f t="shared" si="10"/>
        <v>-2.6884498624825115E-2</v>
      </c>
      <c r="N29" s="5">
        <f t="shared" si="11"/>
        <v>-6.8890862494934924E-2</v>
      </c>
      <c r="R29" s="8">
        <f>R12</f>
        <v>0.45728296513126038</v>
      </c>
      <c r="S29" s="8">
        <f>R13</f>
        <v>9.3107196522517366E-2</v>
      </c>
      <c r="T29" s="8">
        <f>R14</f>
        <v>8.9783606074392758E-2</v>
      </c>
      <c r="U29" s="8">
        <f>R15</f>
        <v>0.10736670137826401</v>
      </c>
      <c r="V29" s="8">
        <f>R16</f>
        <v>0.25245953089356543</v>
      </c>
    </row>
    <row r="30" spans="1:22" ht="15.75" x14ac:dyDescent="0.3">
      <c r="A30" s="1">
        <v>43191</v>
      </c>
      <c r="B30" s="2">
        <v>10.88</v>
      </c>
      <c r="C30" s="2">
        <v>161.54304500000001</v>
      </c>
      <c r="D30">
        <v>49.732792000000003</v>
      </c>
      <c r="E30">
        <v>91.324370999999999</v>
      </c>
      <c r="F30">
        <v>223.926941</v>
      </c>
      <c r="G30">
        <v>2648.0500489999999</v>
      </c>
      <c r="H30" s="5">
        <f t="shared" si="5"/>
        <v>8.2587064676616917E-2</v>
      </c>
      <c r="I30" s="5">
        <f t="shared" si="6"/>
        <v>-1.501973904941678E-2</v>
      </c>
      <c r="J30" s="5">
        <f t="shared" si="7"/>
        <v>-8.8326725257782401E-3</v>
      </c>
      <c r="K30" s="5">
        <f t="shared" si="8"/>
        <v>2.4652196484596933E-2</v>
      </c>
      <c r="L30" s="5">
        <f t="shared" si="9"/>
        <v>-2.8887262505688849E-2</v>
      </c>
      <c r="M30" s="5">
        <f t="shared" si="10"/>
        <v>2.718775131643536E-3</v>
      </c>
      <c r="N30" s="5">
        <f t="shared" si="11"/>
        <v>8.1362650380287782E-3</v>
      </c>
      <c r="R30" s="9">
        <f t="shared" ref="R30:V33" si="18">R29</f>
        <v>0.45728296513126038</v>
      </c>
      <c r="S30" s="9">
        <f t="shared" si="18"/>
        <v>9.3107196522517366E-2</v>
      </c>
      <c r="T30" s="9">
        <f t="shared" si="18"/>
        <v>8.9783606074392758E-2</v>
      </c>
      <c r="U30" s="9">
        <f t="shared" si="18"/>
        <v>0.10736670137826401</v>
      </c>
      <c r="V30" s="9">
        <f t="shared" si="18"/>
        <v>0.25245953089356543</v>
      </c>
    </row>
    <row r="31" spans="1:22" ht="15.75" x14ac:dyDescent="0.3">
      <c r="A31" s="1">
        <v>43221</v>
      </c>
      <c r="B31" s="2">
        <v>13.73</v>
      </c>
      <c r="C31" s="2">
        <v>182.667023</v>
      </c>
      <c r="D31">
        <v>53.181910999999999</v>
      </c>
      <c r="E31">
        <v>96.519478000000007</v>
      </c>
      <c r="F31">
        <v>251.098862</v>
      </c>
      <c r="G31">
        <v>2705.2700199999999</v>
      </c>
      <c r="H31" s="5">
        <f t="shared" si="5"/>
        <v>0.26194852941176472</v>
      </c>
      <c r="I31" s="5">
        <f t="shared" si="6"/>
        <v>0.13076377259076666</v>
      </c>
      <c r="J31" s="5">
        <f t="shared" si="7"/>
        <v>6.9353013601166635E-2</v>
      </c>
      <c r="K31" s="5">
        <f t="shared" si="8"/>
        <v>5.6886315702081358E-2</v>
      </c>
      <c r="L31" s="5">
        <f t="shared" si="9"/>
        <v>0.12134279546113214</v>
      </c>
      <c r="M31" s="5">
        <f t="shared" si="10"/>
        <v>2.1608341965291933E-2</v>
      </c>
      <c r="N31" s="5">
        <f t="shared" si="11"/>
        <v>0.14922991147370479</v>
      </c>
      <c r="R31" s="9">
        <f t="shared" si="18"/>
        <v>0.45728296513126038</v>
      </c>
      <c r="S31" s="9">
        <f t="shared" si="18"/>
        <v>9.3107196522517366E-2</v>
      </c>
      <c r="T31" s="9">
        <f t="shared" si="18"/>
        <v>8.9783606074392758E-2</v>
      </c>
      <c r="U31" s="9">
        <f t="shared" si="18"/>
        <v>0.10736670137826401</v>
      </c>
      <c r="V31" s="9">
        <f t="shared" si="18"/>
        <v>0.25245953089356543</v>
      </c>
    </row>
    <row r="32" spans="1:22" ht="15.75" x14ac:dyDescent="0.3">
      <c r="A32" s="1">
        <v>43252</v>
      </c>
      <c r="B32" s="2">
        <v>14.99</v>
      </c>
      <c r="C32" s="2">
        <v>181.644363</v>
      </c>
      <c r="D32">
        <v>48.169029000000002</v>
      </c>
      <c r="E32">
        <v>96.712256999999994</v>
      </c>
      <c r="F32">
        <v>236.02088900000001</v>
      </c>
      <c r="G32">
        <v>2718.3701169999999</v>
      </c>
      <c r="H32" s="5">
        <f t="shared" si="5"/>
        <v>9.1769847050254816E-2</v>
      </c>
      <c r="I32" s="5">
        <f t="shared" si="6"/>
        <v>-5.5984927284877806E-3</v>
      </c>
      <c r="J32" s="5">
        <f t="shared" si="7"/>
        <v>-9.4259155147696672E-2</v>
      </c>
      <c r="K32" s="5">
        <f t="shared" si="8"/>
        <v>1.9973066990683908E-3</v>
      </c>
      <c r="L32" s="5">
        <f t="shared" si="9"/>
        <v>-6.0047954339195631E-2</v>
      </c>
      <c r="M32" s="5">
        <f t="shared" si="10"/>
        <v>4.8424360241865472E-3</v>
      </c>
      <c r="N32" s="5">
        <f t="shared" si="11"/>
        <v>-6.6643407067001892E-3</v>
      </c>
      <c r="R32" s="9">
        <f t="shared" si="18"/>
        <v>0.45728296513126038</v>
      </c>
      <c r="S32" s="9">
        <f t="shared" si="18"/>
        <v>9.3107196522517366E-2</v>
      </c>
      <c r="T32" s="9">
        <f t="shared" si="18"/>
        <v>8.9783606074392758E-2</v>
      </c>
      <c r="U32" s="9">
        <f t="shared" si="18"/>
        <v>0.10736670137826401</v>
      </c>
      <c r="V32" s="9">
        <f t="shared" si="18"/>
        <v>0.25245953089356543</v>
      </c>
    </row>
    <row r="33" spans="1:22" ht="15.75" x14ac:dyDescent="0.3">
      <c r="A33" s="1">
        <v>43282</v>
      </c>
      <c r="B33" s="2">
        <v>18.329999999999998</v>
      </c>
      <c r="C33" s="2">
        <v>186.72737100000001</v>
      </c>
      <c r="D33">
        <v>46.608944000000001</v>
      </c>
      <c r="E33">
        <v>104.03851299999999</v>
      </c>
      <c r="F33">
        <v>243.95135500000001</v>
      </c>
      <c r="G33">
        <v>2816.290039</v>
      </c>
      <c r="H33" s="5">
        <f t="shared" si="5"/>
        <v>0.22281521014009331</v>
      </c>
      <c r="I33" s="5">
        <f t="shared" si="6"/>
        <v>2.7983296129040935E-2</v>
      </c>
      <c r="J33" s="5">
        <f t="shared" si="7"/>
        <v>-3.2387719503334855E-2</v>
      </c>
      <c r="K33" s="5">
        <f t="shared" si="8"/>
        <v>7.5753128168645656E-2</v>
      </c>
      <c r="L33" s="5">
        <f t="shared" si="9"/>
        <v>3.3600695402854708E-2</v>
      </c>
      <c r="M33" s="5">
        <f t="shared" si="10"/>
        <v>3.6021556221367268E-2</v>
      </c>
      <c r="N33" s="5">
        <f t="shared" si="11"/>
        <v>9.3905372432568246E-2</v>
      </c>
      <c r="R33" s="24">
        <f t="shared" si="18"/>
        <v>0.45728296513126038</v>
      </c>
      <c r="S33" s="24">
        <f t="shared" si="18"/>
        <v>9.3107196522517366E-2</v>
      </c>
      <c r="T33" s="24">
        <f t="shared" si="18"/>
        <v>8.9783606074392758E-2</v>
      </c>
      <c r="U33" s="24">
        <f t="shared" si="18"/>
        <v>0.10736670137826401</v>
      </c>
      <c r="V33" s="24">
        <f t="shared" si="18"/>
        <v>0.25245953089356543</v>
      </c>
    </row>
    <row r="34" spans="1:22" ht="15.75" thickBot="1" x14ac:dyDescent="0.3">
      <c r="A34" s="1">
        <v>43313</v>
      </c>
      <c r="B34" s="2">
        <v>25.17</v>
      </c>
      <c r="C34" s="2">
        <v>223.36828600000001</v>
      </c>
      <c r="D34">
        <v>46.928711</v>
      </c>
      <c r="E34">
        <v>110.168228</v>
      </c>
      <c r="F34">
        <v>279.63842799999998</v>
      </c>
      <c r="G34">
        <v>2901.5200199999999</v>
      </c>
      <c r="H34" s="5">
        <f t="shared" si="5"/>
        <v>0.37315875613747984</v>
      </c>
      <c r="I34" s="5">
        <f t="shared" si="6"/>
        <v>0.19622680276476445</v>
      </c>
      <c r="J34" s="5">
        <f t="shared" si="7"/>
        <v>6.8606360187006832E-3</v>
      </c>
      <c r="K34" s="5">
        <f t="shared" si="8"/>
        <v>5.8917749045490631E-2</v>
      </c>
      <c r="L34" s="5">
        <f t="shared" si="9"/>
        <v>0.14628766050510333</v>
      </c>
      <c r="M34" s="5">
        <f t="shared" si="10"/>
        <v>3.0263211466054596E-2</v>
      </c>
      <c r="N34" s="5">
        <f t="shared" si="11"/>
        <v>0.21636038427655757</v>
      </c>
    </row>
    <row r="35" spans="1:22" ht="17.25" thickBot="1" x14ac:dyDescent="0.4">
      <c r="A35" s="1">
        <v>43344</v>
      </c>
      <c r="B35" s="2">
        <v>30.889999</v>
      </c>
      <c r="C35" s="2">
        <v>222.29054300000001</v>
      </c>
      <c r="D35">
        <v>46.102730000000001</v>
      </c>
      <c r="E35">
        <v>112.600616</v>
      </c>
      <c r="F35">
        <v>280.13031000000001</v>
      </c>
      <c r="G35">
        <v>2913.9799800000001</v>
      </c>
      <c r="H35" s="5">
        <f t="shared" si="5"/>
        <v>0.22725462852602285</v>
      </c>
      <c r="I35" s="5">
        <f t="shared" si="6"/>
        <v>-4.8249597975604797E-3</v>
      </c>
      <c r="J35" s="5">
        <f t="shared" si="7"/>
        <v>-1.7600760438529761E-2</v>
      </c>
      <c r="K35" s="5">
        <f t="shared" si="8"/>
        <v>2.2078851989885795E-2</v>
      </c>
      <c r="L35" s="5">
        <f t="shared" si="9"/>
        <v>1.7589928663168664E-3</v>
      </c>
      <c r="M35" s="5">
        <f t="shared" si="10"/>
        <v>4.2942871026614426E-3</v>
      </c>
      <c r="N35" s="5">
        <f t="shared" si="11"/>
        <v>9.5557067356520697E-2</v>
      </c>
      <c r="Q35" s="52" t="s">
        <v>27</v>
      </c>
      <c r="R35" s="53"/>
      <c r="S35" s="53"/>
      <c r="T35" s="53"/>
      <c r="U35" s="53"/>
      <c r="V35" s="54"/>
    </row>
    <row r="36" spans="1:22" ht="15.75" x14ac:dyDescent="0.3">
      <c r="A36" s="1">
        <v>43374</v>
      </c>
      <c r="B36" s="2">
        <v>18.209999</v>
      </c>
      <c r="C36" s="2">
        <v>215.51568599999999</v>
      </c>
      <c r="D36">
        <v>45.703021999999997</v>
      </c>
      <c r="E36">
        <v>105.157578</v>
      </c>
      <c r="F36">
        <v>210.16253699999999</v>
      </c>
      <c r="G36">
        <v>2711.73999</v>
      </c>
      <c r="H36" s="5">
        <f t="shared" si="5"/>
        <v>-0.41048884462573143</v>
      </c>
      <c r="I36" s="5">
        <f t="shared" si="6"/>
        <v>-3.0477486394911657E-2</v>
      </c>
      <c r="J36" s="5">
        <f t="shared" si="7"/>
        <v>-8.6699421053808567E-3</v>
      </c>
      <c r="K36" s="5">
        <f t="shared" si="8"/>
        <v>-6.6101219197593042E-2</v>
      </c>
      <c r="L36" s="5">
        <f t="shared" si="9"/>
        <v>-0.24976866301972112</v>
      </c>
      <c r="M36" s="5">
        <f t="shared" si="10"/>
        <v>-6.9403356024429486E-2</v>
      </c>
      <c r="N36" s="5">
        <f t="shared" si="11"/>
        <v>-0.28032001001271667</v>
      </c>
      <c r="Q36" s="41"/>
      <c r="R36" s="43" t="str">
        <f>B2</f>
        <v>AMD</v>
      </c>
      <c r="S36" s="29" t="str">
        <f>C2</f>
        <v>AAPL</v>
      </c>
      <c r="T36" s="29" t="str">
        <f>D2</f>
        <v>INTC</v>
      </c>
      <c r="U36" s="29" t="str">
        <f>E2</f>
        <v>MSFT</v>
      </c>
      <c r="V36" s="29" t="str">
        <f>F2</f>
        <v>NVDA</v>
      </c>
    </row>
    <row r="37" spans="1:22" ht="15.75" x14ac:dyDescent="0.3">
      <c r="A37" s="1">
        <v>43405</v>
      </c>
      <c r="B37" s="2">
        <v>21.299999</v>
      </c>
      <c r="C37" s="2">
        <v>175.851181</v>
      </c>
      <c r="D37">
        <v>48.072018</v>
      </c>
      <c r="E37">
        <v>109.174454</v>
      </c>
      <c r="F37">
        <v>162.912598</v>
      </c>
      <c r="G37">
        <v>2760.169922</v>
      </c>
      <c r="H37" s="5">
        <f t="shared" si="5"/>
        <v>0.16968699449132307</v>
      </c>
      <c r="I37" s="5">
        <f t="shared" si="6"/>
        <v>-0.1840446314427433</v>
      </c>
      <c r="J37" s="5">
        <f t="shared" si="7"/>
        <v>5.183455921142377E-2</v>
      </c>
      <c r="K37" s="5">
        <f t="shared" si="8"/>
        <v>3.8198635575269702E-2</v>
      </c>
      <c r="L37" s="5">
        <f t="shared" si="9"/>
        <v>-0.22482569764562743</v>
      </c>
      <c r="M37" s="5">
        <f t="shared" si="10"/>
        <v>1.7859356788848979E-2</v>
      </c>
      <c r="N37" s="5">
        <f t="shared" si="11"/>
        <v>-2.3550944851195799E-2</v>
      </c>
      <c r="Q37" s="33" t="str">
        <f>B2</f>
        <v>AMD</v>
      </c>
      <c r="R37" s="32">
        <f>$R$29*R29</f>
        <v>0.20910771019923749</v>
      </c>
      <c r="S37" s="32">
        <f t="shared" ref="S37:V37" si="19">$R$29*S29</f>
        <v>4.2576334900875715E-2</v>
      </c>
      <c r="T37" s="32">
        <f t="shared" si="19"/>
        <v>4.105651360587536E-2</v>
      </c>
      <c r="U37" s="32">
        <f t="shared" si="19"/>
        <v>4.9096963562615149E-2</v>
      </c>
      <c r="V37" s="32">
        <f t="shared" si="19"/>
        <v>0.11544544286265664</v>
      </c>
    </row>
    <row r="38" spans="1:22" ht="15.75" x14ac:dyDescent="0.3">
      <c r="A38" s="1">
        <v>43435</v>
      </c>
      <c r="B38" s="2">
        <v>18.459999</v>
      </c>
      <c r="C38" s="2">
        <v>155.871613</v>
      </c>
      <c r="D38">
        <v>46.039695999999999</v>
      </c>
      <c r="E38">
        <v>100.43064099999999</v>
      </c>
      <c r="F38">
        <v>133.21051</v>
      </c>
      <c r="G38">
        <v>2506.8500979999999</v>
      </c>
      <c r="H38" s="5">
        <f t="shared" si="5"/>
        <v>-0.13333333959311455</v>
      </c>
      <c r="I38" s="5">
        <f t="shared" si="6"/>
        <v>-0.11361634244583207</v>
      </c>
      <c r="J38" s="5">
        <f t="shared" si="7"/>
        <v>-4.2276610896592737E-2</v>
      </c>
      <c r="K38" s="5">
        <f t="shared" si="8"/>
        <v>-8.009028375813998E-2</v>
      </c>
      <c r="L38" s="5">
        <f t="shared" si="9"/>
        <v>-0.18231915987246117</v>
      </c>
      <c r="M38" s="5">
        <f t="shared" si="10"/>
        <v>-9.1776894596563907E-2</v>
      </c>
      <c r="N38" s="5">
        <f t="shared" si="11"/>
        <v>-0.13185991743480163</v>
      </c>
      <c r="Q38" s="25" t="str">
        <f>C2</f>
        <v>AAPL</v>
      </c>
      <c r="R38" s="31">
        <f>$S$30*R30</f>
        <v>4.2576334900875715E-2</v>
      </c>
      <c r="S38" s="31">
        <f t="shared" ref="S38:V38" si="20">$S$30*S30</f>
        <v>8.6689500442826695E-3</v>
      </c>
      <c r="T38" s="31">
        <f t="shared" si="20"/>
        <v>8.3594998552687701E-3</v>
      </c>
      <c r="U38" s="31">
        <f t="shared" si="20"/>
        <v>9.996612565200463E-3</v>
      </c>
      <c r="V38" s="31">
        <f t="shared" si="20"/>
        <v>2.3505799156889742E-2</v>
      </c>
    </row>
    <row r="39" spans="1:22" ht="15.75" x14ac:dyDescent="0.3">
      <c r="Q39" s="25" t="str">
        <f>D2</f>
        <v>INTC</v>
      </c>
      <c r="R39" s="31">
        <f>$T$31*R31</f>
        <v>4.105651360587536E-2</v>
      </c>
      <c r="S39" s="31">
        <f t="shared" ref="S39:V39" si="21">$T$31*S31</f>
        <v>8.3594998552687701E-3</v>
      </c>
      <c r="T39" s="31">
        <f t="shared" si="21"/>
        <v>8.0610959197217353E-3</v>
      </c>
      <c r="U39" s="31">
        <f t="shared" si="21"/>
        <v>9.6397696220530179E-3</v>
      </c>
      <c r="V39" s="31">
        <f t="shared" si="21"/>
        <v>2.2666727071473866E-2</v>
      </c>
    </row>
    <row r="40" spans="1:22" ht="15.75" x14ac:dyDescent="0.3">
      <c r="Q40" s="25" t="str">
        <f>E2</f>
        <v>MSFT</v>
      </c>
      <c r="R40" s="31">
        <f>$U$32*R32</f>
        <v>4.9096963562615149E-2</v>
      </c>
      <c r="S40" s="31">
        <f t="shared" ref="S40:V40" si="22">$U$32*S32</f>
        <v>9.996612565200463E-3</v>
      </c>
      <c r="T40" s="31">
        <f t="shared" si="22"/>
        <v>9.6397696220530179E-3</v>
      </c>
      <c r="U40" s="31">
        <f t="shared" si="22"/>
        <v>1.152760856484932E-2</v>
      </c>
      <c r="V40" s="31">
        <f t="shared" si="22"/>
        <v>2.7105747063546057E-2</v>
      </c>
    </row>
    <row r="41" spans="1:22" ht="15.75" x14ac:dyDescent="0.3">
      <c r="Q41" s="27" t="str">
        <f>F2</f>
        <v>NVDA</v>
      </c>
      <c r="R41" s="28">
        <f>$V$33*R33</f>
        <v>0.11544544286265664</v>
      </c>
      <c r="S41" s="28">
        <f t="shared" ref="S41:V41" si="23">$V$33*S33</f>
        <v>2.3505799156889742E-2</v>
      </c>
      <c r="T41" s="28">
        <f t="shared" si="23"/>
        <v>2.2666727071473866E-2</v>
      </c>
      <c r="U41" s="28">
        <f t="shared" si="23"/>
        <v>2.7105747063546057E-2</v>
      </c>
      <c r="V41" s="28">
        <f t="shared" si="23"/>
        <v>6.3735814738999114E-2</v>
      </c>
    </row>
    <row r="42" spans="1:22" ht="15.75" thickBot="1" x14ac:dyDescent="0.3"/>
    <row r="43" spans="1:22" ht="16.5" thickBot="1" x14ac:dyDescent="0.35">
      <c r="R43" s="49" t="s">
        <v>26</v>
      </c>
      <c r="S43" s="50"/>
      <c r="T43" s="50"/>
      <c r="U43" s="50"/>
      <c r="V43" s="51"/>
    </row>
    <row r="44" spans="1:22" ht="15.75" x14ac:dyDescent="0.3">
      <c r="R44" s="30" t="str">
        <f>B2</f>
        <v>AMD</v>
      </c>
      <c r="S44" s="30" t="str">
        <f>C2</f>
        <v>AAPL</v>
      </c>
      <c r="T44" s="30" t="str">
        <f>D2</f>
        <v>INTC</v>
      </c>
      <c r="U44" s="30" t="str">
        <f>E2</f>
        <v>MSFT</v>
      </c>
      <c r="V44" s="30" t="str">
        <f>F2</f>
        <v>NVDA</v>
      </c>
    </row>
    <row r="45" spans="1:22" ht="15.75" x14ac:dyDescent="0.3">
      <c r="R45" s="8">
        <f>T12</f>
        <v>0.19059833023012404</v>
      </c>
      <c r="S45" s="8">
        <f>T13</f>
        <v>7.9122892604157738E-2</v>
      </c>
      <c r="T45" s="8">
        <f>T14</f>
        <v>5.6942008420406129E-2</v>
      </c>
      <c r="U45" s="8">
        <f>T15</f>
        <v>5.1501220947668729E-2</v>
      </c>
      <c r="V45" s="8">
        <f>T16</f>
        <v>0.14119183418605599</v>
      </c>
    </row>
    <row r="46" spans="1:22" ht="15.75" x14ac:dyDescent="0.3">
      <c r="R46" s="9">
        <f t="shared" ref="R46:V49" si="24">R45</f>
        <v>0.19059833023012404</v>
      </c>
      <c r="S46" s="9">
        <f t="shared" si="24"/>
        <v>7.9122892604157738E-2</v>
      </c>
      <c r="T46" s="9">
        <f t="shared" si="24"/>
        <v>5.6942008420406129E-2</v>
      </c>
      <c r="U46" s="9">
        <f t="shared" si="24"/>
        <v>5.1501220947668729E-2</v>
      </c>
      <c r="V46" s="9">
        <f t="shared" si="24"/>
        <v>0.14119183418605599</v>
      </c>
    </row>
    <row r="47" spans="1:22" ht="15.75" x14ac:dyDescent="0.3">
      <c r="R47" s="9">
        <f t="shared" si="24"/>
        <v>0.19059833023012404</v>
      </c>
      <c r="S47" s="9">
        <f t="shared" si="24"/>
        <v>7.9122892604157738E-2</v>
      </c>
      <c r="T47" s="9">
        <f t="shared" si="24"/>
        <v>5.6942008420406129E-2</v>
      </c>
      <c r="U47" s="9">
        <f t="shared" si="24"/>
        <v>5.1501220947668729E-2</v>
      </c>
      <c r="V47" s="9">
        <f t="shared" si="24"/>
        <v>0.14119183418605599</v>
      </c>
    </row>
    <row r="48" spans="1:22" ht="15.75" x14ac:dyDescent="0.3">
      <c r="R48" s="9">
        <f t="shared" si="24"/>
        <v>0.19059833023012404</v>
      </c>
      <c r="S48" s="9">
        <f t="shared" si="24"/>
        <v>7.9122892604157738E-2</v>
      </c>
      <c r="T48" s="9">
        <f t="shared" si="24"/>
        <v>5.6942008420406129E-2</v>
      </c>
      <c r="U48" s="9">
        <f t="shared" si="24"/>
        <v>5.1501220947668729E-2</v>
      </c>
      <c r="V48" s="9">
        <f t="shared" si="24"/>
        <v>0.14119183418605599</v>
      </c>
    </row>
    <row r="49" spans="17:22" ht="15.75" x14ac:dyDescent="0.3">
      <c r="R49" s="24">
        <f t="shared" si="24"/>
        <v>0.19059833023012404</v>
      </c>
      <c r="S49" s="24">
        <f t="shared" si="24"/>
        <v>7.9122892604157738E-2</v>
      </c>
      <c r="T49" s="24">
        <f t="shared" si="24"/>
        <v>5.6942008420406129E-2</v>
      </c>
      <c r="U49" s="24">
        <f t="shared" si="24"/>
        <v>5.1501220947668729E-2</v>
      </c>
      <c r="V49" s="24">
        <f t="shared" si="24"/>
        <v>0.14119183418605599</v>
      </c>
    </row>
    <row r="50" spans="17:22" ht="15.75" thickBot="1" x14ac:dyDescent="0.3"/>
    <row r="51" spans="17:22" ht="16.5" thickBot="1" x14ac:dyDescent="0.35">
      <c r="Q51" s="49" t="s">
        <v>28</v>
      </c>
      <c r="R51" s="50"/>
      <c r="S51" s="50"/>
      <c r="T51" s="50"/>
      <c r="U51" s="50"/>
      <c r="V51" s="51"/>
    </row>
    <row r="52" spans="17:22" ht="15.75" x14ac:dyDescent="0.3">
      <c r="Q52" s="41"/>
      <c r="R52" s="30" t="str">
        <f>B2</f>
        <v>AMD</v>
      </c>
      <c r="S52" s="30" t="str">
        <f>C2</f>
        <v>AAPL</v>
      </c>
      <c r="T52" s="30" t="str">
        <f>D2</f>
        <v>INTC</v>
      </c>
      <c r="U52" s="30" t="str">
        <f>E2</f>
        <v>MSFT</v>
      </c>
      <c r="V52" s="30" t="str">
        <f>F2</f>
        <v>NVDA</v>
      </c>
    </row>
    <row r="53" spans="17:22" ht="15.75" x14ac:dyDescent="0.3">
      <c r="Q53" s="33" t="str">
        <f>B2</f>
        <v>AMD</v>
      </c>
      <c r="R53" s="32">
        <f>$R$45*R45</f>
        <v>3.6327723486511414E-2</v>
      </c>
      <c r="S53" s="32">
        <f t="shared" ref="S53:V53" si="25">$R$45*S45</f>
        <v>1.5080691213329896E-2</v>
      </c>
      <c r="T53" s="32">
        <f t="shared" si="25"/>
        <v>1.0853051724879071E-2</v>
      </c>
      <c r="U53" s="32">
        <f t="shared" si="25"/>
        <v>9.8160467174383467E-3</v>
      </c>
      <c r="V53" s="32">
        <f t="shared" si="25"/>
        <v>2.6910927837990817E-2</v>
      </c>
    </row>
    <row r="54" spans="17:22" ht="15.75" x14ac:dyDescent="0.3">
      <c r="Q54" s="25" t="str">
        <f>C2</f>
        <v>AAPL</v>
      </c>
      <c r="R54" s="26">
        <f>$S$46*R46</f>
        <v>1.5080691213329896E-2</v>
      </c>
      <c r="S54" s="26">
        <f t="shared" ref="S54:V54" si="26">$S$46*S46</f>
        <v>6.2604321340490789E-3</v>
      </c>
      <c r="T54" s="26">
        <f t="shared" si="26"/>
        <v>4.5054164169128401E-3</v>
      </c>
      <c r="U54" s="26">
        <f t="shared" si="26"/>
        <v>4.0749255740253915E-3</v>
      </c>
      <c r="V54" s="26">
        <f t="shared" si="26"/>
        <v>1.1171506332887356E-2</v>
      </c>
    </row>
    <row r="55" spans="17:22" ht="15.75" x14ac:dyDescent="0.3">
      <c r="Q55" s="25" t="str">
        <f>D2</f>
        <v>INTC</v>
      </c>
      <c r="R55" s="26">
        <f>$T$47*R47</f>
        <v>1.0853051724879071E-2</v>
      </c>
      <c r="S55" s="26">
        <f t="shared" ref="S55:V55" si="27">$T$47*S47</f>
        <v>4.5054164169128401E-3</v>
      </c>
      <c r="T55" s="26">
        <f t="shared" si="27"/>
        <v>3.2423923229496026E-3</v>
      </c>
      <c r="U55" s="26">
        <f t="shared" si="27"/>
        <v>2.9325829568633494E-3</v>
      </c>
      <c r="V55" s="26">
        <f t="shared" si="27"/>
        <v>8.0397466111149854E-3</v>
      </c>
    </row>
    <row r="56" spans="17:22" ht="15.75" x14ac:dyDescent="0.3">
      <c r="Q56" s="25" t="str">
        <f>E2</f>
        <v>MSFT</v>
      </c>
      <c r="R56" s="26">
        <f>$U$48*R48</f>
        <v>9.8160467174383467E-3</v>
      </c>
      <c r="S56" s="26">
        <f t="shared" ref="S56:V56" si="28">$U$48*S48</f>
        <v>4.0749255740253915E-3</v>
      </c>
      <c r="T56" s="26">
        <f t="shared" si="28"/>
        <v>2.9325829568633494E-3</v>
      </c>
      <c r="U56" s="26">
        <f t="shared" si="28"/>
        <v>2.6523757591005921E-3</v>
      </c>
      <c r="V56" s="26">
        <f t="shared" si="28"/>
        <v>7.271551848422677E-3</v>
      </c>
    </row>
    <row r="57" spans="17:22" ht="15.75" x14ac:dyDescent="0.3">
      <c r="Q57" s="27" t="str">
        <f>F2</f>
        <v>NVDA</v>
      </c>
      <c r="R57" s="28">
        <f>$V$49*R49</f>
        <v>2.6910927837990817E-2</v>
      </c>
      <c r="S57" s="28">
        <f t="shared" ref="S57:V57" si="29">$V$49*S49</f>
        <v>1.1171506332887356E-2</v>
      </c>
      <c r="T57" s="28">
        <f t="shared" si="29"/>
        <v>8.0397466111149854E-3</v>
      </c>
      <c r="U57" s="28">
        <f t="shared" si="29"/>
        <v>7.271551848422677E-3</v>
      </c>
      <c r="V57" s="28">
        <f t="shared" si="29"/>
        <v>1.9935134040822731E-2</v>
      </c>
    </row>
    <row r="58" spans="17:22" ht="15.75" thickBot="1" x14ac:dyDescent="0.3"/>
    <row r="59" spans="17:22" ht="16.5" thickBot="1" x14ac:dyDescent="0.35">
      <c r="Q59" s="49" t="s">
        <v>29</v>
      </c>
      <c r="R59" s="50"/>
      <c r="S59" s="50"/>
      <c r="T59" s="50"/>
      <c r="U59" s="50"/>
      <c r="V59" s="51"/>
    </row>
    <row r="60" spans="17:22" ht="15.75" x14ac:dyDescent="0.3">
      <c r="Q60" s="27"/>
      <c r="R60" s="30" t="str">
        <f>B2</f>
        <v>AMD</v>
      </c>
      <c r="S60" s="30" t="str">
        <f>C2</f>
        <v>AAPL</v>
      </c>
      <c r="T60" s="30" t="str">
        <f>D2</f>
        <v>INTC</v>
      </c>
      <c r="U60" s="30" t="str">
        <f>E2</f>
        <v>MSFT</v>
      </c>
      <c r="V60" s="30" t="str">
        <f>F2</f>
        <v>NVDA</v>
      </c>
    </row>
    <row r="61" spans="17:22" ht="15.75" x14ac:dyDescent="0.3">
      <c r="Q61" s="33" t="str">
        <f>B2</f>
        <v>AMD</v>
      </c>
      <c r="R61" s="34">
        <f>R21*R37*R53</f>
        <v>7.5964070750154621E-3</v>
      </c>
      <c r="S61" s="34">
        <f t="shared" ref="S61:V61" si="30">S21*S37*S53</f>
        <v>1.6392631366723973E-4</v>
      </c>
      <c r="T61" s="34">
        <f t="shared" si="30"/>
        <v>1.5963958352162896E-6</v>
      </c>
      <c r="U61" s="34">
        <f t="shared" si="30"/>
        <v>1.9473848985606361E-4</v>
      </c>
      <c r="V61" s="34">
        <f t="shared" si="30"/>
        <v>1.1804516179376094E-3</v>
      </c>
    </row>
    <row r="62" spans="17:22" ht="15.75" x14ac:dyDescent="0.3">
      <c r="Q62" s="25" t="str">
        <f>C2</f>
        <v>AAPL</v>
      </c>
      <c r="R62" s="34">
        <f t="shared" ref="R62:V64" si="31">R22*R38*R54</f>
        <v>1.6392631366723973E-4</v>
      </c>
      <c r="S62" s="34">
        <f t="shared" si="31"/>
        <v>5.4271373425693412E-5</v>
      </c>
      <c r="T62" s="34">
        <f t="shared" si="31"/>
        <v>1.1177211548925524E-5</v>
      </c>
      <c r="U62" s="34">
        <f t="shared" si="31"/>
        <v>2.1969843365425709E-5</v>
      </c>
      <c r="V62" s="34">
        <f t="shared" si="31"/>
        <v>1.3159121378903242E-4</v>
      </c>
    </row>
    <row r="63" spans="17:22" ht="15.75" x14ac:dyDescent="0.3">
      <c r="Q63" s="25" t="str">
        <f>D2</f>
        <v>INTC</v>
      </c>
      <c r="R63" s="34">
        <f t="shared" si="31"/>
        <v>1.5963958352162896E-6</v>
      </c>
      <c r="S63" s="34">
        <f t="shared" si="31"/>
        <v>1.1177211548925524E-5</v>
      </c>
      <c r="T63" s="34">
        <f t="shared" si="31"/>
        <v>2.6137235524666119E-5</v>
      </c>
      <c r="U63" s="34">
        <f t="shared" si="31"/>
        <v>1.5071886825297156E-5</v>
      </c>
      <c r="V63" s="34">
        <f t="shared" si="31"/>
        <v>5.5086168660356352E-5</v>
      </c>
    </row>
    <row r="64" spans="17:22" ht="15.75" x14ac:dyDescent="0.3">
      <c r="Q64" s="25" t="str">
        <f>E2</f>
        <v>MSFT</v>
      </c>
      <c r="R64" s="34">
        <f t="shared" si="31"/>
        <v>1.9473848985606361E-4</v>
      </c>
      <c r="S64" s="34">
        <f t="shared" si="31"/>
        <v>2.1969843365425709E-5</v>
      </c>
      <c r="T64" s="34">
        <f t="shared" si="31"/>
        <v>1.5071886825297156E-5</v>
      </c>
      <c r="U64" s="34">
        <f t="shared" si="31"/>
        <v>3.0575549517806704E-5</v>
      </c>
      <c r="V64" s="34">
        <f t="shared" si="31"/>
        <v>1.0252285570115059E-4</v>
      </c>
    </row>
    <row r="65" spans="17:22" ht="15.75" x14ac:dyDescent="0.3">
      <c r="Q65" s="27" t="str">
        <f>F2</f>
        <v>NVDA</v>
      </c>
      <c r="R65" s="36">
        <f>R25*R41*R57</f>
        <v>1.1804516179376094E-3</v>
      </c>
      <c r="S65" s="35">
        <f t="shared" ref="S65:V65" si="32">S25*S41*S57</f>
        <v>1.3159121378903242E-4</v>
      </c>
      <c r="T65" s="35">
        <f t="shared" si="32"/>
        <v>5.5086168660356352E-5</v>
      </c>
      <c r="U65" s="35">
        <f t="shared" si="32"/>
        <v>1.0252285570115059E-4</v>
      </c>
      <c r="V65" s="35">
        <f t="shared" si="32"/>
        <v>1.2705820100229921E-3</v>
      </c>
    </row>
    <row r="67" spans="17:22" ht="17.25" x14ac:dyDescent="0.25">
      <c r="Q67" t="s">
        <v>31</v>
      </c>
      <c r="R67" s="37">
        <f>SUM(R61:V65)</f>
        <v>1.2734237237879255E-2</v>
      </c>
    </row>
    <row r="68" spans="17:22" x14ac:dyDescent="0.25">
      <c r="Q68" t="s">
        <v>30</v>
      </c>
      <c r="R68" s="4">
        <f>R67^0.5</f>
        <v>0.11284607763621762</v>
      </c>
    </row>
    <row r="70" spans="17:22" ht="15.75" x14ac:dyDescent="0.3">
      <c r="Q70" s="6" t="s">
        <v>32</v>
      </c>
    </row>
    <row r="71" spans="17:22" x14ac:dyDescent="0.25">
      <c r="Q71" t="s">
        <v>33</v>
      </c>
      <c r="R71">
        <v>1E-3</v>
      </c>
    </row>
    <row r="72" spans="17:22" ht="15.75" thickBot="1" x14ac:dyDescent="0.3"/>
    <row r="73" spans="17:22" ht="15.75" thickBot="1" x14ac:dyDescent="0.3">
      <c r="Q73" s="46" t="s">
        <v>42</v>
      </c>
      <c r="R73" s="47"/>
      <c r="S73" s="47"/>
      <c r="T73" s="47"/>
      <c r="U73" s="48"/>
    </row>
    <row r="74" spans="17:22" ht="30" x14ac:dyDescent="0.3">
      <c r="Q74" s="23"/>
      <c r="R74" s="40" t="s">
        <v>20</v>
      </c>
      <c r="S74" s="40" t="s">
        <v>34</v>
      </c>
      <c r="T74" s="40" t="s">
        <v>35</v>
      </c>
      <c r="U74" s="40" t="s">
        <v>36</v>
      </c>
    </row>
    <row r="75" spans="17:22" ht="15.75" x14ac:dyDescent="0.3">
      <c r="Q75" s="6" t="str">
        <f>B2</f>
        <v>AMD</v>
      </c>
      <c r="R75" s="9">
        <f>S12</f>
        <v>8.0087366264058948E-2</v>
      </c>
      <c r="S75" s="9">
        <f>T12</f>
        <v>0.19059833023012404</v>
      </c>
      <c r="T75" s="9">
        <f>R71</f>
        <v>1E-3</v>
      </c>
      <c r="U75" s="19">
        <f>(R75-T75)/S75 * SQRT(252)</f>
        <v>6.5870095313786186</v>
      </c>
    </row>
    <row r="76" spans="17:22" ht="15.75" x14ac:dyDescent="0.3">
      <c r="Q76" s="6" t="str">
        <f>C2</f>
        <v>AAPL</v>
      </c>
      <c r="R76" s="9">
        <f>S13</f>
        <v>8.3245016073964423E-2</v>
      </c>
      <c r="S76" s="9">
        <f>T13</f>
        <v>7.9122892604157738E-2</v>
      </c>
      <c r="T76" s="9">
        <f t="shared" ref="T76:T81" si="33">T75</f>
        <v>1E-3</v>
      </c>
      <c r="U76" s="19">
        <f t="shared" ref="U76:U81" si="34">(R76-T76)/S76 * SQRT(252)</f>
        <v>16.500902730756735</v>
      </c>
    </row>
    <row r="77" spans="17:22" ht="15.75" x14ac:dyDescent="0.3">
      <c r="Q77" s="6" t="str">
        <f>D2</f>
        <v>INTC</v>
      </c>
      <c r="R77" s="9">
        <f>S14</f>
        <v>7.5713783199400309E-2</v>
      </c>
      <c r="S77" s="9">
        <f>T14</f>
        <v>5.6942008420406129E-2</v>
      </c>
      <c r="T77" s="9">
        <f t="shared" si="33"/>
        <v>1E-3</v>
      </c>
      <c r="U77" s="19">
        <f t="shared" si="34"/>
        <v>20.828990266198879</v>
      </c>
    </row>
    <row r="78" spans="17:22" ht="15.75" x14ac:dyDescent="0.3">
      <c r="Q78" s="6" t="str">
        <f>E2</f>
        <v>MSFT</v>
      </c>
      <c r="R78" s="9">
        <f>S15</f>
        <v>7.0404400327890374E-2</v>
      </c>
      <c r="S78" s="9">
        <f>T15</f>
        <v>5.1501220947668729E-2</v>
      </c>
      <c r="T78" s="9">
        <f t="shared" si="33"/>
        <v>1E-3</v>
      </c>
      <c r="U78" s="19">
        <f t="shared" si="34"/>
        <v>21.392904453401673</v>
      </c>
    </row>
    <row r="79" spans="17:22" ht="15.75" x14ac:dyDescent="0.3">
      <c r="Q79" s="6" t="str">
        <f>F2</f>
        <v>NVDA</v>
      </c>
      <c r="R79" s="9">
        <f>S16</f>
        <v>6.3406995704210309E-2</v>
      </c>
      <c r="S79" s="9">
        <f>T16</f>
        <v>0.14119183418605599</v>
      </c>
      <c r="T79" s="9">
        <f t="shared" si="33"/>
        <v>1E-3</v>
      </c>
      <c r="U79" s="19">
        <f t="shared" si="34"/>
        <v>7.0165555248657512</v>
      </c>
    </row>
    <row r="80" spans="17:22" ht="15.75" x14ac:dyDescent="0.3">
      <c r="Q80" s="10" t="s">
        <v>8</v>
      </c>
      <c r="R80" s="13">
        <f>V12</f>
        <v>3.8740862230270359E-2</v>
      </c>
      <c r="S80" s="13">
        <f>R68</f>
        <v>0.11284607763621762</v>
      </c>
      <c r="T80" s="13">
        <f t="shared" si="33"/>
        <v>1E-3</v>
      </c>
      <c r="U80" s="38">
        <f t="shared" si="34"/>
        <v>5.3091576323109191</v>
      </c>
    </row>
    <row r="81" spans="17:21" ht="15.75" x14ac:dyDescent="0.3">
      <c r="Q81" s="10" t="s">
        <v>37</v>
      </c>
      <c r="R81" s="13">
        <f>S17</f>
        <v>7.8086133060683996E-3</v>
      </c>
      <c r="S81" s="13">
        <f>T17</f>
        <v>3.0529067902882828E-2</v>
      </c>
      <c r="T81" s="13">
        <f t="shared" si="33"/>
        <v>1E-3</v>
      </c>
      <c r="U81" s="38">
        <f t="shared" si="34"/>
        <v>3.5403434467833037</v>
      </c>
    </row>
    <row r="82" spans="17:21" ht="15.75" thickBot="1" x14ac:dyDescent="0.3"/>
    <row r="83" spans="17:21" ht="15.75" thickBot="1" x14ac:dyDescent="0.3">
      <c r="Q83" s="46" t="s">
        <v>41</v>
      </c>
      <c r="R83" s="47"/>
      <c r="S83" s="47"/>
      <c r="T83" s="48"/>
    </row>
    <row r="84" spans="17:21" ht="15.75" x14ac:dyDescent="0.3">
      <c r="Q84" s="23"/>
      <c r="R84" s="30" t="s">
        <v>39</v>
      </c>
      <c r="S84" s="30" t="s">
        <v>40</v>
      </c>
      <c r="T84" s="30" t="s">
        <v>41</v>
      </c>
    </row>
    <row r="85" spans="17:21" ht="15.75" x14ac:dyDescent="0.3">
      <c r="Q85" s="6" t="str">
        <f>B2</f>
        <v>AMD</v>
      </c>
      <c r="R85" s="34">
        <f>COVAR(H4:H38,$M$4:$M$38)</f>
        <v>3.8592186109780006E-3</v>
      </c>
      <c r="S85" s="34">
        <f>VAR(M4:M38)</f>
        <v>9.3202398701883041E-4</v>
      </c>
      <c r="T85" s="19">
        <f>R85/S85</f>
        <v>4.1406859316165106</v>
      </c>
    </row>
    <row r="86" spans="17:21" ht="15.75" x14ac:dyDescent="0.3">
      <c r="Q86" s="6" t="str">
        <f>C2</f>
        <v>AAPL</v>
      </c>
      <c r="R86" s="34">
        <f>COVAR(I4:I38,$M$4:$M$38)</f>
        <v>9.2178818852511695E-4</v>
      </c>
      <c r="S86" s="34">
        <f>S85</f>
        <v>9.3202398701883041E-4</v>
      </c>
      <c r="T86" s="19">
        <f t="shared" ref="T86:T90" si="35">R86/S86</f>
        <v>0.98901766624434884</v>
      </c>
    </row>
    <row r="87" spans="17:21" ht="15.75" x14ac:dyDescent="0.3">
      <c r="Q87" s="6" t="str">
        <f>D2</f>
        <v>INTC</v>
      </c>
      <c r="R87" s="34">
        <f>COVAR(J4:J38,$M$4:$M$38)</f>
        <v>5.8256712863155537E-4</v>
      </c>
      <c r="S87" s="34">
        <f>S86</f>
        <v>9.3202398701883041E-4</v>
      </c>
      <c r="T87" s="19">
        <f t="shared" si="35"/>
        <v>0.62505593927357295</v>
      </c>
    </row>
    <row r="88" spans="17:21" ht="15.75" x14ac:dyDescent="0.3">
      <c r="Q88" s="6" t="str">
        <f>E2</f>
        <v>MSFT</v>
      </c>
      <c r="R88" s="34">
        <f>COVAR(K4:K38,$M$4:$M$38)</f>
        <v>1.0448049175607983E-3</v>
      </c>
      <c r="S88" s="34">
        <f>S87</f>
        <v>9.3202398701883041E-4</v>
      </c>
      <c r="T88" s="19">
        <f t="shared" si="35"/>
        <v>1.1210064677656084</v>
      </c>
    </row>
    <row r="89" spans="17:21" ht="15.75" x14ac:dyDescent="0.3">
      <c r="Q89" s="6" t="str">
        <f>F2</f>
        <v>NVDA</v>
      </c>
      <c r="R89" s="34">
        <f>COVAR(N4:N38,$M$4:$M$38)</f>
        <v>2.3868184394057507E-3</v>
      </c>
      <c r="S89" s="34">
        <f>S88</f>
        <v>9.3202398701883041E-4</v>
      </c>
      <c r="T89" s="19">
        <f t="shared" si="35"/>
        <v>2.5608980805743231</v>
      </c>
    </row>
    <row r="90" spans="17:21" ht="15.75" x14ac:dyDescent="0.3">
      <c r="Q90" s="10" t="s">
        <v>8</v>
      </c>
      <c r="R90" s="39">
        <f>COVAR(L5:L39,$M$4:$M$38)</f>
        <v>5.8243381892683903E-4</v>
      </c>
      <c r="S90" s="39">
        <f>S89</f>
        <v>9.3202398701883041E-4</v>
      </c>
      <c r="T90" s="38">
        <f t="shared" si="35"/>
        <v>0.6249129067909619</v>
      </c>
    </row>
  </sheetData>
  <mergeCells count="12">
    <mergeCell ref="Q59:V59"/>
    <mergeCell ref="R27:V27"/>
    <mergeCell ref="Q73:U73"/>
    <mergeCell ref="Q83:T83"/>
    <mergeCell ref="H1:N1"/>
    <mergeCell ref="B1:G1"/>
    <mergeCell ref="Q19:V19"/>
    <mergeCell ref="Q10:T10"/>
    <mergeCell ref="Q1:X1"/>
    <mergeCell ref="R43:V43"/>
    <mergeCell ref="Q35:V35"/>
    <mergeCell ref="Q51:V5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Average Returns</vt:lpstr>
      <vt:lpstr>Portfolio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2019-08-16T02:13:15Z</dcterms:created>
  <dcterms:modified xsi:type="dcterms:W3CDTF">2019-11-12T01:28:50Z</dcterms:modified>
</cp:coreProperties>
</file>