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Portfolio_Excel\"/>
    </mc:Choice>
  </mc:AlternateContent>
  <xr:revisionPtr revIDLastSave="0" documentId="8_{357F0B71-C264-4894-A8B7-4696C8E8DDC9}" xr6:coauthVersionLast="45" xr6:coauthVersionMax="45" xr10:uidLastSave="{00000000-0000-0000-0000-000000000000}"/>
  <bookViews>
    <workbookView xWindow="-120" yWindow="-120" windowWidth="29040" windowHeight="15840" xr2:uid="{821C2595-B85A-47A8-898F-EA9DFA241CC4}"/>
  </bookViews>
  <sheets>
    <sheet name="Data" sheetId="1" r:id="rId1"/>
    <sheet name="Portfoli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" i="2" l="1"/>
  <c r="C51" i="2"/>
  <c r="B52" i="2"/>
  <c r="B51" i="2"/>
  <c r="B53" i="2" s="1"/>
  <c r="C47" i="2"/>
  <c r="C46" i="2"/>
  <c r="C45" i="2"/>
  <c r="C44" i="2"/>
  <c r="C43" i="2"/>
  <c r="C42" i="2"/>
  <c r="C38" i="2"/>
  <c r="D38" i="2"/>
  <c r="E38" i="2"/>
  <c r="F38" i="2"/>
  <c r="G38" i="2"/>
  <c r="B38" i="2"/>
  <c r="C36" i="2"/>
  <c r="D36" i="2"/>
  <c r="E36" i="2"/>
  <c r="F36" i="2"/>
  <c r="G36" i="2"/>
  <c r="B36" i="2"/>
  <c r="B44" i="2"/>
  <c r="B45" i="2"/>
  <c r="B46" i="2"/>
  <c r="B47" i="2"/>
  <c r="A47" i="2"/>
  <c r="A46" i="2"/>
  <c r="A45" i="2"/>
  <c r="A44" i="2"/>
  <c r="A43" i="2"/>
  <c r="A42" i="2"/>
  <c r="B43" i="2"/>
  <c r="B42" i="2"/>
  <c r="C37" i="2"/>
  <c r="D37" i="2"/>
  <c r="E37" i="2"/>
  <c r="F37" i="2"/>
  <c r="G37" i="2"/>
  <c r="B37" i="2"/>
  <c r="G33" i="2"/>
  <c r="G32" i="2"/>
  <c r="G31" i="2"/>
  <c r="G30" i="2"/>
  <c r="G29" i="2"/>
  <c r="G28" i="2"/>
  <c r="F33" i="2"/>
  <c r="F32" i="2"/>
  <c r="F31" i="2"/>
  <c r="F30" i="2"/>
  <c r="F29" i="2"/>
  <c r="F28" i="2"/>
  <c r="E33" i="2"/>
  <c r="E32" i="2"/>
  <c r="E31" i="2"/>
  <c r="E30" i="2"/>
  <c r="E29" i="2"/>
  <c r="E28" i="2"/>
  <c r="D33" i="2"/>
  <c r="D32" i="2"/>
  <c r="D31" i="2"/>
  <c r="D30" i="2"/>
  <c r="D29" i="2"/>
  <c r="D28" i="2"/>
  <c r="C33" i="2"/>
  <c r="C32" i="2"/>
  <c r="C31" i="2"/>
  <c r="C30" i="2"/>
  <c r="C29" i="2"/>
  <c r="C28" i="2"/>
  <c r="B33" i="2"/>
  <c r="B32" i="2"/>
  <c r="B31" i="2"/>
  <c r="B30" i="2"/>
  <c r="B29" i="2"/>
  <c r="B28" i="2"/>
  <c r="A29" i="2"/>
  <c r="A30" i="2"/>
  <c r="A31" i="2"/>
  <c r="A32" i="2"/>
  <c r="A33" i="2"/>
  <c r="A28" i="2"/>
  <c r="C27" i="2"/>
  <c r="D27" i="2"/>
  <c r="E27" i="2"/>
  <c r="F27" i="2"/>
  <c r="G27" i="2"/>
  <c r="B27" i="2"/>
  <c r="C23" i="2"/>
  <c r="D23" i="2"/>
  <c r="E23" i="2"/>
  <c r="F23" i="2"/>
  <c r="G23" i="2"/>
  <c r="B23" i="2"/>
  <c r="C21" i="2"/>
  <c r="D21" i="2"/>
  <c r="E21" i="2"/>
  <c r="F21" i="2"/>
  <c r="G21" i="2"/>
  <c r="B21" i="2"/>
  <c r="G19" i="2"/>
  <c r="F19" i="2"/>
  <c r="E19" i="2"/>
  <c r="D19" i="2"/>
  <c r="D20" i="2" s="1"/>
  <c r="D22" i="2" s="1"/>
  <c r="C19" i="2"/>
  <c r="B19" i="2"/>
  <c r="G18" i="2"/>
  <c r="F18" i="2"/>
  <c r="E18" i="2"/>
  <c r="D18" i="2"/>
  <c r="C18" i="2"/>
  <c r="B18" i="2"/>
  <c r="B20" i="2" s="1"/>
  <c r="B22" i="2" s="1"/>
  <c r="C17" i="2"/>
  <c r="D17" i="2"/>
  <c r="E17" i="2"/>
  <c r="F17" i="2"/>
  <c r="G17" i="2"/>
  <c r="B17" i="2"/>
  <c r="G20" i="2"/>
  <c r="G22" i="2" s="1"/>
  <c r="F20" i="2"/>
  <c r="F22" i="2" s="1"/>
  <c r="E20" i="2"/>
  <c r="C20" i="2"/>
  <c r="C22" i="2" s="1"/>
  <c r="C14" i="2"/>
  <c r="D14" i="2"/>
  <c r="E14" i="2"/>
  <c r="F14" i="2"/>
  <c r="G14" i="2"/>
  <c r="C13" i="2"/>
  <c r="D13" i="2"/>
  <c r="E13" i="2"/>
  <c r="F13" i="2"/>
  <c r="G13" i="2"/>
  <c r="B14" i="2"/>
  <c r="B13" i="2"/>
  <c r="C12" i="2"/>
  <c r="D12" i="2"/>
  <c r="E12" i="2"/>
  <c r="F12" i="2"/>
  <c r="G12" i="2"/>
  <c r="B12" i="2"/>
  <c r="C53" i="2" l="1"/>
  <c r="E22" i="2"/>
  <c r="G24" i="2"/>
  <c r="F24" i="2"/>
  <c r="C24" i="2"/>
  <c r="B24" i="2"/>
  <c r="D24" i="2"/>
  <c r="E24" i="2"/>
  <c r="I2" i="2"/>
  <c r="C7" i="2"/>
  <c r="C8" i="2"/>
  <c r="D8" i="2" s="1"/>
  <c r="D9" i="2" s="1"/>
  <c r="E4" i="2" s="1"/>
  <c r="A8" i="2"/>
  <c r="A7" i="2"/>
  <c r="C6" i="2"/>
  <c r="C5" i="2"/>
  <c r="C4" i="2"/>
  <c r="D4" i="2" s="1"/>
  <c r="C3" i="2"/>
  <c r="A6" i="2"/>
  <c r="A5" i="2"/>
  <c r="A4" i="2"/>
  <c r="A3" i="2"/>
  <c r="D7" i="2"/>
  <c r="D6" i="2"/>
  <c r="D5" i="2"/>
  <c r="D3" i="2"/>
  <c r="M38" i="1"/>
  <c r="L38" i="1"/>
  <c r="K38" i="1"/>
  <c r="J38" i="1"/>
  <c r="I38" i="1"/>
  <c r="H38" i="1"/>
  <c r="M37" i="1"/>
  <c r="L37" i="1"/>
  <c r="K37" i="1"/>
  <c r="J37" i="1"/>
  <c r="I37" i="1"/>
  <c r="H37" i="1"/>
  <c r="M36" i="1"/>
  <c r="L36" i="1"/>
  <c r="K36" i="1"/>
  <c r="J36" i="1"/>
  <c r="I36" i="1"/>
  <c r="H36" i="1"/>
  <c r="M35" i="1"/>
  <c r="L35" i="1"/>
  <c r="K35" i="1"/>
  <c r="J35" i="1"/>
  <c r="I35" i="1"/>
  <c r="H35" i="1"/>
  <c r="M34" i="1"/>
  <c r="L34" i="1"/>
  <c r="K34" i="1"/>
  <c r="J34" i="1"/>
  <c r="I34" i="1"/>
  <c r="H34" i="1"/>
  <c r="M33" i="1"/>
  <c r="L33" i="1"/>
  <c r="K33" i="1"/>
  <c r="J33" i="1"/>
  <c r="I33" i="1"/>
  <c r="H33" i="1"/>
  <c r="M32" i="1"/>
  <c r="L32" i="1"/>
  <c r="K32" i="1"/>
  <c r="J32" i="1"/>
  <c r="I32" i="1"/>
  <c r="H32" i="1"/>
  <c r="M31" i="1"/>
  <c r="L31" i="1"/>
  <c r="K31" i="1"/>
  <c r="J31" i="1"/>
  <c r="I31" i="1"/>
  <c r="H31" i="1"/>
  <c r="M30" i="1"/>
  <c r="L30" i="1"/>
  <c r="K30" i="1"/>
  <c r="J30" i="1"/>
  <c r="I30" i="1"/>
  <c r="H30" i="1"/>
  <c r="M29" i="1"/>
  <c r="L29" i="1"/>
  <c r="K29" i="1"/>
  <c r="J29" i="1"/>
  <c r="I29" i="1"/>
  <c r="H29" i="1"/>
  <c r="M28" i="1"/>
  <c r="L28" i="1"/>
  <c r="K28" i="1"/>
  <c r="J28" i="1"/>
  <c r="I28" i="1"/>
  <c r="H28" i="1"/>
  <c r="M27" i="1"/>
  <c r="L27" i="1"/>
  <c r="K27" i="1"/>
  <c r="J27" i="1"/>
  <c r="I27" i="1"/>
  <c r="H27" i="1"/>
  <c r="M26" i="1"/>
  <c r="L26" i="1"/>
  <c r="K26" i="1"/>
  <c r="J26" i="1"/>
  <c r="I26" i="1"/>
  <c r="H26" i="1"/>
  <c r="M25" i="1"/>
  <c r="L25" i="1"/>
  <c r="K25" i="1"/>
  <c r="J25" i="1"/>
  <c r="I25" i="1"/>
  <c r="H25" i="1"/>
  <c r="M24" i="1"/>
  <c r="L24" i="1"/>
  <c r="K24" i="1"/>
  <c r="J24" i="1"/>
  <c r="I24" i="1"/>
  <c r="H24" i="1"/>
  <c r="M23" i="1"/>
  <c r="L23" i="1"/>
  <c r="K23" i="1"/>
  <c r="J23" i="1"/>
  <c r="I23" i="1"/>
  <c r="H23" i="1"/>
  <c r="M22" i="1"/>
  <c r="L22" i="1"/>
  <c r="K22" i="1"/>
  <c r="J22" i="1"/>
  <c r="I22" i="1"/>
  <c r="H22" i="1"/>
  <c r="M21" i="1"/>
  <c r="L21" i="1"/>
  <c r="K21" i="1"/>
  <c r="J21" i="1"/>
  <c r="I21" i="1"/>
  <c r="H21" i="1"/>
  <c r="M20" i="1"/>
  <c r="L20" i="1"/>
  <c r="K20" i="1"/>
  <c r="J20" i="1"/>
  <c r="I20" i="1"/>
  <c r="H20" i="1"/>
  <c r="M19" i="1"/>
  <c r="L19" i="1"/>
  <c r="K19" i="1"/>
  <c r="J19" i="1"/>
  <c r="I19" i="1"/>
  <c r="H19" i="1"/>
  <c r="M18" i="1"/>
  <c r="L18" i="1"/>
  <c r="K18" i="1"/>
  <c r="J18" i="1"/>
  <c r="I18" i="1"/>
  <c r="H18" i="1"/>
  <c r="M17" i="1"/>
  <c r="L17" i="1"/>
  <c r="K17" i="1"/>
  <c r="J17" i="1"/>
  <c r="I17" i="1"/>
  <c r="H17" i="1"/>
  <c r="M16" i="1"/>
  <c r="L16" i="1"/>
  <c r="K16" i="1"/>
  <c r="J16" i="1"/>
  <c r="I16" i="1"/>
  <c r="H16" i="1"/>
  <c r="M15" i="1"/>
  <c r="L15" i="1"/>
  <c r="K15" i="1"/>
  <c r="J15" i="1"/>
  <c r="I15" i="1"/>
  <c r="H15" i="1"/>
  <c r="M14" i="1"/>
  <c r="L14" i="1"/>
  <c r="K14" i="1"/>
  <c r="J14" i="1"/>
  <c r="I14" i="1"/>
  <c r="H14" i="1"/>
  <c r="M13" i="1"/>
  <c r="L13" i="1"/>
  <c r="K13" i="1"/>
  <c r="J13" i="1"/>
  <c r="I13" i="1"/>
  <c r="H13" i="1"/>
  <c r="M12" i="1"/>
  <c r="L12" i="1"/>
  <c r="K12" i="1"/>
  <c r="J12" i="1"/>
  <c r="I12" i="1"/>
  <c r="H12" i="1"/>
  <c r="M11" i="1"/>
  <c r="L11" i="1"/>
  <c r="K11" i="1"/>
  <c r="J11" i="1"/>
  <c r="I11" i="1"/>
  <c r="H11" i="1"/>
  <c r="M10" i="1"/>
  <c r="L10" i="1"/>
  <c r="K10" i="1"/>
  <c r="J10" i="1"/>
  <c r="I10" i="1"/>
  <c r="H10" i="1"/>
  <c r="M9" i="1"/>
  <c r="L9" i="1"/>
  <c r="K9" i="1"/>
  <c r="J9" i="1"/>
  <c r="I9" i="1"/>
  <c r="H9" i="1"/>
  <c r="M8" i="1"/>
  <c r="L8" i="1"/>
  <c r="K8" i="1"/>
  <c r="J8" i="1"/>
  <c r="I8" i="1"/>
  <c r="H8" i="1"/>
  <c r="M7" i="1"/>
  <c r="L7" i="1"/>
  <c r="K7" i="1"/>
  <c r="J7" i="1"/>
  <c r="I7" i="1"/>
  <c r="H7" i="1"/>
  <c r="M6" i="1"/>
  <c r="L6" i="1"/>
  <c r="K6" i="1"/>
  <c r="J6" i="1"/>
  <c r="I6" i="1"/>
  <c r="H6" i="1"/>
  <c r="M5" i="1"/>
  <c r="L5" i="1"/>
  <c r="K5" i="1"/>
  <c r="J5" i="1"/>
  <c r="I5" i="1"/>
  <c r="H5" i="1"/>
  <c r="M4" i="1"/>
  <c r="L4" i="1"/>
  <c r="K4" i="1"/>
  <c r="J4" i="1"/>
  <c r="I4" i="1"/>
  <c r="H4" i="1"/>
  <c r="E3" i="2" l="1"/>
  <c r="E9" i="2"/>
  <c r="E8" i="2"/>
  <c r="E6" i="2"/>
  <c r="E5" i="2"/>
  <c r="E7" i="2"/>
</calcChain>
</file>

<file path=xl/sharedStrings.xml><?xml version="1.0" encoding="utf-8"?>
<sst xmlns="http://schemas.openxmlformats.org/spreadsheetml/2006/main" count="52" uniqueCount="43">
  <si>
    <t>Date</t>
  </si>
  <si>
    <t>SP500</t>
  </si>
  <si>
    <t>AMD</t>
  </si>
  <si>
    <t>AAPL</t>
  </si>
  <si>
    <t>INTC</t>
  </si>
  <si>
    <t>MSFT</t>
  </si>
  <si>
    <t>NVDA</t>
  </si>
  <si>
    <t xml:space="preserve">Prices ($) </t>
  </si>
  <si>
    <t>Change (%)</t>
  </si>
  <si>
    <t>Quantity</t>
  </si>
  <si>
    <t>Price</t>
  </si>
  <si>
    <t>Volume</t>
  </si>
  <si>
    <t>Share</t>
  </si>
  <si>
    <t>$</t>
  </si>
  <si>
    <t>%</t>
  </si>
  <si>
    <t>Symbol</t>
  </si>
  <si>
    <t>Total</t>
  </si>
  <si>
    <t>Confidence Interval</t>
  </si>
  <si>
    <t>K-Coefficient</t>
  </si>
  <si>
    <t>Average Monthly Change</t>
  </si>
  <si>
    <t>Stock</t>
  </si>
  <si>
    <t>Number of shares</t>
  </si>
  <si>
    <t>Share price, $</t>
  </si>
  <si>
    <t>Value of position</t>
  </si>
  <si>
    <t>Volatility multiplier</t>
  </si>
  <si>
    <t>Monthly volatility</t>
  </si>
  <si>
    <t>Average Monthly change %</t>
  </si>
  <si>
    <t>Average Monthly change $</t>
  </si>
  <si>
    <t>12 Months Volatility $</t>
  </si>
  <si>
    <t>12 Months Average Change %</t>
  </si>
  <si>
    <t>Volatility ($)</t>
  </si>
  <si>
    <t>12 Months</t>
  </si>
  <si>
    <t>1 Month</t>
  </si>
  <si>
    <t>Portfolio volatility</t>
  </si>
  <si>
    <t>Average portfolio change</t>
  </si>
  <si>
    <t>Portfolio VaR</t>
  </si>
  <si>
    <t>Calculate the Average Returns and Standard Deviation</t>
  </si>
  <si>
    <t xml:space="preserve">Calculate 1 month of Volatility </t>
  </si>
  <si>
    <t>Calculation of Correlation Matrix</t>
  </si>
  <si>
    <t>Calculate 10 months of Volatility and Average Returns</t>
  </si>
  <si>
    <t>Standard Deviation</t>
  </si>
  <si>
    <t>1 Month &amp; 12 Months of Volatility</t>
  </si>
  <si>
    <t>Calculation of Value at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</si>
</sst>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6" formatCode="0.0"/>
    <numFmt numFmtId="167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1" xfId="0" applyFont="1" applyBorder="1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10" fontId="0" fillId="0" borderId="0" xfId="1" applyNumberFormat="1" applyFont="1"/>
    <xf numFmtId="0" fontId="2" fillId="3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/>
    <xf numFmtId="0" fontId="3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5" fillId="0" borderId="0" xfId="0" applyFont="1" applyBorder="1"/>
    <xf numFmtId="167" fontId="3" fillId="0" borderId="5" xfId="0" applyNumberFormat="1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0" fontId="3" fillId="0" borderId="7" xfId="0" applyFont="1" applyBorder="1"/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3" fillId="0" borderId="1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3" fillId="0" borderId="15" xfId="0" applyFont="1" applyBorder="1"/>
    <xf numFmtId="0" fontId="3" fillId="0" borderId="10" xfId="0" applyFont="1" applyBorder="1"/>
    <xf numFmtId="166" fontId="3" fillId="0" borderId="18" xfId="0" applyNumberFormat="1" applyFont="1" applyBorder="1" applyAlignment="1">
      <alignment horizontal="center"/>
    </xf>
    <xf numFmtId="10" fontId="3" fillId="0" borderId="18" xfId="0" applyNumberFormat="1" applyFont="1" applyBorder="1" applyAlignment="1">
      <alignment horizontal="center"/>
    </xf>
    <xf numFmtId="0" fontId="3" fillId="0" borderId="19" xfId="0" applyFont="1" applyBorder="1"/>
    <xf numFmtId="166" fontId="3" fillId="0" borderId="20" xfId="0" applyNumberFormat="1" applyFont="1" applyBorder="1" applyAlignment="1">
      <alignment horizontal="center"/>
    </xf>
    <xf numFmtId="166" fontId="3" fillId="0" borderId="21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2" fontId="3" fillId="0" borderId="22" xfId="0" applyNumberFormat="1" applyFont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2" fontId="3" fillId="0" borderId="26" xfId="0" applyNumberFormat="1" applyFont="1" applyBorder="1" applyAlignment="1">
      <alignment horizontal="center"/>
    </xf>
    <xf numFmtId="2" fontId="3" fillId="0" borderId="27" xfId="0" applyNumberFormat="1" applyFont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2" fontId="3" fillId="0" borderId="29" xfId="0" applyNumberFormat="1" applyFont="1" applyBorder="1" applyAlignment="1">
      <alignment horizontal="center"/>
    </xf>
    <xf numFmtId="2" fontId="3" fillId="0" borderId="30" xfId="0" applyNumberFormat="1" applyFont="1" applyBorder="1" applyAlignment="1">
      <alignment horizontal="center"/>
    </xf>
    <xf numFmtId="0" fontId="3" fillId="0" borderId="11" xfId="0" applyFont="1" applyBorder="1"/>
    <xf numFmtId="0" fontId="3" fillId="4" borderId="31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3" fillId="0" borderId="29" xfId="0" applyFont="1" applyBorder="1" applyAlignment="1">
      <alignment horizontal="center"/>
    </xf>
    <xf numFmtId="166" fontId="3" fillId="0" borderId="33" xfId="0" applyNumberFormat="1" applyFont="1" applyBorder="1" applyAlignment="1">
      <alignment horizontal="center"/>
    </xf>
    <xf numFmtId="10" fontId="3" fillId="0" borderId="33" xfId="0" applyNumberFormat="1" applyFont="1" applyBorder="1" applyAlignment="1">
      <alignment horizontal="center"/>
    </xf>
    <xf numFmtId="166" fontId="3" fillId="0" borderId="34" xfId="0" applyNumberFormat="1" applyFont="1" applyBorder="1" applyAlignment="1">
      <alignment horizontal="center"/>
    </xf>
    <xf numFmtId="0" fontId="3" fillId="0" borderId="31" xfId="0" applyFont="1" applyBorder="1"/>
    <xf numFmtId="0" fontId="3" fillId="0" borderId="35" xfId="0" applyFont="1" applyBorder="1"/>
    <xf numFmtId="0" fontId="3" fillId="0" borderId="36" xfId="0" applyFont="1" applyBorder="1"/>
    <xf numFmtId="0" fontId="4" fillId="0" borderId="11" xfId="0" applyFont="1" applyBorder="1"/>
    <xf numFmtId="0" fontId="3" fillId="0" borderId="37" xfId="0" applyFont="1" applyBorder="1"/>
    <xf numFmtId="0" fontId="3" fillId="0" borderId="32" xfId="0" applyFont="1" applyBorder="1"/>
    <xf numFmtId="0" fontId="3" fillId="0" borderId="37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4" fillId="0" borderId="7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40" xfId="0" applyFont="1" applyBorder="1"/>
    <xf numFmtId="2" fontId="3" fillId="0" borderId="41" xfId="0" applyNumberFormat="1" applyFont="1" applyBorder="1"/>
    <xf numFmtId="2" fontId="3" fillId="0" borderId="6" xfId="0" applyNumberFormat="1" applyFont="1" applyBorder="1"/>
    <xf numFmtId="2" fontId="3" fillId="0" borderId="18" xfId="0" applyNumberFormat="1" applyFont="1" applyBorder="1"/>
    <xf numFmtId="2" fontId="3" fillId="0" borderId="39" xfId="0" applyNumberFormat="1" applyFont="1" applyBorder="1"/>
    <xf numFmtId="2" fontId="4" fillId="6" borderId="23" xfId="0" applyNumberFormat="1" applyFont="1" applyFill="1" applyBorder="1"/>
    <xf numFmtId="2" fontId="4" fillId="6" borderId="24" xfId="0" applyNumberFormat="1" applyFont="1" applyFill="1" applyBorder="1"/>
    <xf numFmtId="0" fontId="5" fillId="2" borderId="13" xfId="0" applyFont="1" applyFill="1" applyBorder="1"/>
    <xf numFmtId="0" fontId="5" fillId="0" borderId="38" xfId="0" applyFont="1" applyBorder="1"/>
    <xf numFmtId="0" fontId="5" fillId="0" borderId="32" xfId="0" applyFont="1" applyBorder="1"/>
    <xf numFmtId="0" fontId="5" fillId="2" borderId="11" xfId="0" applyFont="1" applyFill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F07E-E8FD-4212-A952-A1879B320940}">
  <dimension ref="A1:M41"/>
  <sheetViews>
    <sheetView tabSelected="1" workbookViewId="0">
      <selection activeCell="N30" sqref="N30"/>
    </sheetView>
  </sheetViews>
  <sheetFormatPr defaultRowHeight="15" x14ac:dyDescent="0.25"/>
  <cols>
    <col min="1" max="1" width="22.7109375" bestFit="1" customWidth="1"/>
    <col min="2" max="2" width="10.28515625" bestFit="1" customWidth="1"/>
    <col min="3" max="3" width="10" bestFit="1" customWidth="1"/>
  </cols>
  <sheetData>
    <row r="1" spans="1:13" x14ac:dyDescent="0.25">
      <c r="A1" s="1"/>
      <c r="B1" s="6" t="s">
        <v>7</v>
      </c>
      <c r="C1" s="6"/>
      <c r="D1" s="6"/>
      <c r="E1" s="6"/>
      <c r="F1" s="6"/>
      <c r="G1" s="6"/>
      <c r="H1" s="7" t="s">
        <v>8</v>
      </c>
      <c r="I1" s="7"/>
      <c r="J1" s="7"/>
      <c r="K1" s="7"/>
      <c r="L1" s="7"/>
      <c r="M1" s="7"/>
    </row>
    <row r="2" spans="1:13" x14ac:dyDescent="0.25">
      <c r="A2" s="4" t="s">
        <v>0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1</v>
      </c>
      <c r="H2" s="4" t="s">
        <v>2</v>
      </c>
      <c r="I2" s="4" t="s">
        <v>3</v>
      </c>
      <c r="J2" s="4" t="s">
        <v>4</v>
      </c>
      <c r="K2" s="4" t="s">
        <v>5</v>
      </c>
      <c r="L2" s="4" t="s">
        <v>6</v>
      </c>
      <c r="M2" s="4" t="s">
        <v>1</v>
      </c>
    </row>
    <row r="3" spans="1:13" x14ac:dyDescent="0.25">
      <c r="A3" s="2">
        <v>42370</v>
      </c>
      <c r="B3" s="3">
        <v>2.2000000000000002</v>
      </c>
      <c r="C3" s="3">
        <v>91.234650000000002</v>
      </c>
      <c r="D3">
        <v>27.945471000000001</v>
      </c>
      <c r="E3">
        <v>50.97681</v>
      </c>
      <c r="F3">
        <v>28.755621000000001</v>
      </c>
      <c r="G3">
        <v>1940.23999</v>
      </c>
    </row>
    <row r="4" spans="1:13" x14ac:dyDescent="0.25">
      <c r="A4" s="2">
        <v>42401</v>
      </c>
      <c r="B4" s="3">
        <v>2.14</v>
      </c>
      <c r="C4" s="3">
        <v>90.625411999999997</v>
      </c>
      <c r="D4">
        <v>26.657207</v>
      </c>
      <c r="E4">
        <v>47.081139</v>
      </c>
      <c r="F4">
        <v>30.787859000000001</v>
      </c>
      <c r="G4">
        <v>1932.2299800000001</v>
      </c>
      <c r="H4" s="5">
        <f>B4/B3-1</f>
        <v>-2.7272727272727337E-2</v>
      </c>
      <c r="I4" s="5">
        <f t="shared" ref="I4:M19" si="0">C4/C3-1</f>
        <v>-6.6777041398197179E-3</v>
      </c>
      <c r="J4" s="5">
        <f t="shared" si="0"/>
        <v>-4.6099205127013265E-2</v>
      </c>
      <c r="K4" s="5">
        <f t="shared" si="0"/>
        <v>-7.6420454712642916E-2</v>
      </c>
      <c r="L4" s="5">
        <f t="shared" si="0"/>
        <v>7.0672721691525942E-2</v>
      </c>
      <c r="M4" s="5">
        <f t="shared" si="0"/>
        <v>-4.1283604302990717E-3</v>
      </c>
    </row>
    <row r="5" spans="1:13" x14ac:dyDescent="0.25">
      <c r="A5" s="2">
        <v>42430</v>
      </c>
      <c r="B5" s="3">
        <v>2.85</v>
      </c>
      <c r="C5" s="3">
        <v>102.70824399999999</v>
      </c>
      <c r="D5">
        <v>29.400164</v>
      </c>
      <c r="E5">
        <v>51.473286000000002</v>
      </c>
      <c r="F5">
        <v>35.107388</v>
      </c>
      <c r="G5">
        <v>2059.73999</v>
      </c>
      <c r="H5" s="5">
        <f t="shared" ref="H5:M38" si="1">B5/B4-1</f>
        <v>0.33177570093457942</v>
      </c>
      <c r="I5" s="5">
        <f t="shared" si="0"/>
        <v>0.13332719524629577</v>
      </c>
      <c r="J5" s="5">
        <f t="shared" si="0"/>
        <v>0.10289738906255264</v>
      </c>
      <c r="K5" s="5">
        <f t="shared" si="0"/>
        <v>9.3288885810515421E-2</v>
      </c>
      <c r="L5" s="5">
        <f t="shared" si="0"/>
        <v>0.14029975257454574</v>
      </c>
      <c r="M5" s="5">
        <f t="shared" si="0"/>
        <v>6.5991114577365062E-2</v>
      </c>
    </row>
    <row r="6" spans="1:13" x14ac:dyDescent="0.25">
      <c r="A6" s="2">
        <v>42461</v>
      </c>
      <c r="B6" s="3">
        <v>3.55</v>
      </c>
      <c r="C6" s="3">
        <v>88.337188999999995</v>
      </c>
      <c r="D6">
        <v>27.518910999999999</v>
      </c>
      <c r="E6">
        <v>46.477879000000001</v>
      </c>
      <c r="F6">
        <v>35.008862000000001</v>
      </c>
      <c r="G6">
        <v>2065.3000489999999</v>
      </c>
      <c r="H6" s="5">
        <f t="shared" si="1"/>
        <v>0.24561403508771917</v>
      </c>
      <c r="I6" s="5">
        <f t="shared" si="0"/>
        <v>-0.13992114401254874</v>
      </c>
      <c r="J6" s="5">
        <f t="shared" si="0"/>
        <v>-6.3987840339938318E-2</v>
      </c>
      <c r="K6" s="5">
        <f t="shared" si="0"/>
        <v>-9.7048535040098249E-2</v>
      </c>
      <c r="L6" s="5">
        <f t="shared" si="0"/>
        <v>-2.8064178400284412E-3</v>
      </c>
      <c r="M6" s="5">
        <f t="shared" si="0"/>
        <v>2.6993984808731941E-3</v>
      </c>
    </row>
    <row r="7" spans="1:13" x14ac:dyDescent="0.25">
      <c r="A7" s="2">
        <v>42491</v>
      </c>
      <c r="B7" s="3">
        <v>4.57</v>
      </c>
      <c r="C7" s="3">
        <v>94.104468999999995</v>
      </c>
      <c r="D7">
        <v>28.709457</v>
      </c>
      <c r="E7">
        <v>49.394973999999998</v>
      </c>
      <c r="F7">
        <v>46.034725000000002</v>
      </c>
      <c r="G7">
        <v>2096.9499510000001</v>
      </c>
      <c r="H7" s="5">
        <f t="shared" si="1"/>
        <v>0.28732394366197189</v>
      </c>
      <c r="I7" s="5">
        <f t="shared" si="0"/>
        <v>6.5287112543280124E-2</v>
      </c>
      <c r="J7" s="5">
        <f t="shared" si="0"/>
        <v>4.3262831149096126E-2</v>
      </c>
      <c r="K7" s="5">
        <f t="shared" si="0"/>
        <v>6.2763083487523019E-2</v>
      </c>
      <c r="L7" s="5">
        <f t="shared" si="0"/>
        <v>0.31494491309086259</v>
      </c>
      <c r="M7" s="5">
        <f t="shared" si="0"/>
        <v>1.5324602357572603E-2</v>
      </c>
    </row>
    <row r="8" spans="1:13" x14ac:dyDescent="0.25">
      <c r="A8" s="2">
        <v>42522</v>
      </c>
      <c r="B8" s="3">
        <v>5.14</v>
      </c>
      <c r="C8" s="3">
        <v>90.638489000000007</v>
      </c>
      <c r="D8">
        <v>30.066611999999999</v>
      </c>
      <c r="E8">
        <v>48.023003000000003</v>
      </c>
      <c r="F8">
        <v>46.440761999999999</v>
      </c>
      <c r="G8">
        <v>2098.860107</v>
      </c>
      <c r="H8" s="5">
        <f t="shared" si="1"/>
        <v>0.12472647702406991</v>
      </c>
      <c r="I8" s="5">
        <f t="shared" si="0"/>
        <v>-3.6831194488754715E-2</v>
      </c>
      <c r="J8" s="5">
        <f t="shared" si="0"/>
        <v>4.7272053943757886E-2</v>
      </c>
      <c r="K8" s="5">
        <f t="shared" si="0"/>
        <v>-2.7775518213654538E-2</v>
      </c>
      <c r="L8" s="5">
        <f t="shared" si="0"/>
        <v>8.82023298716339E-3</v>
      </c>
      <c r="M8" s="5">
        <f t="shared" si="0"/>
        <v>9.1092112097812539E-4</v>
      </c>
    </row>
    <row r="9" spans="1:13" x14ac:dyDescent="0.25">
      <c r="A9" s="2">
        <v>42552</v>
      </c>
      <c r="B9" s="3">
        <v>6.86</v>
      </c>
      <c r="C9" s="3">
        <v>98.801665999999997</v>
      </c>
      <c r="D9">
        <v>31.954943</v>
      </c>
      <c r="E9">
        <v>53.194141000000002</v>
      </c>
      <c r="F9">
        <v>56.408577000000001</v>
      </c>
      <c r="G9">
        <v>2173.6000979999999</v>
      </c>
      <c r="H9" s="5">
        <f t="shared" si="1"/>
        <v>0.33463035019455267</v>
      </c>
      <c r="I9" s="5">
        <f t="shared" si="0"/>
        <v>9.0063030507933517E-2</v>
      </c>
      <c r="J9" s="5">
        <f t="shared" si="0"/>
        <v>6.2804914634212894E-2</v>
      </c>
      <c r="K9" s="5">
        <f t="shared" si="0"/>
        <v>0.10768043806006888</v>
      </c>
      <c r="L9" s="5">
        <f t="shared" si="0"/>
        <v>0.21463504410198952</v>
      </c>
      <c r="M9" s="5">
        <f t="shared" si="0"/>
        <v>3.5609801125254359E-2</v>
      </c>
    </row>
    <row r="10" spans="1:13" x14ac:dyDescent="0.25">
      <c r="A10" s="2">
        <v>42583</v>
      </c>
      <c r="B10" s="3">
        <v>7.4</v>
      </c>
      <c r="C10" s="3">
        <v>100.593552</v>
      </c>
      <c r="D10">
        <v>32.899109000000003</v>
      </c>
      <c r="E10">
        <v>53.926167</v>
      </c>
      <c r="F10">
        <v>60.597233000000003</v>
      </c>
      <c r="G10">
        <v>2170.9499510000001</v>
      </c>
      <c r="H10" s="5">
        <f t="shared" si="1"/>
        <v>7.871720116618075E-2</v>
      </c>
      <c r="I10" s="5">
        <f t="shared" si="0"/>
        <v>1.813619215692186E-2</v>
      </c>
      <c r="J10" s="5">
        <f t="shared" si="0"/>
        <v>2.9546790304085357E-2</v>
      </c>
      <c r="K10" s="5">
        <f t="shared" si="0"/>
        <v>1.3761402783062149E-2</v>
      </c>
      <c r="L10" s="5">
        <f t="shared" si="0"/>
        <v>7.4255657964922728E-2</v>
      </c>
      <c r="M10" s="5">
        <f t="shared" si="0"/>
        <v>-1.2192431360480427E-3</v>
      </c>
    </row>
    <row r="11" spans="1:13" x14ac:dyDescent="0.25">
      <c r="A11" s="2">
        <v>42614</v>
      </c>
      <c r="B11" s="3">
        <v>6.91</v>
      </c>
      <c r="C11" s="3">
        <v>107.763504</v>
      </c>
      <c r="D11">
        <v>34.866405</v>
      </c>
      <c r="E11">
        <v>54.394482000000004</v>
      </c>
      <c r="F11">
        <v>67.815025000000006</v>
      </c>
      <c r="G11">
        <v>2168.2700199999999</v>
      </c>
      <c r="H11" s="5">
        <f t="shared" si="1"/>
        <v>-6.6216216216216206E-2</v>
      </c>
      <c r="I11" s="5">
        <f t="shared" si="0"/>
        <v>7.1276457162980034E-2</v>
      </c>
      <c r="J11" s="5">
        <f t="shared" si="0"/>
        <v>5.9797850452423917E-2</v>
      </c>
      <c r="K11" s="5">
        <f t="shared" si="0"/>
        <v>8.6843739515178875E-3</v>
      </c>
      <c r="L11" s="5">
        <f t="shared" si="0"/>
        <v>0.11911091716019451</v>
      </c>
      <c r="M11" s="5">
        <f t="shared" si="0"/>
        <v>-1.2344508443253854E-3</v>
      </c>
    </row>
    <row r="12" spans="1:13" x14ac:dyDescent="0.25">
      <c r="A12" s="2">
        <v>42644</v>
      </c>
      <c r="B12" s="3">
        <v>7.23</v>
      </c>
      <c r="C12" s="3">
        <v>108.230583</v>
      </c>
      <c r="D12">
        <v>32.206401999999997</v>
      </c>
      <c r="E12">
        <v>56.585372999999997</v>
      </c>
      <c r="F12">
        <v>70.427871999999994</v>
      </c>
      <c r="G12">
        <v>2126.1499020000001</v>
      </c>
      <c r="H12" s="5">
        <f t="shared" si="1"/>
        <v>4.6309696092619479E-2</v>
      </c>
      <c r="I12" s="5">
        <f t="shared" si="0"/>
        <v>4.3342967021562373E-3</v>
      </c>
      <c r="J12" s="5">
        <f t="shared" si="0"/>
        <v>-7.6291289566561393E-2</v>
      </c>
      <c r="K12" s="5">
        <f t="shared" si="0"/>
        <v>4.0277817150643935E-2</v>
      </c>
      <c r="L12" s="5">
        <f t="shared" si="0"/>
        <v>3.8529028043563951E-2</v>
      </c>
      <c r="M12" s="5">
        <f t="shared" si="0"/>
        <v>-1.9425679279557517E-2</v>
      </c>
    </row>
    <row r="13" spans="1:13" x14ac:dyDescent="0.25">
      <c r="A13" s="2">
        <v>42675</v>
      </c>
      <c r="B13" s="3">
        <v>8.91</v>
      </c>
      <c r="C13" s="3">
        <v>105.351799</v>
      </c>
      <c r="D13">
        <v>32.049385000000001</v>
      </c>
      <c r="E13">
        <v>56.906444999999998</v>
      </c>
      <c r="F13">
        <v>91.251389000000003</v>
      </c>
      <c r="G13">
        <v>2198.8100589999999</v>
      </c>
      <c r="H13" s="5">
        <f t="shared" si="1"/>
        <v>0.23236514522821561</v>
      </c>
      <c r="I13" s="5">
        <f t="shared" si="0"/>
        <v>-2.6598618617807879E-2</v>
      </c>
      <c r="J13" s="5">
        <f t="shared" si="0"/>
        <v>-4.8753350343200275E-3</v>
      </c>
      <c r="K13" s="5">
        <f t="shared" si="0"/>
        <v>5.6741165247775616E-3</v>
      </c>
      <c r="L13" s="5">
        <f t="shared" si="0"/>
        <v>0.29567153470148888</v>
      </c>
      <c r="M13" s="5">
        <f t="shared" si="0"/>
        <v>3.4174522187570444E-2</v>
      </c>
    </row>
    <row r="14" spans="1:13" x14ac:dyDescent="0.25">
      <c r="A14" s="2">
        <v>42705</v>
      </c>
      <c r="B14" s="3">
        <v>11.34</v>
      </c>
      <c r="C14" s="3">
        <v>110.97081</v>
      </c>
      <c r="D14">
        <v>33.753101000000001</v>
      </c>
      <c r="E14">
        <v>59.078251000000002</v>
      </c>
      <c r="F14">
        <v>105.799965</v>
      </c>
      <c r="G14">
        <v>2238.830078</v>
      </c>
      <c r="H14" s="5">
        <f t="shared" si="1"/>
        <v>0.27272727272727271</v>
      </c>
      <c r="I14" s="5">
        <f t="shared" si="0"/>
        <v>5.3335691021280107E-2</v>
      </c>
      <c r="J14" s="5">
        <f t="shared" si="0"/>
        <v>5.3159085579957299E-2</v>
      </c>
      <c r="K14" s="5">
        <f t="shared" si="0"/>
        <v>3.8164499644987471E-2</v>
      </c>
      <c r="L14" s="5">
        <f t="shared" si="0"/>
        <v>0.15943402242348337</v>
      </c>
      <c r="M14" s="5">
        <f t="shared" si="0"/>
        <v>1.8200762196895148E-2</v>
      </c>
    </row>
    <row r="15" spans="1:13" x14ac:dyDescent="0.25">
      <c r="A15" s="2">
        <v>42736</v>
      </c>
      <c r="B15" s="3">
        <v>10.37</v>
      </c>
      <c r="C15" s="3">
        <v>116.269257</v>
      </c>
      <c r="D15">
        <v>34.264930999999997</v>
      </c>
      <c r="E15">
        <v>61.464576999999998</v>
      </c>
      <c r="F15">
        <v>108.21848300000001</v>
      </c>
      <c r="G15">
        <v>2278.8701169999999</v>
      </c>
      <c r="H15" s="5">
        <f t="shared" si="1"/>
        <v>-8.5537918871252283E-2</v>
      </c>
      <c r="I15" s="5">
        <f t="shared" si="0"/>
        <v>4.7746312746568265E-2</v>
      </c>
      <c r="J15" s="5">
        <f t="shared" si="0"/>
        <v>1.5163940048056546E-2</v>
      </c>
      <c r="K15" s="5">
        <f t="shared" si="0"/>
        <v>4.039263112240743E-2</v>
      </c>
      <c r="L15" s="5">
        <f t="shared" si="0"/>
        <v>2.2859345936456554E-2</v>
      </c>
      <c r="M15" s="5">
        <f t="shared" si="0"/>
        <v>1.7884358171464498E-2</v>
      </c>
    </row>
    <row r="16" spans="1:13" x14ac:dyDescent="0.25">
      <c r="A16" s="2">
        <v>42767</v>
      </c>
      <c r="B16" s="3">
        <v>14.46</v>
      </c>
      <c r="C16" s="3">
        <v>131.25443999999999</v>
      </c>
      <c r="D16">
        <v>33.687953999999998</v>
      </c>
      <c r="E16">
        <v>60.827587000000001</v>
      </c>
      <c r="F16">
        <v>100.586296</v>
      </c>
      <c r="G16">
        <v>2363.639893</v>
      </c>
      <c r="H16" s="5">
        <f t="shared" si="1"/>
        <v>0.39440694310511115</v>
      </c>
      <c r="I16" s="5">
        <f t="shared" si="0"/>
        <v>0.12888345024858983</v>
      </c>
      <c r="J16" s="5">
        <f t="shared" si="0"/>
        <v>-1.6838703104348873E-2</v>
      </c>
      <c r="K16" s="5">
        <f t="shared" si="0"/>
        <v>-1.0363530200492521E-2</v>
      </c>
      <c r="L16" s="5">
        <f t="shared" si="0"/>
        <v>-7.0525725258965277E-2</v>
      </c>
      <c r="M16" s="5">
        <f t="shared" si="0"/>
        <v>3.7198160337279074E-2</v>
      </c>
    </row>
    <row r="17" spans="1:13" x14ac:dyDescent="0.25">
      <c r="A17" s="2">
        <v>42795</v>
      </c>
      <c r="B17" s="3">
        <v>14.55</v>
      </c>
      <c r="C17" s="3">
        <v>138.24195900000001</v>
      </c>
      <c r="D17">
        <v>33.806606000000002</v>
      </c>
      <c r="E17">
        <v>62.99456</v>
      </c>
      <c r="F17">
        <v>108.106956</v>
      </c>
      <c r="G17">
        <v>2362.719971</v>
      </c>
      <c r="H17" s="5">
        <f t="shared" si="1"/>
        <v>6.2240663900414717E-3</v>
      </c>
      <c r="I17" s="5">
        <f t="shared" si="0"/>
        <v>5.3236439087317899E-2</v>
      </c>
      <c r="J17" s="5">
        <f t="shared" si="0"/>
        <v>3.5220898247487753E-3</v>
      </c>
      <c r="K17" s="5">
        <f t="shared" si="0"/>
        <v>3.5624839104664741E-2</v>
      </c>
      <c r="L17" s="5">
        <f t="shared" si="0"/>
        <v>7.4768236818263833E-2</v>
      </c>
      <c r="M17" s="5">
        <f t="shared" si="0"/>
        <v>-3.8919718808450021E-4</v>
      </c>
    </row>
    <row r="18" spans="1:13" x14ac:dyDescent="0.25">
      <c r="A18" s="2">
        <v>42826</v>
      </c>
      <c r="B18" s="3">
        <v>13.3</v>
      </c>
      <c r="C18" s="3">
        <v>138.23232999999999</v>
      </c>
      <c r="D18">
        <v>33.881588000000001</v>
      </c>
      <c r="E18">
        <v>65.481437999999997</v>
      </c>
      <c r="F18">
        <v>103.51194</v>
      </c>
      <c r="G18">
        <v>2384.1999510000001</v>
      </c>
      <c r="H18" s="5">
        <f t="shared" si="1"/>
        <v>-8.5910652920962227E-2</v>
      </c>
      <c r="I18" s="5">
        <f t="shared" si="0"/>
        <v>-6.9653237480649111E-5</v>
      </c>
      <c r="J18" s="5">
        <f t="shared" si="0"/>
        <v>2.217968878626797E-3</v>
      </c>
      <c r="K18" s="5">
        <f t="shared" si="0"/>
        <v>3.9477662833108162E-2</v>
      </c>
      <c r="L18" s="5">
        <f t="shared" si="0"/>
        <v>-4.2504350968868287E-2</v>
      </c>
      <c r="M18" s="5">
        <f t="shared" si="0"/>
        <v>9.0912085493182193E-3</v>
      </c>
    </row>
    <row r="19" spans="1:13" x14ac:dyDescent="0.25">
      <c r="A19" s="2">
        <v>42856</v>
      </c>
      <c r="B19" s="3">
        <v>11.19</v>
      </c>
      <c r="C19" s="3">
        <v>146.998749</v>
      </c>
      <c r="D19">
        <v>33.844101000000002</v>
      </c>
      <c r="E19">
        <v>66.801399000000004</v>
      </c>
      <c r="F19">
        <v>143.25932299999999</v>
      </c>
      <c r="G19">
        <v>2411.8000489999999</v>
      </c>
      <c r="H19" s="5">
        <f t="shared" si="1"/>
        <v>-0.15864661654135348</v>
      </c>
      <c r="I19" s="5">
        <f t="shared" si="0"/>
        <v>6.3418007929114895E-2</v>
      </c>
      <c r="J19" s="5">
        <f t="shared" si="0"/>
        <v>-1.1064121315682574E-3</v>
      </c>
      <c r="K19" s="5">
        <f t="shared" si="0"/>
        <v>2.0157788837807944E-2</v>
      </c>
      <c r="L19" s="5">
        <f t="shared" si="0"/>
        <v>0.38398838819946768</v>
      </c>
      <c r="M19" s="5">
        <f t="shared" si="0"/>
        <v>1.157625139134133E-2</v>
      </c>
    </row>
    <row r="20" spans="1:13" x14ac:dyDescent="0.25">
      <c r="A20" s="2">
        <v>42887</v>
      </c>
      <c r="B20" s="3">
        <v>12.48</v>
      </c>
      <c r="C20" s="3">
        <v>139.16044600000001</v>
      </c>
      <c r="D20">
        <v>31.858066999999998</v>
      </c>
      <c r="E20">
        <v>66.308907000000005</v>
      </c>
      <c r="F20">
        <v>143.61883499999999</v>
      </c>
      <c r="G20">
        <v>2423.4099120000001</v>
      </c>
      <c r="H20" s="5">
        <f t="shared" si="1"/>
        <v>0.11528150134048265</v>
      </c>
      <c r="I20" s="5">
        <f t="shared" si="1"/>
        <v>-5.3322242898815375E-2</v>
      </c>
      <c r="J20" s="5">
        <f t="shared" si="1"/>
        <v>-5.8681836459476444E-2</v>
      </c>
      <c r="K20" s="5">
        <f t="shared" si="1"/>
        <v>-7.3724803278446549E-3</v>
      </c>
      <c r="L20" s="5">
        <f t="shared" si="1"/>
        <v>2.5095190488928498E-3</v>
      </c>
      <c r="M20" s="5">
        <f t="shared" si="1"/>
        <v>4.8137750908554544E-3</v>
      </c>
    </row>
    <row r="21" spans="1:13" x14ac:dyDescent="0.25">
      <c r="A21" s="2">
        <v>42917</v>
      </c>
      <c r="B21" s="3">
        <v>13.61</v>
      </c>
      <c r="C21" s="3">
        <v>143.71148700000001</v>
      </c>
      <c r="D21">
        <v>33.491573000000002</v>
      </c>
      <c r="E21">
        <v>69.935554999999994</v>
      </c>
      <c r="F21">
        <v>161.45195000000001</v>
      </c>
      <c r="G21">
        <v>2470.3000489999999</v>
      </c>
      <c r="H21" s="5">
        <f t="shared" si="1"/>
        <v>9.0544871794871806E-2</v>
      </c>
      <c r="I21" s="5">
        <f t="shared" si="1"/>
        <v>3.2703552847193285E-2</v>
      </c>
      <c r="J21" s="5">
        <f t="shared" si="1"/>
        <v>5.1274485674225101E-2</v>
      </c>
      <c r="K21" s="5">
        <f t="shared" si="1"/>
        <v>5.469322545159705E-2</v>
      </c>
      <c r="L21" s="5">
        <f t="shared" si="1"/>
        <v>0.12416975113326889</v>
      </c>
      <c r="M21" s="5">
        <f t="shared" si="1"/>
        <v>1.9348826118030571E-2</v>
      </c>
    </row>
    <row r="22" spans="1:13" x14ac:dyDescent="0.25">
      <c r="A22" s="2">
        <v>42948</v>
      </c>
      <c r="B22" s="3">
        <v>13.02</v>
      </c>
      <c r="C22" s="3">
        <v>158.466263</v>
      </c>
      <c r="D22">
        <v>33.113875999999998</v>
      </c>
      <c r="E22">
        <v>71.926833999999999</v>
      </c>
      <c r="F22">
        <v>168.33686800000001</v>
      </c>
      <c r="G22">
        <v>2471.6499020000001</v>
      </c>
      <c r="H22" s="5">
        <f t="shared" si="1"/>
        <v>-4.3350477590007319E-2</v>
      </c>
      <c r="I22" s="5">
        <f t="shared" si="1"/>
        <v>0.10266942683572666</v>
      </c>
      <c r="J22" s="5">
        <f t="shared" si="1"/>
        <v>-1.1277374162151355E-2</v>
      </c>
      <c r="K22" s="5">
        <f t="shared" si="1"/>
        <v>2.8473056373113925E-2</v>
      </c>
      <c r="L22" s="5">
        <f t="shared" si="1"/>
        <v>4.2643758715828373E-2</v>
      </c>
      <c r="M22" s="5">
        <f t="shared" si="1"/>
        <v>5.4643281108557318E-4</v>
      </c>
    </row>
    <row r="23" spans="1:13" x14ac:dyDescent="0.25">
      <c r="A23" s="2">
        <v>42979</v>
      </c>
      <c r="B23" s="3">
        <v>12.75</v>
      </c>
      <c r="C23" s="3">
        <v>149.50443999999999</v>
      </c>
      <c r="D23">
        <v>36.225914000000003</v>
      </c>
      <c r="E23">
        <v>72.039268000000007</v>
      </c>
      <c r="F23">
        <v>177.762497</v>
      </c>
      <c r="G23">
        <v>2519.360107</v>
      </c>
      <c r="H23" s="5">
        <f t="shared" si="1"/>
        <v>-2.0737327188940058E-2</v>
      </c>
      <c r="I23" s="5">
        <f t="shared" si="1"/>
        <v>-5.6553507543747772E-2</v>
      </c>
      <c r="J23" s="5">
        <f t="shared" si="1"/>
        <v>9.3979877197100326E-2</v>
      </c>
      <c r="K23" s="5">
        <f t="shared" si="1"/>
        <v>1.563171819852549E-3</v>
      </c>
      <c r="L23" s="5">
        <f t="shared" si="1"/>
        <v>5.5992659908582709E-2</v>
      </c>
      <c r="M23" s="5">
        <f t="shared" si="1"/>
        <v>1.9302978533243698E-2</v>
      </c>
    </row>
    <row r="24" spans="1:13" x14ac:dyDescent="0.25">
      <c r="A24" s="2">
        <v>43009</v>
      </c>
      <c r="B24" s="3">
        <v>10.99</v>
      </c>
      <c r="C24" s="3">
        <v>163.977585</v>
      </c>
      <c r="D24">
        <v>43.275115999999997</v>
      </c>
      <c r="E24">
        <v>80.443352000000004</v>
      </c>
      <c r="F24">
        <v>205.64444</v>
      </c>
      <c r="G24">
        <v>2575.26001</v>
      </c>
      <c r="H24" s="5">
        <f t="shared" si="1"/>
        <v>-0.13803921568627453</v>
      </c>
      <c r="I24" s="5">
        <f t="shared" si="1"/>
        <v>9.6807459363748682E-2</v>
      </c>
      <c r="J24" s="5">
        <f t="shared" si="1"/>
        <v>0.19459003850116785</v>
      </c>
      <c r="K24" s="5">
        <f t="shared" si="1"/>
        <v>0.11665976394985011</v>
      </c>
      <c r="L24" s="5">
        <f t="shared" si="1"/>
        <v>0.15684941126811469</v>
      </c>
      <c r="M24" s="5">
        <f t="shared" si="1"/>
        <v>2.218813533034969E-2</v>
      </c>
    </row>
    <row r="25" spans="1:13" x14ac:dyDescent="0.25">
      <c r="A25" s="2">
        <v>43040</v>
      </c>
      <c r="B25" s="3">
        <v>10.89</v>
      </c>
      <c r="C25" s="3">
        <v>166.703461</v>
      </c>
      <c r="D25">
        <v>42.656761000000003</v>
      </c>
      <c r="E25">
        <v>81.400795000000002</v>
      </c>
      <c r="F25">
        <v>210.417404</v>
      </c>
      <c r="G25">
        <v>2584.8400879999999</v>
      </c>
      <c r="H25" s="5">
        <f t="shared" si="1"/>
        <v>-9.099181073703333E-3</v>
      </c>
      <c r="I25" s="5">
        <f t="shared" si="1"/>
        <v>1.6623467164734729E-2</v>
      </c>
      <c r="J25" s="5">
        <f t="shared" si="1"/>
        <v>-1.4288927613735236E-2</v>
      </c>
      <c r="K25" s="5">
        <f t="shared" si="1"/>
        <v>1.1902077377382358E-2</v>
      </c>
      <c r="L25" s="5">
        <f t="shared" si="1"/>
        <v>2.3209788701313849E-2</v>
      </c>
      <c r="M25" s="5">
        <f t="shared" si="1"/>
        <v>3.7200430103365711E-3</v>
      </c>
    </row>
    <row r="26" spans="1:13" x14ac:dyDescent="0.25">
      <c r="A26" s="2">
        <v>43070</v>
      </c>
      <c r="B26" s="3">
        <v>10.28</v>
      </c>
      <c r="C26" s="3">
        <v>164.75206</v>
      </c>
      <c r="D26">
        <v>44.172728999999997</v>
      </c>
      <c r="E26">
        <v>83.141182000000001</v>
      </c>
      <c r="F26">
        <v>192.54315199999999</v>
      </c>
      <c r="G26">
        <v>2673.610107</v>
      </c>
      <c r="H26" s="5">
        <f t="shared" si="1"/>
        <v>-5.6014692378328901E-2</v>
      </c>
      <c r="I26" s="5">
        <f t="shared" si="1"/>
        <v>-1.1705821752554968E-2</v>
      </c>
      <c r="J26" s="5">
        <f t="shared" si="1"/>
        <v>3.5538750820766518E-2</v>
      </c>
      <c r="K26" s="5">
        <f t="shared" si="1"/>
        <v>2.1380466861533609E-2</v>
      </c>
      <c r="L26" s="5">
        <f t="shared" si="1"/>
        <v>-8.4946642531527505E-2</v>
      </c>
      <c r="M26" s="5">
        <f t="shared" si="1"/>
        <v>3.4342557364422932E-2</v>
      </c>
    </row>
    <row r="27" spans="1:13" x14ac:dyDescent="0.25">
      <c r="A27" s="2">
        <v>43101</v>
      </c>
      <c r="B27" s="3">
        <v>13.74</v>
      </c>
      <c r="C27" s="3">
        <v>162.999695</v>
      </c>
      <c r="D27">
        <v>46.067489999999999</v>
      </c>
      <c r="E27">
        <v>92.345612000000003</v>
      </c>
      <c r="F27">
        <v>244.584518</v>
      </c>
      <c r="G27">
        <v>2823.8100589999999</v>
      </c>
      <c r="H27" s="5">
        <f t="shared" si="1"/>
        <v>0.33657587548638146</v>
      </c>
      <c r="I27" s="5">
        <f t="shared" si="1"/>
        <v>-1.0636376868368158E-2</v>
      </c>
      <c r="J27" s="5">
        <f t="shared" si="1"/>
        <v>4.2894361360376942E-2</v>
      </c>
      <c r="K27" s="5">
        <f t="shared" si="1"/>
        <v>0.11070843327678448</v>
      </c>
      <c r="L27" s="5">
        <f t="shared" si="1"/>
        <v>0.27028416985715498</v>
      </c>
      <c r="M27" s="5">
        <f t="shared" si="1"/>
        <v>5.6178704444133087E-2</v>
      </c>
    </row>
    <row r="28" spans="1:13" x14ac:dyDescent="0.25">
      <c r="A28" s="2">
        <v>43132</v>
      </c>
      <c r="B28" s="3">
        <v>12.11</v>
      </c>
      <c r="C28" s="3">
        <v>173.40683000000001</v>
      </c>
      <c r="D28">
        <v>47.16798</v>
      </c>
      <c r="E28">
        <v>91.140381000000005</v>
      </c>
      <c r="F28">
        <v>240.80329900000001</v>
      </c>
      <c r="G28">
        <v>2713.830078</v>
      </c>
      <c r="H28" s="5">
        <f t="shared" si="1"/>
        <v>-0.11863173216885015</v>
      </c>
      <c r="I28" s="5">
        <f t="shared" si="1"/>
        <v>6.3847573457116003E-2</v>
      </c>
      <c r="J28" s="5">
        <f t="shared" si="1"/>
        <v>2.3888646852693762E-2</v>
      </c>
      <c r="K28" s="5">
        <f t="shared" si="1"/>
        <v>-1.3051307732954265E-2</v>
      </c>
      <c r="L28" s="5">
        <f t="shared" si="1"/>
        <v>-1.5459764301189338E-2</v>
      </c>
      <c r="M28" s="5">
        <f t="shared" si="1"/>
        <v>-3.8947372061896912E-2</v>
      </c>
    </row>
    <row r="29" spans="1:13" x14ac:dyDescent="0.25">
      <c r="A29" s="2">
        <v>43160</v>
      </c>
      <c r="B29" s="3">
        <v>10.050000000000001</v>
      </c>
      <c r="C29" s="3">
        <v>164.00637800000001</v>
      </c>
      <c r="D29">
        <v>50.175980000000003</v>
      </c>
      <c r="E29">
        <v>89.127189999999999</v>
      </c>
      <c r="F29">
        <v>230.587997</v>
      </c>
      <c r="G29">
        <v>2640.8701169999999</v>
      </c>
      <c r="H29" s="5">
        <f t="shared" si="1"/>
        <v>-0.17010734929810067</v>
      </c>
      <c r="I29" s="5">
        <f t="shared" si="1"/>
        <v>-5.4210390674923281E-2</v>
      </c>
      <c r="J29" s="5">
        <f t="shared" si="1"/>
        <v>6.3772075887074342E-2</v>
      </c>
      <c r="K29" s="5">
        <f t="shared" si="1"/>
        <v>-2.2088902612772743E-2</v>
      </c>
      <c r="L29" s="5">
        <f t="shared" si="1"/>
        <v>-4.2421769313052526E-2</v>
      </c>
      <c r="M29" s="5">
        <f t="shared" si="1"/>
        <v>-2.6884498624825115E-2</v>
      </c>
    </row>
    <row r="30" spans="1:13" x14ac:dyDescent="0.25">
      <c r="A30" s="2">
        <v>43191</v>
      </c>
      <c r="B30" s="3">
        <v>10.88</v>
      </c>
      <c r="C30" s="3">
        <v>161.54304500000001</v>
      </c>
      <c r="D30">
        <v>49.732792000000003</v>
      </c>
      <c r="E30">
        <v>91.324370999999999</v>
      </c>
      <c r="F30">
        <v>223.926941</v>
      </c>
      <c r="G30">
        <v>2648.0500489999999</v>
      </c>
      <c r="H30" s="5">
        <f t="shared" si="1"/>
        <v>8.2587064676616917E-2</v>
      </c>
      <c r="I30" s="5">
        <f t="shared" si="1"/>
        <v>-1.501973904941678E-2</v>
      </c>
      <c r="J30" s="5">
        <f t="shared" si="1"/>
        <v>-8.8326725257782401E-3</v>
      </c>
      <c r="K30" s="5">
        <f t="shared" si="1"/>
        <v>2.4652196484596933E-2</v>
      </c>
      <c r="L30" s="5">
        <f t="shared" si="1"/>
        <v>-2.8887262505688849E-2</v>
      </c>
      <c r="M30" s="5">
        <f t="shared" si="1"/>
        <v>2.718775131643536E-3</v>
      </c>
    </row>
    <row r="31" spans="1:13" x14ac:dyDescent="0.25">
      <c r="A31" s="2">
        <v>43221</v>
      </c>
      <c r="B31" s="3">
        <v>13.73</v>
      </c>
      <c r="C31" s="3">
        <v>182.667023</v>
      </c>
      <c r="D31">
        <v>53.181910999999999</v>
      </c>
      <c r="E31">
        <v>96.519478000000007</v>
      </c>
      <c r="F31">
        <v>251.098862</v>
      </c>
      <c r="G31">
        <v>2705.2700199999999</v>
      </c>
      <c r="H31" s="5">
        <f t="shared" si="1"/>
        <v>0.26194852941176472</v>
      </c>
      <c r="I31" s="5">
        <f t="shared" si="1"/>
        <v>0.13076377259076666</v>
      </c>
      <c r="J31" s="5">
        <f t="shared" si="1"/>
        <v>6.9353013601166635E-2</v>
      </c>
      <c r="K31" s="5">
        <f t="shared" si="1"/>
        <v>5.6886315702081358E-2</v>
      </c>
      <c r="L31" s="5">
        <f t="shared" si="1"/>
        <v>0.12134279546113214</v>
      </c>
      <c r="M31" s="5">
        <f t="shared" si="1"/>
        <v>2.1608341965291933E-2</v>
      </c>
    </row>
    <row r="32" spans="1:13" x14ac:dyDescent="0.25">
      <c r="A32" s="2">
        <v>43252</v>
      </c>
      <c r="B32" s="3">
        <v>14.99</v>
      </c>
      <c r="C32" s="3">
        <v>181.644363</v>
      </c>
      <c r="D32">
        <v>48.169029000000002</v>
      </c>
      <c r="E32">
        <v>96.712256999999994</v>
      </c>
      <c r="F32">
        <v>236.02088900000001</v>
      </c>
      <c r="G32">
        <v>2718.3701169999999</v>
      </c>
      <c r="H32" s="5">
        <f t="shared" si="1"/>
        <v>9.1769847050254816E-2</v>
      </c>
      <c r="I32" s="5">
        <f t="shared" si="1"/>
        <v>-5.5984927284877806E-3</v>
      </c>
      <c r="J32" s="5">
        <f t="shared" si="1"/>
        <v>-9.4259155147696672E-2</v>
      </c>
      <c r="K32" s="5">
        <f t="shared" si="1"/>
        <v>1.9973066990683908E-3</v>
      </c>
      <c r="L32" s="5">
        <f t="shared" si="1"/>
        <v>-6.0047954339195631E-2</v>
      </c>
      <c r="M32" s="5">
        <f t="shared" si="1"/>
        <v>4.8424360241865472E-3</v>
      </c>
    </row>
    <row r="33" spans="1:13" x14ac:dyDescent="0.25">
      <c r="A33" s="2">
        <v>43282</v>
      </c>
      <c r="B33" s="3">
        <v>18.329999999999998</v>
      </c>
      <c r="C33" s="3">
        <v>186.72737100000001</v>
      </c>
      <c r="D33">
        <v>46.608944000000001</v>
      </c>
      <c r="E33">
        <v>104.03851299999999</v>
      </c>
      <c r="F33">
        <v>243.95135500000001</v>
      </c>
      <c r="G33">
        <v>2816.290039</v>
      </c>
      <c r="H33" s="5">
        <f t="shared" si="1"/>
        <v>0.22281521014009331</v>
      </c>
      <c r="I33" s="5">
        <f t="shared" si="1"/>
        <v>2.7983296129040935E-2</v>
      </c>
      <c r="J33" s="5">
        <f t="shared" si="1"/>
        <v>-3.2387719503334855E-2</v>
      </c>
      <c r="K33" s="5">
        <f t="shared" si="1"/>
        <v>7.5753128168645656E-2</v>
      </c>
      <c r="L33" s="5">
        <f t="shared" si="1"/>
        <v>3.3600695402854708E-2</v>
      </c>
      <c r="M33" s="5">
        <f t="shared" si="1"/>
        <v>3.6021556221367268E-2</v>
      </c>
    </row>
    <row r="34" spans="1:13" x14ac:dyDescent="0.25">
      <c r="A34" s="2">
        <v>43313</v>
      </c>
      <c r="B34" s="3">
        <v>25.17</v>
      </c>
      <c r="C34" s="3">
        <v>223.36828600000001</v>
      </c>
      <c r="D34">
        <v>46.928711</v>
      </c>
      <c r="E34">
        <v>110.168228</v>
      </c>
      <c r="F34">
        <v>279.63842799999998</v>
      </c>
      <c r="G34">
        <v>2901.5200199999999</v>
      </c>
      <c r="H34" s="5">
        <f t="shared" si="1"/>
        <v>0.37315875613747984</v>
      </c>
      <c r="I34" s="5">
        <f t="shared" si="1"/>
        <v>0.19622680276476445</v>
      </c>
      <c r="J34" s="5">
        <f t="shared" si="1"/>
        <v>6.8606360187006832E-3</v>
      </c>
      <c r="K34" s="5">
        <f t="shared" si="1"/>
        <v>5.8917749045490631E-2</v>
      </c>
      <c r="L34" s="5">
        <f t="shared" si="1"/>
        <v>0.14628766050510333</v>
      </c>
      <c r="M34" s="5">
        <f t="shared" si="1"/>
        <v>3.0263211466054596E-2</v>
      </c>
    </row>
    <row r="35" spans="1:13" x14ac:dyDescent="0.25">
      <c r="A35" s="2">
        <v>43344</v>
      </c>
      <c r="B35" s="3">
        <v>30.889999</v>
      </c>
      <c r="C35" s="3">
        <v>222.29054300000001</v>
      </c>
      <c r="D35">
        <v>46.102730000000001</v>
      </c>
      <c r="E35">
        <v>112.600616</v>
      </c>
      <c r="F35">
        <v>280.13031000000001</v>
      </c>
      <c r="G35">
        <v>2913.9799800000001</v>
      </c>
      <c r="H35" s="5">
        <f t="shared" si="1"/>
        <v>0.22725462852602285</v>
      </c>
      <c r="I35" s="5">
        <f t="shared" si="1"/>
        <v>-4.8249597975604797E-3</v>
      </c>
      <c r="J35" s="5">
        <f t="shared" si="1"/>
        <v>-1.7600760438529761E-2</v>
      </c>
      <c r="K35" s="5">
        <f t="shared" si="1"/>
        <v>2.2078851989885795E-2</v>
      </c>
      <c r="L35" s="5">
        <f t="shared" si="1"/>
        <v>1.7589928663168664E-3</v>
      </c>
      <c r="M35" s="5">
        <f t="shared" si="1"/>
        <v>4.2942871026614426E-3</v>
      </c>
    </row>
    <row r="36" spans="1:13" x14ac:dyDescent="0.25">
      <c r="A36" s="2">
        <v>43374</v>
      </c>
      <c r="B36" s="3">
        <v>18.209999</v>
      </c>
      <c r="C36" s="3">
        <v>215.51568599999999</v>
      </c>
      <c r="D36">
        <v>45.703021999999997</v>
      </c>
      <c r="E36">
        <v>105.157578</v>
      </c>
      <c r="F36">
        <v>210.16253699999999</v>
      </c>
      <c r="G36">
        <v>2711.73999</v>
      </c>
      <c r="H36" s="5">
        <f t="shared" si="1"/>
        <v>-0.41048884462573143</v>
      </c>
      <c r="I36" s="5">
        <f t="shared" si="1"/>
        <v>-3.0477486394911657E-2</v>
      </c>
      <c r="J36" s="5">
        <f t="shared" si="1"/>
        <v>-8.6699421053808567E-3</v>
      </c>
      <c r="K36" s="5">
        <f t="shared" si="1"/>
        <v>-6.6101219197593042E-2</v>
      </c>
      <c r="L36" s="5">
        <f t="shared" si="1"/>
        <v>-0.24976866301972112</v>
      </c>
      <c r="M36" s="5">
        <f t="shared" si="1"/>
        <v>-6.9403356024429486E-2</v>
      </c>
    </row>
    <row r="37" spans="1:13" x14ac:dyDescent="0.25">
      <c r="A37" s="2">
        <v>43405</v>
      </c>
      <c r="B37" s="3">
        <v>21.299999</v>
      </c>
      <c r="C37" s="3">
        <v>175.851181</v>
      </c>
      <c r="D37">
        <v>48.072018</v>
      </c>
      <c r="E37">
        <v>109.174454</v>
      </c>
      <c r="F37">
        <v>162.912598</v>
      </c>
      <c r="G37">
        <v>2760.169922</v>
      </c>
      <c r="H37" s="5">
        <f t="shared" si="1"/>
        <v>0.16968699449132307</v>
      </c>
      <c r="I37" s="5">
        <f t="shared" si="1"/>
        <v>-0.1840446314427433</v>
      </c>
      <c r="J37" s="5">
        <f t="shared" si="1"/>
        <v>5.183455921142377E-2</v>
      </c>
      <c r="K37" s="5">
        <f t="shared" si="1"/>
        <v>3.8198635575269702E-2</v>
      </c>
      <c r="L37" s="5">
        <f t="shared" si="1"/>
        <v>-0.22482569764562743</v>
      </c>
      <c r="M37" s="5">
        <f t="shared" si="1"/>
        <v>1.7859356788848979E-2</v>
      </c>
    </row>
    <row r="38" spans="1:13" x14ac:dyDescent="0.25">
      <c r="A38" s="2">
        <v>43435</v>
      </c>
      <c r="B38" s="3">
        <v>18.459999</v>
      </c>
      <c r="C38" s="3">
        <v>155.871613</v>
      </c>
      <c r="D38">
        <v>46.039695999999999</v>
      </c>
      <c r="E38">
        <v>100.43064099999999</v>
      </c>
      <c r="F38">
        <v>133.21051</v>
      </c>
      <c r="G38">
        <v>2506.8500979999999</v>
      </c>
      <c r="H38" s="5">
        <f t="shared" si="1"/>
        <v>-0.13333333959311455</v>
      </c>
      <c r="I38" s="5">
        <f t="shared" si="1"/>
        <v>-0.11361634244583207</v>
      </c>
      <c r="J38" s="5">
        <f t="shared" si="1"/>
        <v>-4.2276610896592737E-2</v>
      </c>
      <c r="K38" s="5">
        <f t="shared" si="1"/>
        <v>-8.009028375813998E-2</v>
      </c>
      <c r="L38" s="5">
        <f t="shared" si="1"/>
        <v>-0.18231915987246117</v>
      </c>
      <c r="M38" s="5">
        <f t="shared" si="1"/>
        <v>-9.1776894596563907E-2</v>
      </c>
    </row>
    <row r="40" spans="1:13" x14ac:dyDescent="0.25">
      <c r="A40" s="4"/>
      <c r="B40" s="3"/>
      <c r="C40" s="3"/>
    </row>
    <row r="41" spans="1:13" x14ac:dyDescent="0.25">
      <c r="A41" s="4"/>
      <c r="B41" s="3"/>
      <c r="C41" s="3"/>
    </row>
  </sheetData>
  <mergeCells count="2">
    <mergeCell ref="B1:G1"/>
    <mergeCell ref="H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79D4-D3CE-4CDE-801B-D98B5A7AEDC2}">
  <dimension ref="A1:S53"/>
  <sheetViews>
    <sheetView topLeftCell="A25" workbookViewId="0">
      <selection activeCell="A50" sqref="A50"/>
    </sheetView>
  </sheetViews>
  <sheetFormatPr defaultRowHeight="15.75" x14ac:dyDescent="0.25"/>
  <cols>
    <col min="1" max="1" width="26.140625" style="8" bestFit="1" customWidth="1"/>
    <col min="2" max="2" width="13.140625" style="8" bestFit="1" customWidth="1"/>
    <col min="3" max="3" width="14.85546875" style="8" bestFit="1" customWidth="1"/>
    <col min="4" max="4" width="10.42578125" style="8" bestFit="1" customWidth="1"/>
    <col min="5" max="5" width="11.42578125" style="8" bestFit="1" customWidth="1"/>
    <col min="6" max="7" width="10.28515625" style="8" bestFit="1" customWidth="1"/>
    <col min="8" max="8" width="19.28515625" style="8" bestFit="1" customWidth="1"/>
    <col min="9" max="19" width="9.140625" style="8"/>
  </cols>
  <sheetData>
    <row r="1" spans="1:9" ht="16.5" thickBot="1" x14ac:dyDescent="0.3">
      <c r="A1" s="69" t="s">
        <v>15</v>
      </c>
      <c r="B1" s="70" t="s">
        <v>9</v>
      </c>
      <c r="C1" s="70" t="s">
        <v>10</v>
      </c>
      <c r="D1" s="70" t="s">
        <v>11</v>
      </c>
      <c r="E1" s="71" t="s">
        <v>12</v>
      </c>
      <c r="H1" s="88" t="s">
        <v>17</v>
      </c>
      <c r="I1" s="90">
        <v>0.99</v>
      </c>
    </row>
    <row r="2" spans="1:9" ht="16.5" thickBot="1" x14ac:dyDescent="0.3">
      <c r="A2" s="100"/>
      <c r="B2" s="24"/>
      <c r="C2" s="24" t="s">
        <v>13</v>
      </c>
      <c r="D2" s="24" t="s">
        <v>13</v>
      </c>
      <c r="E2" s="101" t="s">
        <v>14</v>
      </c>
      <c r="H2" s="89" t="s">
        <v>18</v>
      </c>
      <c r="I2" s="87">
        <f>NORMSINV(I1)</f>
        <v>2.3263478740408408</v>
      </c>
    </row>
    <row r="3" spans="1:9" x14ac:dyDescent="0.25">
      <c r="A3" s="67" t="str">
        <f>Data!B2</f>
        <v>AMD</v>
      </c>
      <c r="B3" s="10">
        <v>600</v>
      </c>
      <c r="C3" s="22">
        <f>Data!B38</f>
        <v>18.459999</v>
      </c>
      <c r="D3" s="11">
        <f t="shared" ref="D3:D12" si="0">C3*B3</f>
        <v>11075.999400000001</v>
      </c>
      <c r="E3" s="23">
        <f>D3/$D$9</f>
        <v>0.11437662110997859</v>
      </c>
    </row>
    <row r="4" spans="1:9" x14ac:dyDescent="0.25">
      <c r="A4" s="67" t="str">
        <f>Data!C2</f>
        <v>AAPL</v>
      </c>
      <c r="B4" s="10">
        <v>100</v>
      </c>
      <c r="C4" s="22">
        <f>Data!C38</f>
        <v>155.871613</v>
      </c>
      <c r="D4" s="11">
        <f t="shared" si="0"/>
        <v>15587.1613</v>
      </c>
      <c r="E4" s="23">
        <f t="shared" ref="E4:E8" si="1">D4/$D$9</f>
        <v>0.160961262077192</v>
      </c>
    </row>
    <row r="5" spans="1:9" x14ac:dyDescent="0.25">
      <c r="A5" s="67" t="str">
        <f>Data!D2</f>
        <v>INTC</v>
      </c>
      <c r="B5" s="10">
        <v>200</v>
      </c>
      <c r="C5" s="22">
        <f>Data!D38</f>
        <v>46.039695999999999</v>
      </c>
      <c r="D5" s="11">
        <f t="shared" si="0"/>
        <v>9207.9392000000007</v>
      </c>
      <c r="E5" s="23">
        <f t="shared" si="1"/>
        <v>9.5086044613014273E-2</v>
      </c>
    </row>
    <row r="6" spans="1:9" x14ac:dyDescent="0.25">
      <c r="A6" s="67" t="str">
        <f>Data!E2</f>
        <v>MSFT</v>
      </c>
      <c r="B6" s="10">
        <v>100</v>
      </c>
      <c r="C6" s="22">
        <f>Data!E38</f>
        <v>100.43064099999999</v>
      </c>
      <c r="D6" s="11">
        <f t="shared" si="0"/>
        <v>10043.0641</v>
      </c>
      <c r="E6" s="23">
        <f t="shared" si="1"/>
        <v>0.10370998551597321</v>
      </c>
    </row>
    <row r="7" spans="1:9" x14ac:dyDescent="0.25">
      <c r="A7" s="67" t="str">
        <f>Data!F2</f>
        <v>NVDA</v>
      </c>
      <c r="B7" s="10">
        <v>100</v>
      </c>
      <c r="C7" s="22">
        <f>Data!F38</f>
        <v>133.21051</v>
      </c>
      <c r="D7" s="11">
        <f t="shared" si="0"/>
        <v>13321.050999999999</v>
      </c>
      <c r="E7" s="23">
        <f t="shared" si="1"/>
        <v>0.13756020996296742</v>
      </c>
    </row>
    <row r="8" spans="1:9" ht="16.5" thickBot="1" x14ac:dyDescent="0.3">
      <c r="A8" s="68" t="str">
        <f>Data!G2</f>
        <v>SP500</v>
      </c>
      <c r="B8" s="10">
        <v>15</v>
      </c>
      <c r="C8" s="22">
        <f>Data!G38</f>
        <v>2506.8500979999999</v>
      </c>
      <c r="D8" s="11">
        <f t="shared" ref="D8" si="2">C8*B8</f>
        <v>37602.751469999996</v>
      </c>
      <c r="E8" s="23">
        <f t="shared" si="1"/>
        <v>0.38830587672087447</v>
      </c>
    </row>
    <row r="9" spans="1:9" ht="16.5" thickBot="1" x14ac:dyDescent="0.3">
      <c r="A9" s="25" t="s">
        <v>16</v>
      </c>
      <c r="B9" s="26"/>
      <c r="C9" s="27"/>
      <c r="D9" s="28">
        <f>SUM(D3:D8)</f>
        <v>96837.966469999999</v>
      </c>
      <c r="E9" s="29">
        <f>D9/$D$9</f>
        <v>1</v>
      </c>
    </row>
    <row r="10" spans="1:9" ht="16.5" thickBot="1" x14ac:dyDescent="0.3">
      <c r="A10" s="9"/>
      <c r="B10" s="10"/>
      <c r="C10" s="9"/>
      <c r="D10" s="11"/>
      <c r="E10" s="12"/>
    </row>
    <row r="11" spans="1:9" ht="16.5" thickBot="1" x14ac:dyDescent="0.3">
      <c r="A11" s="97" t="s">
        <v>36</v>
      </c>
      <c r="B11" s="98"/>
      <c r="C11" s="98"/>
      <c r="D11" s="98"/>
      <c r="E11" s="98"/>
      <c r="F11" s="98"/>
      <c r="G11" s="99"/>
    </row>
    <row r="12" spans="1:9" ht="16.5" thickBot="1" x14ac:dyDescent="0.3">
      <c r="A12" s="64"/>
      <c r="B12" s="15" t="str">
        <f>Data!B2</f>
        <v>AMD</v>
      </c>
      <c r="C12" s="15" t="str">
        <f>Data!C2</f>
        <v>AAPL</v>
      </c>
      <c r="D12" s="15" t="str">
        <f>Data!D2</f>
        <v>INTC</v>
      </c>
      <c r="E12" s="15" t="str">
        <f>Data!E2</f>
        <v>MSFT</v>
      </c>
      <c r="F12" s="15" t="str">
        <f>Data!F2</f>
        <v>NVDA</v>
      </c>
      <c r="G12" s="30" t="str">
        <f>Data!G2</f>
        <v>SP500</v>
      </c>
    </row>
    <row r="13" spans="1:9" x14ac:dyDescent="0.25">
      <c r="A13" s="65" t="s">
        <v>19</v>
      </c>
      <c r="B13" s="31">
        <f>AVERAGE(Data!H4:H38)</f>
        <v>8.0087366264058948E-2</v>
      </c>
      <c r="C13" s="31">
        <f>AVERAGE(Data!I4:I38)</f>
        <v>1.8473178011764475E-2</v>
      </c>
      <c r="D13" s="31">
        <f>AVERAGE(Data!J4:J38)</f>
        <v>1.5890216424165368E-2</v>
      </c>
      <c r="E13" s="31">
        <f>AVERAGE(Data!K4:K38)</f>
        <v>2.0842848179715549E-2</v>
      </c>
      <c r="F13" s="31">
        <f>AVERAGE(Data!L4:L38)</f>
        <v>5.4060731170461895E-2</v>
      </c>
      <c r="G13" s="32">
        <f>AVERAGE(Data!M4:M38)</f>
        <v>7.8086133060683996E-3</v>
      </c>
    </row>
    <row r="14" spans="1:9" ht="16.5" thickBot="1" x14ac:dyDescent="0.3">
      <c r="A14" s="66" t="s">
        <v>40</v>
      </c>
      <c r="B14" s="14">
        <f>STDEV(Data!H4:H38)</f>
        <v>0.19059833023012404</v>
      </c>
      <c r="C14" s="14">
        <f>STDEV(Data!I4:I38)</f>
        <v>7.9122892604157738E-2</v>
      </c>
      <c r="D14" s="14">
        <f>STDEV(Data!J4:J38)</f>
        <v>5.6942008420406129E-2</v>
      </c>
      <c r="E14" s="14">
        <f>STDEV(Data!K4:K38)</f>
        <v>5.1501220947668729E-2</v>
      </c>
      <c r="F14" s="14">
        <f>STDEV(Data!L4:L38)</f>
        <v>0.14119183418605599</v>
      </c>
      <c r="G14" s="33">
        <f>STDEV(Data!M4:M38)</f>
        <v>3.0529067902882828E-2</v>
      </c>
    </row>
    <row r="15" spans="1:9" ht="16.5" thickBot="1" x14ac:dyDescent="0.3">
      <c r="A15" s="13"/>
      <c r="B15" s="13"/>
      <c r="C15" s="13"/>
      <c r="D15" s="13"/>
      <c r="E15" s="13"/>
    </row>
    <row r="16" spans="1:9" ht="16.5" thickBot="1" x14ac:dyDescent="0.3">
      <c r="A16" s="94" t="s">
        <v>37</v>
      </c>
      <c r="B16" s="95"/>
      <c r="C16" s="95"/>
      <c r="D16" s="95"/>
      <c r="E16" s="95"/>
      <c r="F16" s="95"/>
      <c r="G16" s="96"/>
    </row>
    <row r="17" spans="1:7" ht="16.5" thickBot="1" x14ac:dyDescent="0.3">
      <c r="A17" s="53" t="s">
        <v>20</v>
      </c>
      <c r="B17" s="56" t="str">
        <f>Data!B2</f>
        <v>AMD</v>
      </c>
      <c r="C17" s="43" t="str">
        <f>Data!C2</f>
        <v>AAPL</v>
      </c>
      <c r="D17" s="43" t="str">
        <f>Data!D2</f>
        <v>INTC</v>
      </c>
      <c r="E17" s="43" t="str">
        <f>Data!E2</f>
        <v>MSFT</v>
      </c>
      <c r="F17" s="43" t="str">
        <f>Data!F2</f>
        <v>NVDA</v>
      </c>
      <c r="G17" s="44" t="str">
        <f>Data!G2</f>
        <v>SP500</v>
      </c>
    </row>
    <row r="18" spans="1:7" x14ac:dyDescent="0.25">
      <c r="A18" s="61" t="s">
        <v>21</v>
      </c>
      <c r="B18" s="57">
        <f>B3</f>
        <v>600</v>
      </c>
      <c r="C18" s="41">
        <f>B4</f>
        <v>100</v>
      </c>
      <c r="D18" s="41">
        <f>B5</f>
        <v>200</v>
      </c>
      <c r="E18" s="41">
        <f>B6</f>
        <v>100</v>
      </c>
      <c r="F18" s="41">
        <f>B7</f>
        <v>100</v>
      </c>
      <c r="G18" s="42">
        <f>B8</f>
        <v>15</v>
      </c>
    </row>
    <row r="19" spans="1:7" x14ac:dyDescent="0.25">
      <c r="A19" s="62" t="s">
        <v>22</v>
      </c>
      <c r="B19" s="58">
        <f>C3</f>
        <v>18.459999</v>
      </c>
      <c r="C19" s="16">
        <f>C4</f>
        <v>155.871613</v>
      </c>
      <c r="D19" s="16">
        <f>C5</f>
        <v>46.039695999999999</v>
      </c>
      <c r="E19" s="16">
        <f>C6</f>
        <v>100.43064099999999</v>
      </c>
      <c r="F19" s="16">
        <f>C7</f>
        <v>133.21051</v>
      </c>
      <c r="G19" s="36">
        <f>C8</f>
        <v>2506.8500979999999</v>
      </c>
    </row>
    <row r="20" spans="1:7" x14ac:dyDescent="0.25">
      <c r="A20" s="62" t="s">
        <v>23</v>
      </c>
      <c r="B20" s="58">
        <f t="shared" ref="B20:G20" si="3">B18*B19</f>
        <v>11075.999400000001</v>
      </c>
      <c r="C20" s="16">
        <f t="shared" si="3"/>
        <v>15587.1613</v>
      </c>
      <c r="D20" s="16">
        <f t="shared" si="3"/>
        <v>9207.9392000000007</v>
      </c>
      <c r="E20" s="16">
        <f t="shared" si="3"/>
        <v>10043.0641</v>
      </c>
      <c r="F20" s="16">
        <f t="shared" si="3"/>
        <v>13321.050999999999</v>
      </c>
      <c r="G20" s="36">
        <f t="shared" si="3"/>
        <v>37602.751469999996</v>
      </c>
    </row>
    <row r="21" spans="1:7" x14ac:dyDescent="0.25">
      <c r="A21" s="62" t="s">
        <v>25</v>
      </c>
      <c r="B21" s="59">
        <f>B14</f>
        <v>0.19059833023012404</v>
      </c>
      <c r="C21" s="17">
        <f t="shared" ref="C21:G21" si="4">C14</f>
        <v>7.9122892604157738E-2</v>
      </c>
      <c r="D21" s="17">
        <f t="shared" si="4"/>
        <v>5.6942008420406129E-2</v>
      </c>
      <c r="E21" s="17">
        <f t="shared" si="4"/>
        <v>5.1501220947668729E-2</v>
      </c>
      <c r="F21" s="17">
        <f t="shared" si="4"/>
        <v>0.14119183418605599</v>
      </c>
      <c r="G21" s="37">
        <f t="shared" si="4"/>
        <v>3.0529067902882828E-2</v>
      </c>
    </row>
    <row r="22" spans="1:7" x14ac:dyDescent="0.25">
      <c r="A22" s="62" t="s">
        <v>24</v>
      </c>
      <c r="B22" s="58">
        <f t="shared" ref="B22:G22" si="5">B20*B21</f>
        <v>2111.0669912698559</v>
      </c>
      <c r="C22" s="16">
        <f t="shared" si="5"/>
        <v>1233.3012895435836</v>
      </c>
      <c r="D22" s="16">
        <f t="shared" si="5"/>
        <v>524.31855146098769</v>
      </c>
      <c r="E22" s="16">
        <f t="shared" si="5"/>
        <v>517.23006320569982</v>
      </c>
      <c r="F22" s="16">
        <f t="shared" si="5"/>
        <v>1880.8236239759954</v>
      </c>
      <c r="G22" s="36">
        <f t="shared" si="5"/>
        <v>1147.976952962857</v>
      </c>
    </row>
    <row r="23" spans="1:7" x14ac:dyDescent="0.25">
      <c r="A23" s="62" t="s">
        <v>26</v>
      </c>
      <c r="B23" s="59">
        <f>B13</f>
        <v>8.0087366264058948E-2</v>
      </c>
      <c r="C23" s="17">
        <f t="shared" ref="C23:G23" si="6">C13</f>
        <v>1.8473178011764475E-2</v>
      </c>
      <c r="D23" s="17">
        <f t="shared" si="6"/>
        <v>1.5890216424165368E-2</v>
      </c>
      <c r="E23" s="17">
        <f t="shared" si="6"/>
        <v>2.0842848179715549E-2</v>
      </c>
      <c r="F23" s="17">
        <f t="shared" si="6"/>
        <v>5.4060731170461895E-2</v>
      </c>
      <c r="G23" s="37">
        <f t="shared" si="6"/>
        <v>7.8086133060683996E-3</v>
      </c>
    </row>
    <row r="24" spans="1:7" ht="16.5" thickBot="1" x14ac:dyDescent="0.3">
      <c r="A24" s="63" t="s">
        <v>27</v>
      </c>
      <c r="B24" s="60">
        <f t="shared" ref="B24:G24" si="7">B23*B20</f>
        <v>887.04762068829723</v>
      </c>
      <c r="C24" s="39">
        <f t="shared" si="7"/>
        <v>287.94440539298614</v>
      </c>
      <c r="D24" s="39">
        <f t="shared" si="7"/>
        <v>146.31614670855612</v>
      </c>
      <c r="E24" s="39">
        <f t="shared" si="7"/>
        <v>209.32606029545155</v>
      </c>
      <c r="F24" s="39">
        <f t="shared" si="7"/>
        <v>720.14575701901254</v>
      </c>
      <c r="G24" s="40">
        <f t="shared" si="7"/>
        <v>293.62534547342506</v>
      </c>
    </row>
    <row r="25" spans="1:7" ht="16.5" thickBot="1" x14ac:dyDescent="0.3"/>
    <row r="26" spans="1:7" ht="16.5" thickBot="1" x14ac:dyDescent="0.3">
      <c r="A26" s="94" t="s">
        <v>38</v>
      </c>
      <c r="B26" s="95"/>
      <c r="C26" s="95"/>
      <c r="D26" s="95"/>
      <c r="E26" s="95"/>
      <c r="F26" s="95"/>
      <c r="G26" s="96"/>
    </row>
    <row r="27" spans="1:7" ht="16.5" thickBot="1" x14ac:dyDescent="0.3">
      <c r="A27" s="53"/>
      <c r="B27" s="50" t="str">
        <f>B12</f>
        <v>AMD</v>
      </c>
      <c r="C27" s="19" t="str">
        <f>C12</f>
        <v>AAPL</v>
      </c>
      <c r="D27" s="19" t="str">
        <f>D12</f>
        <v>INTC</v>
      </c>
      <c r="E27" s="19" t="str">
        <f>E12</f>
        <v>MSFT</v>
      </c>
      <c r="F27" s="19" t="str">
        <f>F12</f>
        <v>NVDA</v>
      </c>
      <c r="G27" s="45" t="str">
        <f>G12</f>
        <v>SP500</v>
      </c>
    </row>
    <row r="28" spans="1:7" x14ac:dyDescent="0.25">
      <c r="A28" s="54" t="str">
        <f>A3</f>
        <v>AMD</v>
      </c>
      <c r="B28" s="51">
        <f>CORREL(Data!$B$3:$B$38,Data!B3:B38)</f>
        <v>1</v>
      </c>
      <c r="C28" s="21">
        <f>CORREL(Data!$C$3:$C$38,Data!B3:B38)</f>
        <v>0.86090661233947785</v>
      </c>
      <c r="D28" s="21">
        <f>CORREL(Data!$D$3:$D$38,Data!B3:B38)</f>
        <v>0.65402150865438524</v>
      </c>
      <c r="E28" s="21">
        <f>CORREL(Data!$E$3:$E$38,Data!B3:B38)</f>
        <v>0.84042666983135783</v>
      </c>
      <c r="F28" s="21">
        <f>CORREL(Data!$F$3:$F$38,Data!B3:B38)</f>
        <v>0.746320431234612</v>
      </c>
      <c r="G28" s="46">
        <f>CORREL(Data!$G$3:$G$38,Data!B3:B38)</f>
        <v>0.83139578883878495</v>
      </c>
    </row>
    <row r="29" spans="1:7" x14ac:dyDescent="0.25">
      <c r="A29" s="54" t="str">
        <f>A4</f>
        <v>AAPL</v>
      </c>
      <c r="B29" s="51">
        <f>CORREL(Data!$B$3:$B$38,Data!C3:C38)</f>
        <v>0.86090661233947785</v>
      </c>
      <c r="C29" s="21">
        <f>CORREL(Data!$C$3:$C$38,Data!C3:C38)</f>
        <v>0.99999999999999989</v>
      </c>
      <c r="D29" s="21">
        <f>CORREL(Data!$D$3:$D$38,Data!C3:C38)</f>
        <v>0.85114188895903764</v>
      </c>
      <c r="E29" s="21">
        <f>CORREL(Data!$E$3:$E$38,Data!C3:C38)</f>
        <v>0.94955494881821523</v>
      </c>
      <c r="F29" s="21">
        <f>CORREL(Data!$F$3:$F$38,Data!C3:C38)</f>
        <v>0.93800805579033775</v>
      </c>
      <c r="G29" s="46">
        <f>CORREL(Data!$G$3:$G$38,Data!C3:C38)</f>
        <v>0.95677467105090785</v>
      </c>
    </row>
    <row r="30" spans="1:7" x14ac:dyDescent="0.25">
      <c r="A30" s="54" t="str">
        <f>A5</f>
        <v>INTC</v>
      </c>
      <c r="B30" s="51">
        <f>CORREL(Data!$B$3:$B$38,Data!D3:D38)</f>
        <v>0.65402150865438524</v>
      </c>
      <c r="C30" s="21">
        <f>CORREL(Data!$C$3:$C$38,Data!D3:D38)</f>
        <v>0.85114188895903764</v>
      </c>
      <c r="D30" s="21">
        <f>CORREL(Data!$D$3:$D$38,Data!D3:D38)</f>
        <v>1</v>
      </c>
      <c r="E30" s="21">
        <f>CORREL(Data!$E$3:$E$38,Data!D3:D38)</f>
        <v>0.92646220808439339</v>
      </c>
      <c r="F30" s="21">
        <f>CORREL(Data!$F$3:$F$38,Data!D3:D38)</f>
        <v>0.88948215956099141</v>
      </c>
      <c r="G30" s="46">
        <f>CORREL(Data!$G$3:$G$38,Data!D3:D38)</f>
        <v>0.89874725670797995</v>
      </c>
    </row>
    <row r="31" spans="1:7" x14ac:dyDescent="0.25">
      <c r="A31" s="54" t="str">
        <f>A6</f>
        <v>MSFT</v>
      </c>
      <c r="B31" s="51">
        <f>CORREL(Data!$B$3:$B$38,Data!E3:E38)</f>
        <v>0.84042666983135783</v>
      </c>
      <c r="C31" s="21">
        <f>CORREL(Data!$C$3:$C$38,Data!E3:E38)</f>
        <v>0.94955494881821523</v>
      </c>
      <c r="D31" s="21">
        <f>CORREL(Data!$D$3:$D$38,Data!E3:E38)</f>
        <v>0.92646220808439339</v>
      </c>
      <c r="E31" s="21">
        <f>CORREL(Data!$E$3:$E$38,Data!E3:E38)</f>
        <v>1</v>
      </c>
      <c r="F31" s="21">
        <f>CORREL(Data!$F$3:$F$38,Data!E3:E38)</f>
        <v>0.90387380368570802</v>
      </c>
      <c r="G31" s="46">
        <f>CORREL(Data!$G$3:$G$38,Data!E3:E38)</f>
        <v>0.94759196474172425</v>
      </c>
    </row>
    <row r="32" spans="1:7" x14ac:dyDescent="0.25">
      <c r="A32" s="54" t="str">
        <f>A7</f>
        <v>NVDA</v>
      </c>
      <c r="B32" s="51">
        <f>CORREL(Data!$B$3:$B$38,Data!F3:F38)</f>
        <v>0.746320431234612</v>
      </c>
      <c r="C32" s="21">
        <f>CORREL(Data!$C$3:$C$38,Data!F3:F38)</f>
        <v>0.93800805579033775</v>
      </c>
      <c r="D32" s="21">
        <f>CORREL(Data!$D$3:$D$38,Data!F3:F38)</f>
        <v>0.88948215956099141</v>
      </c>
      <c r="E32" s="21">
        <f>CORREL(Data!$E$3:$E$38,Data!F3:F38)</f>
        <v>0.90387380368570802</v>
      </c>
      <c r="F32" s="21">
        <f>CORREL(Data!$F$3:$F$38,Data!F3:F38)</f>
        <v>1.0000000000000002</v>
      </c>
      <c r="G32" s="46">
        <f>CORREL(Data!$G$3:$G$38,Data!F3:F38)</f>
        <v>0.96661433422588028</v>
      </c>
    </row>
    <row r="33" spans="1:7" ht="16.5" thickBot="1" x14ac:dyDescent="0.3">
      <c r="A33" s="55" t="str">
        <f>A8</f>
        <v>SP500</v>
      </c>
      <c r="B33" s="52">
        <f>CORREL(Data!$B$3:$B$38,Data!G3:G38)</f>
        <v>0.83139578883878495</v>
      </c>
      <c r="C33" s="48">
        <f>CORREL(Data!$C$3:$C$38,Data!G3:G38)</f>
        <v>0.95677467105090785</v>
      </c>
      <c r="D33" s="48">
        <f>CORREL(Data!$D$3:$D$38,Data!G3:G38)</f>
        <v>0.89874725670797995</v>
      </c>
      <c r="E33" s="48">
        <f>CORREL(Data!$E$3:$E$38,Data!G3:G38)</f>
        <v>0.94759196474172425</v>
      </c>
      <c r="F33" s="48">
        <f>CORREL(Data!$F$3:$F$38,Data!G3:G38)</f>
        <v>0.96661433422588028</v>
      </c>
      <c r="G33" s="49">
        <f>CORREL(Data!$G$3:$G$38,Data!G3:G38)</f>
        <v>1</v>
      </c>
    </row>
    <row r="34" spans="1:7" ht="16.5" thickBot="1" x14ac:dyDescent="0.3"/>
    <row r="35" spans="1:7" ht="16.5" thickBot="1" x14ac:dyDescent="0.3">
      <c r="A35" s="94" t="s">
        <v>39</v>
      </c>
      <c r="B35" s="95"/>
      <c r="C35" s="95"/>
      <c r="D35" s="95"/>
      <c r="E35" s="95"/>
      <c r="F35" s="95"/>
      <c r="G35" s="96"/>
    </row>
    <row r="36" spans="1:7" ht="16.5" thickBot="1" x14ac:dyDescent="0.3">
      <c r="A36" s="64"/>
      <c r="B36" s="15" t="str">
        <f>B12</f>
        <v>AMD</v>
      </c>
      <c r="C36" s="15" t="str">
        <f>C12</f>
        <v>AAPL</v>
      </c>
      <c r="D36" s="15" t="str">
        <f>D12</f>
        <v>INTC</v>
      </c>
      <c r="E36" s="15" t="str">
        <f>E12</f>
        <v>MSFT</v>
      </c>
      <c r="F36" s="15" t="str">
        <f>F12</f>
        <v>NVDA</v>
      </c>
      <c r="G36" s="15" t="str">
        <f>G12</f>
        <v>SP500</v>
      </c>
    </row>
    <row r="37" spans="1:7" x14ac:dyDescent="0.25">
      <c r="A37" s="34" t="s">
        <v>28</v>
      </c>
      <c r="B37" s="72">
        <f>B22*SQRT(12)</f>
        <v>7312.9505741219073</v>
      </c>
      <c r="C37" s="72">
        <f>C22*SQRT(12)</f>
        <v>4272.2809890594035</v>
      </c>
      <c r="D37" s="72">
        <f>D22*SQRT(12)</f>
        <v>1816.2927409626952</v>
      </c>
      <c r="E37" s="72">
        <f>E22*SQRT(12)</f>
        <v>1791.7374973486676</v>
      </c>
      <c r="F37" s="72">
        <f>F22*SQRT(12)</f>
        <v>6515.3641536044897</v>
      </c>
      <c r="G37" s="73">
        <f>G22*SQRT(12)</f>
        <v>3976.708816899551</v>
      </c>
    </row>
    <row r="38" spans="1:7" ht="16.5" thickBot="1" x14ac:dyDescent="0.3">
      <c r="A38" s="38" t="s">
        <v>29</v>
      </c>
      <c r="B38" s="74">
        <f>B24*12</f>
        <v>10644.571448259567</v>
      </c>
      <c r="C38" s="74">
        <f t="shared" ref="C38:G38" si="8">C24*12</f>
        <v>3455.3328647158337</v>
      </c>
      <c r="D38" s="74">
        <f t="shared" si="8"/>
        <v>1755.7937605026734</v>
      </c>
      <c r="E38" s="74">
        <f t="shared" si="8"/>
        <v>2511.9127235454189</v>
      </c>
      <c r="F38" s="74">
        <f t="shared" si="8"/>
        <v>8641.7490842281513</v>
      </c>
      <c r="G38" s="74">
        <f t="shared" si="8"/>
        <v>3523.5041456811005</v>
      </c>
    </row>
    <row r="39" spans="1:7" ht="16.5" thickBot="1" x14ac:dyDescent="0.3"/>
    <row r="40" spans="1:7" ht="16.5" thickBot="1" x14ac:dyDescent="0.3">
      <c r="A40" s="94" t="s">
        <v>41</v>
      </c>
      <c r="B40" s="95"/>
      <c r="C40" s="96"/>
    </row>
    <row r="41" spans="1:7" ht="16.5" thickBot="1" x14ac:dyDescent="0.3">
      <c r="A41" s="18" t="s">
        <v>30</v>
      </c>
      <c r="B41" s="75" t="s">
        <v>32</v>
      </c>
      <c r="C41" s="76" t="s">
        <v>31</v>
      </c>
    </row>
    <row r="42" spans="1:7" x14ac:dyDescent="0.25">
      <c r="A42" s="20" t="str">
        <f>B12</f>
        <v>AMD</v>
      </c>
      <c r="B42" s="21">
        <f>B22</f>
        <v>2111.0669912698559</v>
      </c>
      <c r="C42" s="46">
        <f>B37</f>
        <v>7312.9505741219073</v>
      </c>
    </row>
    <row r="43" spans="1:7" x14ac:dyDescent="0.25">
      <c r="A43" s="20" t="str">
        <f>C12</f>
        <v>AAPL</v>
      </c>
      <c r="B43" s="21">
        <f>C22</f>
        <v>1233.3012895435836</v>
      </c>
      <c r="C43" s="46">
        <f>C37</f>
        <v>4272.2809890594035</v>
      </c>
    </row>
    <row r="44" spans="1:7" x14ac:dyDescent="0.25">
      <c r="A44" s="20" t="str">
        <f>D12</f>
        <v>INTC</v>
      </c>
      <c r="B44" s="21">
        <f>D22</f>
        <v>524.31855146098769</v>
      </c>
      <c r="C44" s="46">
        <f>D37</f>
        <v>1816.2927409626952</v>
      </c>
    </row>
    <row r="45" spans="1:7" x14ac:dyDescent="0.25">
      <c r="A45" s="20" t="str">
        <f>E12</f>
        <v>MSFT</v>
      </c>
      <c r="B45" s="21">
        <f>E22</f>
        <v>517.23006320569982</v>
      </c>
      <c r="C45" s="46">
        <f>E37</f>
        <v>1791.7374973486676</v>
      </c>
    </row>
    <row r="46" spans="1:7" x14ac:dyDescent="0.25">
      <c r="A46" s="20" t="str">
        <f>F12</f>
        <v>NVDA</v>
      </c>
      <c r="B46" s="21">
        <f>F22</f>
        <v>1880.8236239759954</v>
      </c>
      <c r="C46" s="46">
        <f>F37</f>
        <v>6515.3641536044897</v>
      </c>
    </row>
    <row r="47" spans="1:7" ht="16.5" thickBot="1" x14ac:dyDescent="0.3">
      <c r="A47" s="47" t="str">
        <f>G12</f>
        <v>SP500</v>
      </c>
      <c r="B47" s="48">
        <f>G22</f>
        <v>1147.976952962857</v>
      </c>
      <c r="C47" s="49">
        <f>G37</f>
        <v>3976.708816899551</v>
      </c>
    </row>
    <row r="48" spans="1:7" ht="16.5" thickBot="1" x14ac:dyDescent="0.3"/>
    <row r="49" spans="1:3" ht="16.5" thickBot="1" x14ac:dyDescent="0.3">
      <c r="A49" s="91" t="s">
        <v>42</v>
      </c>
      <c r="B49" s="92"/>
      <c r="C49" s="93"/>
    </row>
    <row r="50" spans="1:3" x14ac:dyDescent="0.25">
      <c r="A50" s="34"/>
      <c r="B50" s="78" t="s">
        <v>32</v>
      </c>
      <c r="C50" s="79" t="s">
        <v>31</v>
      </c>
    </row>
    <row r="51" spans="1:3" x14ac:dyDescent="0.25">
      <c r="A51" s="35" t="s">
        <v>33</v>
      </c>
      <c r="B51" s="82">
        <f>SQRT(MMULT(MMULT(B22:G22,B28:G33),B42:B47))</f>
        <v>6990.537674270452</v>
      </c>
      <c r="C51" s="83">
        <f>SQRT(MMULT(MMULT(B37:G37,B28:G33),C42:C47))</f>
        <v>24215.932848121596</v>
      </c>
    </row>
    <row r="52" spans="1:3" ht="16.5" thickBot="1" x14ac:dyDescent="0.3">
      <c r="A52" s="80" t="s">
        <v>34</v>
      </c>
      <c r="B52" s="84">
        <f>SUM(B24:G24)</f>
        <v>2544.4053355777287</v>
      </c>
      <c r="C52" s="81">
        <f>SUM(B38:G38)</f>
        <v>30532.864026932744</v>
      </c>
    </row>
    <row r="53" spans="1:3" ht="16.5" thickBot="1" x14ac:dyDescent="0.3">
      <c r="A53" s="77" t="s">
        <v>35</v>
      </c>
      <c r="B53" s="85">
        <f>B52-I2*ABS(B51)</f>
        <v>-13718.01712136374</v>
      </c>
      <c r="C53" s="86">
        <f>C52-I2*ABS(C51)</f>
        <v>-25801.81987221069</v>
      </c>
    </row>
  </sheetData>
  <mergeCells count="6">
    <mergeCell ref="A11:G11"/>
    <mergeCell ref="A16:G16"/>
    <mergeCell ref="A26:G26"/>
    <mergeCell ref="A35:G35"/>
    <mergeCell ref="A40:C40"/>
    <mergeCell ref="A49:C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2019-12-05T02:12:21Z</dcterms:created>
  <dcterms:modified xsi:type="dcterms:W3CDTF">2019-12-05T03:59:55Z</dcterms:modified>
</cp:coreProperties>
</file>