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0391F26E-E189-4825-8F7E-5A093B7D0D8F}" xr6:coauthVersionLast="44" xr6:coauthVersionMax="44" xr10:uidLastSave="{00000000-0000-0000-0000-000000000000}"/>
  <bookViews>
    <workbookView xWindow="28680" yWindow="-120" windowWidth="29040" windowHeight="15840" activeTab="3" xr2:uid="{A46E0215-A3DE-4B36-819F-ED40BA36267C}"/>
  </bookViews>
  <sheets>
    <sheet name="Company" sheetId="1" r:id="rId1"/>
    <sheet name="Company (2)" sheetId="2" r:id="rId2"/>
    <sheet name="Z-Scores" sheetId="4" r:id="rId3"/>
    <sheet name="MU &amp; Sigma" sheetId="6" r:id="rId4"/>
  </sheets>
  <definedNames>
    <definedName name="_xlcn.WorksheetConnection_Stock_Key_Performance_Indicators.xlsxTable11" hidden="1">Table1[]</definedName>
    <definedName name="_xlcn.WorksheetConnection_Stock_Key_Performance_Indicators.xlsxTable21" hidden="1">Table2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tock_Key_Performance_Indicators.xlsx!Table1"/>
          <x15:modelTable id="Table2" name="Table2" connection="WorksheetConnection_Stock_Key_Performance_Indicators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6" l="1"/>
  <c r="E37" i="6"/>
  <c r="G37" i="6"/>
  <c r="H37" i="6"/>
  <c r="E38" i="6"/>
  <c r="F38" i="6"/>
  <c r="G38" i="6"/>
  <c r="H38" i="6"/>
  <c r="H36" i="6"/>
  <c r="G36" i="6"/>
  <c r="F36" i="6"/>
  <c r="E36" i="6"/>
  <c r="H43" i="6"/>
  <c r="G43" i="6"/>
  <c r="F43" i="6"/>
  <c r="E43" i="6"/>
  <c r="H42" i="6"/>
  <c r="G42" i="6"/>
  <c r="F42" i="6"/>
  <c r="E42" i="6"/>
  <c r="H41" i="6"/>
  <c r="G41" i="6"/>
  <c r="F41" i="6"/>
  <c r="E41" i="6"/>
  <c r="F33" i="6"/>
  <c r="G33" i="6"/>
  <c r="H33" i="6"/>
  <c r="E33" i="6"/>
  <c r="F32" i="6"/>
  <c r="G32" i="6"/>
  <c r="H32" i="6"/>
  <c r="E32" i="6"/>
  <c r="F31" i="6"/>
  <c r="G31" i="6"/>
  <c r="H31" i="6"/>
  <c r="E31" i="6"/>
  <c r="F30" i="6"/>
  <c r="G30" i="6"/>
  <c r="H30" i="6"/>
  <c r="E30" i="6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S14" i="4"/>
  <c r="P15" i="4"/>
  <c r="Q15" i="4"/>
  <c r="R15" i="4"/>
  <c r="S15" i="4"/>
  <c r="P16" i="4"/>
  <c r="Q16" i="4"/>
  <c r="R16" i="4"/>
  <c r="S16" i="4"/>
  <c r="P17" i="4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22" i="4"/>
  <c r="Q22" i="4"/>
  <c r="R22" i="4"/>
  <c r="S22" i="4"/>
  <c r="P23" i="4"/>
  <c r="Q23" i="4"/>
  <c r="R23" i="4"/>
  <c r="S23" i="4"/>
  <c r="P24" i="4"/>
  <c r="Q24" i="4"/>
  <c r="R24" i="4"/>
  <c r="S24" i="4"/>
  <c r="P25" i="4"/>
  <c r="Q25" i="4"/>
  <c r="R25" i="4"/>
  <c r="S25" i="4"/>
  <c r="P26" i="4"/>
  <c r="Q26" i="4"/>
  <c r="R26" i="4"/>
  <c r="S26" i="4"/>
  <c r="P27" i="4"/>
  <c r="Q27" i="4"/>
  <c r="R27" i="4"/>
  <c r="S27" i="4"/>
  <c r="S5" i="4"/>
  <c r="Q5" i="4"/>
  <c r="R5" i="4"/>
  <c r="P5" i="4"/>
  <c r="N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5" i="4"/>
  <c r="K6" i="4"/>
  <c r="L6" i="4"/>
  <c r="N6" i="4"/>
  <c r="K7" i="4"/>
  <c r="L7" i="4"/>
  <c r="N7" i="4"/>
  <c r="K8" i="4"/>
  <c r="L8" i="4"/>
  <c r="N8" i="4"/>
  <c r="K9" i="4"/>
  <c r="L9" i="4"/>
  <c r="N9" i="4"/>
  <c r="K10" i="4"/>
  <c r="L10" i="4"/>
  <c r="N10" i="4"/>
  <c r="K11" i="4"/>
  <c r="L11" i="4"/>
  <c r="N11" i="4"/>
  <c r="K12" i="4"/>
  <c r="L12" i="4"/>
  <c r="N12" i="4"/>
  <c r="K13" i="4"/>
  <c r="L13" i="4"/>
  <c r="N13" i="4"/>
  <c r="K14" i="4"/>
  <c r="L14" i="4"/>
  <c r="N14" i="4"/>
  <c r="K15" i="4"/>
  <c r="L15" i="4"/>
  <c r="N15" i="4"/>
  <c r="K16" i="4"/>
  <c r="L16" i="4"/>
  <c r="N16" i="4"/>
  <c r="K17" i="4"/>
  <c r="L17" i="4"/>
  <c r="N17" i="4"/>
  <c r="K18" i="4"/>
  <c r="L18" i="4"/>
  <c r="N18" i="4"/>
  <c r="K19" i="4"/>
  <c r="L19" i="4"/>
  <c r="N19" i="4"/>
  <c r="K20" i="4"/>
  <c r="L20" i="4"/>
  <c r="N20" i="4"/>
  <c r="K21" i="4"/>
  <c r="L21" i="4"/>
  <c r="N21" i="4"/>
  <c r="K22" i="4"/>
  <c r="L22" i="4"/>
  <c r="N22" i="4"/>
  <c r="K23" i="4"/>
  <c r="L23" i="4"/>
  <c r="N23" i="4"/>
  <c r="K24" i="4"/>
  <c r="L24" i="4"/>
  <c r="N24" i="4"/>
  <c r="K25" i="4"/>
  <c r="L25" i="4"/>
  <c r="N25" i="4"/>
  <c r="K26" i="4"/>
  <c r="L26" i="4"/>
  <c r="N26" i="4"/>
  <c r="K27" i="4"/>
  <c r="L27" i="4"/>
  <c r="N27" i="4"/>
  <c r="L5" i="4"/>
  <c r="K5" i="4"/>
  <c r="H44" i="4"/>
  <c r="G44" i="4"/>
  <c r="F44" i="4"/>
  <c r="E44" i="4"/>
  <c r="H43" i="4"/>
  <c r="G43" i="4"/>
  <c r="F43" i="4"/>
  <c r="E43" i="4"/>
  <c r="H42" i="4"/>
  <c r="G42" i="4"/>
  <c r="F42" i="4"/>
  <c r="E42" i="4"/>
  <c r="H41" i="4"/>
  <c r="G41" i="4"/>
  <c r="F41" i="4"/>
  <c r="E41" i="4"/>
  <c r="H40" i="4"/>
  <c r="G40" i="4"/>
  <c r="F40" i="4"/>
  <c r="E40" i="4"/>
  <c r="E39" i="4"/>
  <c r="H38" i="4"/>
  <c r="H39" i="4" s="1"/>
  <c r="G38" i="4"/>
  <c r="G39" i="4" s="1"/>
  <c r="F38" i="4"/>
  <c r="F39" i="4" s="1"/>
  <c r="E38" i="4"/>
  <c r="H36" i="4"/>
  <c r="G36" i="4"/>
  <c r="F36" i="4"/>
  <c r="E36" i="4"/>
  <c r="H35" i="4"/>
  <c r="G35" i="4"/>
  <c r="F35" i="4"/>
  <c r="E35" i="4"/>
  <c r="H34" i="4"/>
  <c r="G34" i="4"/>
  <c r="F34" i="4"/>
  <c r="E34" i="4"/>
  <c r="H33" i="4"/>
  <c r="H37" i="4" s="1"/>
  <c r="G33" i="4"/>
  <c r="G37" i="4" s="1"/>
  <c r="F33" i="4"/>
  <c r="F37" i="4" s="1"/>
  <c r="E33" i="4"/>
  <c r="E37" i="4" s="1"/>
  <c r="H32" i="4"/>
  <c r="G32" i="4"/>
  <c r="F32" i="4"/>
  <c r="E32" i="4"/>
  <c r="H31" i="4"/>
  <c r="G31" i="4"/>
  <c r="F31" i="4"/>
  <c r="E31" i="4"/>
  <c r="H30" i="4"/>
  <c r="G30" i="4"/>
  <c r="F30" i="4"/>
  <c r="E30" i="4"/>
  <c r="F44" i="1"/>
  <c r="G44" i="1"/>
  <c r="H44" i="1"/>
  <c r="E44" i="1"/>
  <c r="F40" i="1"/>
  <c r="G40" i="1"/>
  <c r="H40" i="1"/>
  <c r="E40" i="1"/>
  <c r="F43" i="1"/>
  <c r="G43" i="1"/>
  <c r="H43" i="1"/>
  <c r="E43" i="1"/>
  <c r="F42" i="1"/>
  <c r="G42" i="1"/>
  <c r="H42" i="1"/>
  <c r="E42" i="1"/>
  <c r="F41" i="1"/>
  <c r="G41" i="1"/>
  <c r="H41" i="1"/>
  <c r="E41" i="1"/>
  <c r="F39" i="1"/>
  <c r="G39" i="1"/>
  <c r="H39" i="1"/>
  <c r="E39" i="1"/>
  <c r="L30" i="1"/>
  <c r="M30" i="1"/>
  <c r="N30" i="1"/>
  <c r="O30" i="1"/>
  <c r="Q30" i="1"/>
  <c r="R30" i="1"/>
  <c r="L31" i="1"/>
  <c r="M31" i="1"/>
  <c r="N31" i="1"/>
  <c r="O31" i="1"/>
  <c r="Q31" i="1"/>
  <c r="R31" i="1"/>
  <c r="K31" i="1"/>
  <c r="K30" i="1"/>
  <c r="L6" i="1"/>
  <c r="P6" i="1" s="1"/>
  <c r="N8" i="1"/>
  <c r="R8" i="1" s="1"/>
  <c r="M11" i="1"/>
  <c r="Q11" i="1" s="1"/>
  <c r="L14" i="1"/>
  <c r="P14" i="1" s="1"/>
  <c r="N16" i="1"/>
  <c r="R16" i="1" s="1"/>
  <c r="M19" i="1"/>
  <c r="Q19" i="1" s="1"/>
  <c r="L22" i="1"/>
  <c r="P22" i="1" s="1"/>
  <c r="N24" i="1"/>
  <c r="R24" i="1" s="1"/>
  <c r="M5" i="1"/>
  <c r="Q5" i="1" s="1"/>
  <c r="K12" i="1"/>
  <c r="O12" i="1" s="1"/>
  <c r="K20" i="1"/>
  <c r="O20" i="1" s="1"/>
  <c r="K5" i="1"/>
  <c r="O5" i="1" s="1"/>
  <c r="E38" i="1"/>
  <c r="F38" i="1"/>
  <c r="G38" i="1"/>
  <c r="H38" i="1"/>
  <c r="F33" i="1"/>
  <c r="F37" i="1" s="1"/>
  <c r="G33" i="1"/>
  <c r="G37" i="1" s="1"/>
  <c r="H33" i="1"/>
  <c r="H37" i="1" s="1"/>
  <c r="F34" i="1"/>
  <c r="G34" i="1"/>
  <c r="H34" i="1"/>
  <c r="E34" i="1"/>
  <c r="E33" i="1"/>
  <c r="E37" i="1" s="1"/>
  <c r="F36" i="1"/>
  <c r="G36" i="1"/>
  <c r="H36" i="1"/>
  <c r="E36" i="1"/>
  <c r="F35" i="1"/>
  <c r="G35" i="1"/>
  <c r="H35" i="1"/>
  <c r="E35" i="1"/>
  <c r="F31" i="1"/>
  <c r="G31" i="1"/>
  <c r="H31" i="1"/>
  <c r="F32" i="1"/>
  <c r="G32" i="1"/>
  <c r="H32" i="1"/>
  <c r="E32" i="1"/>
  <c r="E31" i="1"/>
  <c r="F30" i="1"/>
  <c r="L9" i="1" s="1"/>
  <c r="P9" i="1" s="1"/>
  <c r="G30" i="1"/>
  <c r="M6" i="1" s="1"/>
  <c r="Q6" i="1" s="1"/>
  <c r="E30" i="1"/>
  <c r="K13" i="1" s="1"/>
  <c r="O13" i="1" s="1"/>
  <c r="H30" i="1"/>
  <c r="N11" i="1" s="1"/>
  <c r="R11" i="1" s="1"/>
  <c r="K27" i="1" l="1"/>
  <c r="O27" i="1" s="1"/>
  <c r="K19" i="1"/>
  <c r="O19" i="1" s="1"/>
  <c r="K11" i="1"/>
  <c r="O11" i="1" s="1"/>
  <c r="N5" i="1"/>
  <c r="R5" i="1" s="1"/>
  <c r="M24" i="1"/>
  <c r="Q24" i="1" s="1"/>
  <c r="N21" i="1"/>
  <c r="R21" i="1" s="1"/>
  <c r="P19" i="1"/>
  <c r="M16" i="1"/>
  <c r="Q16" i="1" s="1"/>
  <c r="N13" i="1"/>
  <c r="R13" i="1" s="1"/>
  <c r="L11" i="1"/>
  <c r="P11" i="1" s="1"/>
  <c r="M8" i="1"/>
  <c r="Q8" i="1" s="1"/>
  <c r="K26" i="1"/>
  <c r="O26" i="1" s="1"/>
  <c r="K18" i="1"/>
  <c r="O18" i="1" s="1"/>
  <c r="K10" i="1"/>
  <c r="O10" i="1" s="1"/>
  <c r="N26" i="1"/>
  <c r="R26" i="1" s="1"/>
  <c r="L24" i="1"/>
  <c r="P24" i="1" s="1"/>
  <c r="M21" i="1"/>
  <c r="Q21" i="1" s="1"/>
  <c r="N18" i="1"/>
  <c r="R18" i="1" s="1"/>
  <c r="L16" i="1"/>
  <c r="P16" i="1" s="1"/>
  <c r="M13" i="1"/>
  <c r="Q13" i="1" s="1"/>
  <c r="N10" i="1"/>
  <c r="R10" i="1" s="1"/>
  <c r="L8" i="1"/>
  <c r="P8" i="1" s="1"/>
  <c r="N27" i="1"/>
  <c r="R27" i="1" s="1"/>
  <c r="K25" i="1"/>
  <c r="O25" i="1" s="1"/>
  <c r="K17" i="1"/>
  <c r="O17" i="1" s="1"/>
  <c r="K9" i="1"/>
  <c r="O9" i="1" s="1"/>
  <c r="M26" i="1"/>
  <c r="Q26" i="1" s="1"/>
  <c r="N23" i="1"/>
  <c r="R23" i="1" s="1"/>
  <c r="L21" i="1"/>
  <c r="P21" i="1" s="1"/>
  <c r="M18" i="1"/>
  <c r="Q18" i="1" s="1"/>
  <c r="N15" i="1"/>
  <c r="R15" i="1" s="1"/>
  <c r="L13" i="1"/>
  <c r="P13" i="1" s="1"/>
  <c r="M10" i="1"/>
  <c r="Q10" i="1" s="1"/>
  <c r="N7" i="1"/>
  <c r="R7" i="1" s="1"/>
  <c r="M27" i="1"/>
  <c r="Q27" i="1" s="1"/>
  <c r="K24" i="1"/>
  <c r="O24" i="1" s="1"/>
  <c r="K16" i="1"/>
  <c r="O16" i="1" s="1"/>
  <c r="K8" i="1"/>
  <c r="O8" i="1" s="1"/>
  <c r="L26" i="1"/>
  <c r="P26" i="1" s="1"/>
  <c r="M23" i="1"/>
  <c r="Q23" i="1" s="1"/>
  <c r="N20" i="1"/>
  <c r="R20" i="1" s="1"/>
  <c r="L18" i="1"/>
  <c r="P18" i="1" s="1"/>
  <c r="M15" i="1"/>
  <c r="Q15" i="1" s="1"/>
  <c r="N12" i="1"/>
  <c r="R12" i="1" s="1"/>
  <c r="L10" i="1"/>
  <c r="P10" i="1" s="1"/>
  <c r="M7" i="1"/>
  <c r="Q7" i="1" s="1"/>
  <c r="L27" i="1"/>
  <c r="P27" i="1" s="1"/>
  <c r="K23" i="1"/>
  <c r="O23" i="1" s="1"/>
  <c r="K15" i="1"/>
  <c r="O15" i="1" s="1"/>
  <c r="K7" i="1"/>
  <c r="O7" i="1" s="1"/>
  <c r="N25" i="1"/>
  <c r="R25" i="1" s="1"/>
  <c r="L23" i="1"/>
  <c r="P23" i="1" s="1"/>
  <c r="M20" i="1"/>
  <c r="Q20" i="1" s="1"/>
  <c r="N17" i="1"/>
  <c r="R17" i="1" s="1"/>
  <c r="L15" i="1"/>
  <c r="P15" i="1" s="1"/>
  <c r="M12" i="1"/>
  <c r="Q12" i="1" s="1"/>
  <c r="N9" i="1"/>
  <c r="R9" i="1" s="1"/>
  <c r="P7" i="1"/>
  <c r="K22" i="1"/>
  <c r="O22" i="1" s="1"/>
  <c r="K14" i="1"/>
  <c r="O14" i="1" s="1"/>
  <c r="K6" i="1"/>
  <c r="O6" i="1" s="1"/>
  <c r="M25" i="1"/>
  <c r="Q25" i="1" s="1"/>
  <c r="N22" i="1"/>
  <c r="R22" i="1" s="1"/>
  <c r="L20" i="1"/>
  <c r="P20" i="1" s="1"/>
  <c r="M17" i="1"/>
  <c r="Q17" i="1" s="1"/>
  <c r="N14" i="1"/>
  <c r="R14" i="1" s="1"/>
  <c r="L12" i="1"/>
  <c r="P12" i="1" s="1"/>
  <c r="M9" i="1"/>
  <c r="Q9" i="1" s="1"/>
  <c r="N6" i="1"/>
  <c r="R6" i="1" s="1"/>
  <c r="K21" i="1"/>
  <c r="O21" i="1" s="1"/>
  <c r="L5" i="1"/>
  <c r="P5" i="1" s="1"/>
  <c r="L25" i="1"/>
  <c r="P25" i="1" s="1"/>
  <c r="M22" i="1"/>
  <c r="Q22" i="1" s="1"/>
  <c r="N19" i="1"/>
  <c r="R19" i="1" s="1"/>
  <c r="L17" i="1"/>
  <c r="P17" i="1" s="1"/>
  <c r="M14" i="1"/>
  <c r="Q14" i="1" s="1"/>
  <c r="P31" i="1" l="1"/>
  <c r="P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B00F-7365-4FC9-9319-D7A2DF6ECB7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6142A1-EFCF-4A13-A889-ECBC503B8AB4}" name="WorksheetConnection_Stock_Key_Performance_Indicator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tock_Key_Performance_Indicators.xlsxTable11"/>
        </x15:connection>
      </ext>
    </extLst>
  </connection>
  <connection id="3" xr16:uid="{A73731E8-6398-4A28-B683-171E9985B34E}" name="WorksheetConnection_Stock_Key_Performance_Indicators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Stock_Key_Performance_Indicators.xlsxTable21"/>
        </x15:connection>
      </ext>
    </extLst>
  </connection>
</connections>
</file>

<file path=xl/sharedStrings.xml><?xml version="1.0" encoding="utf-8"?>
<sst xmlns="http://schemas.openxmlformats.org/spreadsheetml/2006/main" count="274" uniqueCount="95">
  <si>
    <t>Symbol</t>
  </si>
  <si>
    <t>Company Names</t>
  </si>
  <si>
    <t>PE</t>
  </si>
  <si>
    <t>EPS</t>
  </si>
  <si>
    <t>AMD</t>
  </si>
  <si>
    <t>Advanced Micro Devices</t>
  </si>
  <si>
    <t>INTC</t>
  </si>
  <si>
    <t>AAPL</t>
  </si>
  <si>
    <t>Apple Inc.</t>
  </si>
  <si>
    <t>TSLA</t>
  </si>
  <si>
    <t>Tesla</t>
  </si>
  <si>
    <t>N/A</t>
  </si>
  <si>
    <t>Beta</t>
  </si>
  <si>
    <t>Intel Corporation</t>
  </si>
  <si>
    <t>GS</t>
  </si>
  <si>
    <t>Goldman Sachs Group</t>
  </si>
  <si>
    <t>BAC</t>
  </si>
  <si>
    <t>Bank of America</t>
  </si>
  <si>
    <t>MSFT</t>
  </si>
  <si>
    <t>Microsoft Corporation</t>
  </si>
  <si>
    <t xml:space="preserve">Market Cap </t>
  </si>
  <si>
    <t>AMZN</t>
  </si>
  <si>
    <t>Amazon.com</t>
  </si>
  <si>
    <t>DIS</t>
  </si>
  <si>
    <t>Walt Disney Company</t>
  </si>
  <si>
    <t>TSN</t>
  </si>
  <si>
    <t>Tyson Foods</t>
  </si>
  <si>
    <t>HD</t>
  </si>
  <si>
    <t>Home Depot</t>
  </si>
  <si>
    <t>JNJ</t>
  </si>
  <si>
    <t>Johnson &amp; Johnson</t>
  </si>
  <si>
    <t>XOM</t>
  </si>
  <si>
    <t>Exxon Mobil</t>
  </si>
  <si>
    <t>SEB</t>
  </si>
  <si>
    <t>Seaboard Corporation</t>
  </si>
  <si>
    <t>GE</t>
  </si>
  <si>
    <t>General Electric Company</t>
  </si>
  <si>
    <t>NKE</t>
  </si>
  <si>
    <t>NIKE</t>
  </si>
  <si>
    <t>V</t>
  </si>
  <si>
    <t>Visa</t>
  </si>
  <si>
    <t>NVDA</t>
  </si>
  <si>
    <t>NVIDIA Corporation</t>
  </si>
  <si>
    <t>BABA</t>
  </si>
  <si>
    <t>Alibaba Group Holding Limited</t>
  </si>
  <si>
    <t>NFLX</t>
  </si>
  <si>
    <t>Netflix</t>
  </si>
  <si>
    <t>GOOG</t>
  </si>
  <si>
    <t>Alphabet Inc</t>
  </si>
  <si>
    <t>FB</t>
  </si>
  <si>
    <t>Facebook</t>
  </si>
  <si>
    <t>TWTR</t>
  </si>
  <si>
    <t>Twitter</t>
  </si>
  <si>
    <t>Mean</t>
  </si>
  <si>
    <t>Median</t>
  </si>
  <si>
    <t>Mode</t>
  </si>
  <si>
    <t>IQR: Q1</t>
  </si>
  <si>
    <t>IQR: Q3</t>
  </si>
  <si>
    <t>Range</t>
  </si>
  <si>
    <t>Maximum</t>
  </si>
  <si>
    <t>Minimum</t>
  </si>
  <si>
    <t>Deviation from Mean</t>
  </si>
  <si>
    <t>Deviation Beta</t>
  </si>
  <si>
    <t>Deviation PE</t>
  </si>
  <si>
    <t>Deviation EPS</t>
  </si>
  <si>
    <t>Deviation MC</t>
  </si>
  <si>
    <t>ABS Beta</t>
  </si>
  <si>
    <t>ABS PE</t>
  </si>
  <si>
    <t>ABS EPS</t>
  </si>
  <si>
    <t>ABS MC</t>
  </si>
  <si>
    <t>Average</t>
  </si>
  <si>
    <t>AVDEV</t>
  </si>
  <si>
    <t>Squared Deviation</t>
  </si>
  <si>
    <t>Sum of Squares</t>
  </si>
  <si>
    <t>Variances</t>
  </si>
  <si>
    <t>Average Squared Deviation</t>
  </si>
  <si>
    <t>Standard Deviation Samples</t>
  </si>
  <si>
    <t>Standard Deviation Population</t>
  </si>
  <si>
    <t>Z-Scores</t>
  </si>
  <si>
    <t>Z-Scores Beta</t>
  </si>
  <si>
    <t>Z-Scores PE</t>
  </si>
  <si>
    <t>Z-Scores EPS</t>
  </si>
  <si>
    <t>Z-Scores MC</t>
  </si>
  <si>
    <t>Popularity Score</t>
  </si>
  <si>
    <t>PC Beta</t>
  </si>
  <si>
    <t>PC PE</t>
  </si>
  <si>
    <t>PC EPS</t>
  </si>
  <si>
    <t>PC MC</t>
  </si>
  <si>
    <t>Company Information</t>
  </si>
  <si>
    <t>1*sigma</t>
  </si>
  <si>
    <t>2*sigma</t>
  </si>
  <si>
    <t>mu</t>
  </si>
  <si>
    <t>sigma</t>
  </si>
  <si>
    <t>Normal Distribution</t>
  </si>
  <si>
    <t>Normal Distribution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</si>
</sst>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3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0" fillId="0" borderId="0" xfId="0" applyBorder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0" fillId="0" borderId="0" xfId="0" applyNumberFormat="1" applyBorder="1"/>
    <xf numFmtId="0" fontId="0" fillId="0" borderId="11" xfId="0" applyBorder="1"/>
    <xf numFmtId="3" fontId="0" fillId="0" borderId="13" xfId="0" applyNumberFormat="1" applyBorder="1"/>
    <xf numFmtId="0" fontId="0" fillId="0" borderId="14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2" fillId="0" borderId="7" xfId="0" applyFont="1" applyBorder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2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8" xfId="0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11" xfId="0" applyFill="1" applyBorder="1"/>
    <xf numFmtId="0" fontId="0" fillId="0" borderId="14" xfId="0" applyFill="1" applyBorder="1"/>
    <xf numFmtId="0" fontId="2" fillId="0" borderId="0" xfId="0" applyFont="1" applyFill="1" applyBorder="1"/>
    <xf numFmtId="0" fontId="1" fillId="0" borderId="18" xfId="0" applyFont="1" applyFill="1" applyBorder="1" applyAlignment="1">
      <alignment horizontal="center"/>
    </xf>
    <xf numFmtId="3" fontId="0" fillId="0" borderId="18" xfId="0" applyNumberFormat="1" applyFill="1" applyBorder="1"/>
    <xf numFmtId="3" fontId="0" fillId="0" borderId="19" xfId="0" applyNumberFormat="1" applyFill="1" applyBorder="1"/>
    <xf numFmtId="3" fontId="0" fillId="0" borderId="20" xfId="0" applyNumberFormat="1" applyFill="1" applyBorder="1"/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168" fontId="0" fillId="0" borderId="18" xfId="0" applyNumberFormat="1" applyFill="1" applyBorder="1"/>
    <xf numFmtId="168" fontId="0" fillId="0" borderId="19" xfId="0" applyNumberFormat="1" applyFill="1" applyBorder="1"/>
    <xf numFmtId="168" fontId="0" fillId="0" borderId="20" xfId="0" applyNumberFormat="1" applyFill="1" applyBorder="1"/>
    <xf numFmtId="0" fontId="1" fillId="0" borderId="15" xfId="0" applyFont="1" applyFill="1" applyBorder="1" applyAlignment="1">
      <alignment horizontal="center"/>
    </xf>
    <xf numFmtId="168" fontId="0" fillId="0" borderId="0" xfId="0" applyNumberFormat="1" applyFill="1" applyBorder="1"/>
    <xf numFmtId="2" fontId="0" fillId="0" borderId="0" xfId="0" applyNumberFormat="1" applyFill="1" applyBorder="1"/>
    <xf numFmtId="0" fontId="0" fillId="0" borderId="9" xfId="0" applyFill="1" applyBorder="1"/>
    <xf numFmtId="2" fontId="0" fillId="0" borderId="18" xfId="0" applyNumberFormat="1" applyFill="1" applyBorder="1"/>
    <xf numFmtId="2" fontId="0" fillId="0" borderId="19" xfId="0" applyNumberFormat="1" applyFill="1" applyBorder="1"/>
    <xf numFmtId="2" fontId="0" fillId="0" borderId="20" xfId="0" applyNumberFormat="1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168" fontId="0" fillId="0" borderId="0" xfId="0" applyNumberFormat="1" applyBorder="1"/>
    <xf numFmtId="168" fontId="0" fillId="0" borderId="8" xfId="0" applyNumberFormat="1" applyBorder="1"/>
    <xf numFmtId="168" fontId="0" fillId="0" borderId="7" xfId="0" applyNumberFormat="1" applyBorder="1"/>
    <xf numFmtId="168" fontId="0" fillId="0" borderId="10" xfId="0" applyNumberFormat="1" applyBorder="1"/>
    <xf numFmtId="168" fontId="0" fillId="0" borderId="12" xfId="0" applyNumberFormat="1" applyBorder="1"/>
    <xf numFmtId="168" fontId="0" fillId="0" borderId="13" xfId="0" applyNumberFormat="1" applyBorder="1"/>
    <xf numFmtId="0" fontId="4" fillId="0" borderId="2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4">
    <dxf>
      <numFmt numFmtId="3" formatCode="#,##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AE5C-4C7D-4A0F-AEE3-0C13C04DFCB4}" name="Table1" displayName="Table1" ref="C4:H27" totalsRowShown="0" headerRowDxfId="3" headerRowBorderDxfId="2" tableBorderDxfId="1">
  <autoFilter ref="C4:H27" xr:uid="{3774790A-D7AC-427F-909A-DFC99A1EE2FB}"/>
  <tableColumns count="6">
    <tableColumn id="1" xr3:uid="{F127364C-070F-4C2D-B970-07050AB7D278}" name="Symbol"/>
    <tableColumn id="2" xr3:uid="{B3328ED9-A58E-4C3B-ACEC-F9D71819739F}" name="Company Names"/>
    <tableColumn id="3" xr3:uid="{541DDBB8-9535-45CC-B8C6-05E0C8580A5C}" name="Beta"/>
    <tableColumn id="4" xr3:uid="{A243CCF6-DBBD-4191-A659-0D8B8CBA4AD1}" name="PE"/>
    <tableColumn id="5" xr3:uid="{80B1C6CD-FB31-41E5-9098-A182ADD9DE21}" name="EPS"/>
    <tableColumn id="6" xr3:uid="{123DA739-A0FD-402B-BD0E-F42D44A93C46}" name="Market Cap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FB42-48F5-4020-9AA7-6095D3C22F09}">
  <dimension ref="C3:R45"/>
  <sheetViews>
    <sheetView workbookViewId="0">
      <selection activeCell="D32" sqref="D32"/>
    </sheetView>
  </sheetViews>
  <sheetFormatPr defaultRowHeight="15" x14ac:dyDescent="0.25"/>
  <cols>
    <col min="2" max="2" width="22.85546875" bestFit="1" customWidth="1"/>
    <col min="4" max="4" width="28.5703125" bestFit="1" customWidth="1"/>
    <col min="7" max="7" width="11.140625" bestFit="1" customWidth="1"/>
    <col min="8" max="8" width="19.85546875" bestFit="1" customWidth="1"/>
    <col min="9" max="9" width="13.85546875" bestFit="1" customWidth="1"/>
    <col min="10" max="10" width="8.28515625" bestFit="1" customWidth="1"/>
    <col min="11" max="11" width="14.140625" bestFit="1" customWidth="1"/>
    <col min="12" max="12" width="13.28515625" bestFit="1" customWidth="1"/>
    <col min="13" max="14" width="15.5703125" bestFit="1" customWidth="1"/>
    <col min="15" max="17" width="9.28515625" bestFit="1" customWidth="1"/>
    <col min="18" max="18" width="10" bestFit="1" customWidth="1"/>
  </cols>
  <sheetData>
    <row r="3" spans="3:18" ht="15.75" thickBot="1" x14ac:dyDescent="0.3"/>
    <row r="4" spans="3:18" ht="15.75" thickBot="1" x14ac:dyDescent="0.3">
      <c r="C4" s="14" t="s">
        <v>0</v>
      </c>
      <c r="D4" s="15" t="s">
        <v>1</v>
      </c>
      <c r="E4" s="15" t="s">
        <v>12</v>
      </c>
      <c r="F4" s="15" t="s">
        <v>2</v>
      </c>
      <c r="G4" s="15" t="s">
        <v>3</v>
      </c>
      <c r="H4" s="16" t="s">
        <v>20</v>
      </c>
      <c r="K4" s="21" t="s">
        <v>62</v>
      </c>
      <c r="L4" s="22" t="s">
        <v>63</v>
      </c>
      <c r="M4" s="22" t="s">
        <v>64</v>
      </c>
      <c r="N4" s="22" t="s">
        <v>65</v>
      </c>
      <c r="O4" s="22" t="s">
        <v>66</v>
      </c>
      <c r="P4" s="22" t="s">
        <v>67</v>
      </c>
      <c r="Q4" s="22" t="s">
        <v>68</v>
      </c>
      <c r="R4" s="23" t="s">
        <v>69</v>
      </c>
    </row>
    <row r="5" spans="3:18" x14ac:dyDescent="0.25">
      <c r="C5" s="6" t="s">
        <v>4</v>
      </c>
      <c r="D5" s="5" t="s">
        <v>5</v>
      </c>
      <c r="E5" s="5">
        <v>3.18</v>
      </c>
      <c r="F5" s="5">
        <v>163.09</v>
      </c>
      <c r="G5" s="5">
        <v>0.18</v>
      </c>
      <c r="H5" s="7">
        <v>32510000000</v>
      </c>
      <c r="K5" s="8">
        <f>E5-$E$30</f>
        <v>2.0152173913043478</v>
      </c>
      <c r="L5" s="9">
        <f>F5-$F$30</f>
        <v>124.37571428571428</v>
      </c>
      <c r="M5" s="9">
        <f>G5-$G$30</f>
        <v>-9.6956521739130448</v>
      </c>
      <c r="N5" s="17">
        <f>H5-$H$30</f>
        <v>-287615478260.86957</v>
      </c>
      <c r="O5" s="9">
        <f>ABS(K5)</f>
        <v>2.0152173913043478</v>
      </c>
      <c r="P5" s="9">
        <f>ABS(L5)</f>
        <v>124.37571428571428</v>
      </c>
      <c r="Q5" s="9">
        <f>ABS(M5)</f>
        <v>9.6956521739130448</v>
      </c>
      <c r="R5" s="18">
        <f>ABS(N5)</f>
        <v>287615478260.86957</v>
      </c>
    </row>
    <row r="6" spans="3:18" x14ac:dyDescent="0.25">
      <c r="C6" s="8" t="s">
        <v>7</v>
      </c>
      <c r="D6" s="9" t="s">
        <v>8</v>
      </c>
      <c r="E6" s="9">
        <v>1.08</v>
      </c>
      <c r="F6" s="9">
        <v>18.48</v>
      </c>
      <c r="G6" s="9">
        <v>11.78</v>
      </c>
      <c r="H6" s="10">
        <v>983735000000</v>
      </c>
      <c r="K6" s="8">
        <f>E6-$E$30</f>
        <v>-8.4782608695652462E-2</v>
      </c>
      <c r="L6" s="9">
        <f>F6-$F$30</f>
        <v>-20.234285714285715</v>
      </c>
      <c r="M6" s="9">
        <f>G6-$G$30</f>
        <v>1.9043478260869549</v>
      </c>
      <c r="N6" s="17">
        <f>H6-$H$30</f>
        <v>663609521739.13037</v>
      </c>
      <c r="O6" s="9">
        <f t="shared" ref="O6:O27" si="0">ABS(K6)</f>
        <v>8.4782608695652462E-2</v>
      </c>
      <c r="P6" s="9">
        <f t="shared" ref="P6:P27" si="1">ABS(L6)</f>
        <v>20.234285714285715</v>
      </c>
      <c r="Q6" s="9">
        <f t="shared" ref="Q6:Q27" si="2">ABS(M6)</f>
        <v>1.9043478260869549</v>
      </c>
      <c r="R6" s="18">
        <f t="shared" ref="R6:R27" si="3">ABS(N6)</f>
        <v>663609521739.13037</v>
      </c>
    </row>
    <row r="7" spans="3:18" x14ac:dyDescent="0.25">
      <c r="C7" s="8" t="s">
        <v>9</v>
      </c>
      <c r="D7" s="9" t="s">
        <v>10</v>
      </c>
      <c r="E7" s="9">
        <v>0.33</v>
      </c>
      <c r="F7" s="9" t="s">
        <v>11</v>
      </c>
      <c r="G7" s="9">
        <v>-3.85</v>
      </c>
      <c r="H7" s="10">
        <v>39983000000</v>
      </c>
      <c r="K7" s="8">
        <f>E7-$E$30</f>
        <v>-0.83478260869565246</v>
      </c>
      <c r="L7" s="9">
        <v>0</v>
      </c>
      <c r="M7" s="9">
        <f>G7-$G$30</f>
        <v>-13.725652173913044</v>
      </c>
      <c r="N7" s="17">
        <f>H7-$H$30</f>
        <v>-280142478260.86957</v>
      </c>
      <c r="O7" s="9">
        <f t="shared" si="0"/>
        <v>0.83478260869565246</v>
      </c>
      <c r="P7" s="9">
        <f t="shared" si="1"/>
        <v>0</v>
      </c>
      <c r="Q7" s="9">
        <f t="shared" si="2"/>
        <v>13.725652173913044</v>
      </c>
      <c r="R7" s="18">
        <f t="shared" si="3"/>
        <v>280142478260.86957</v>
      </c>
    </row>
    <row r="8" spans="3:18" x14ac:dyDescent="0.25">
      <c r="C8" s="8" t="s">
        <v>6</v>
      </c>
      <c r="D8" s="9" t="s">
        <v>13</v>
      </c>
      <c r="E8" s="9">
        <v>0.7</v>
      </c>
      <c r="F8" s="9">
        <v>11.57</v>
      </c>
      <c r="G8" s="9">
        <v>4.3</v>
      </c>
      <c r="H8" s="10">
        <v>221486000000</v>
      </c>
      <c r="K8" s="8">
        <f>E8-$E$30</f>
        <v>-0.46478260869565258</v>
      </c>
      <c r="L8" s="9">
        <f>F8-$F$30</f>
        <v>-27.144285714285715</v>
      </c>
      <c r="M8" s="9">
        <f>G8-$G$30</f>
        <v>-5.5756521739130447</v>
      </c>
      <c r="N8" s="17">
        <f>H8-$H$30</f>
        <v>-98639478260.869568</v>
      </c>
      <c r="O8" s="9">
        <f t="shared" si="0"/>
        <v>0.46478260869565258</v>
      </c>
      <c r="P8" s="9">
        <f t="shared" si="1"/>
        <v>27.144285714285715</v>
      </c>
      <c r="Q8" s="9">
        <f t="shared" si="2"/>
        <v>5.5756521739130447</v>
      </c>
      <c r="R8" s="18">
        <f t="shared" si="3"/>
        <v>98639478260.869568</v>
      </c>
    </row>
    <row r="9" spans="3:18" x14ac:dyDescent="0.25">
      <c r="C9" s="8" t="s">
        <v>14</v>
      </c>
      <c r="D9" s="9" t="s">
        <v>15</v>
      </c>
      <c r="E9" s="9">
        <v>1.35</v>
      </c>
      <c r="F9" s="9">
        <v>8.7100000000000009</v>
      </c>
      <c r="G9" s="9">
        <v>23.86</v>
      </c>
      <c r="H9" s="10">
        <v>74699000000</v>
      </c>
      <c r="K9" s="8">
        <f>E9-$E$30</f>
        <v>0.18521739130434756</v>
      </c>
      <c r="L9" s="9">
        <f>F9-$F$30</f>
        <v>-30.004285714285714</v>
      </c>
      <c r="M9" s="9">
        <f>G9-$G$30</f>
        <v>13.984347826086955</v>
      </c>
      <c r="N9" s="17">
        <f>H9-$H$30</f>
        <v>-245426478260.86957</v>
      </c>
      <c r="O9" s="9">
        <f t="shared" si="0"/>
        <v>0.18521739130434756</v>
      </c>
      <c r="P9" s="9">
        <f t="shared" si="1"/>
        <v>30.004285714285714</v>
      </c>
      <c r="Q9" s="9">
        <f t="shared" si="2"/>
        <v>13.984347826086955</v>
      </c>
      <c r="R9" s="18">
        <f t="shared" si="3"/>
        <v>245426478260.86957</v>
      </c>
    </row>
    <row r="10" spans="3:18" x14ac:dyDescent="0.25">
      <c r="C10" s="8" t="s">
        <v>16</v>
      </c>
      <c r="D10" s="9" t="s">
        <v>17</v>
      </c>
      <c r="E10" s="9">
        <v>1.64</v>
      </c>
      <c r="F10" s="9">
        <v>10.3</v>
      </c>
      <c r="G10" s="9">
        <v>2.81</v>
      </c>
      <c r="H10" s="10">
        <v>269382000000</v>
      </c>
      <c r="K10" s="8">
        <f>E10-$E$30</f>
        <v>0.47521739130434737</v>
      </c>
      <c r="L10" s="9">
        <f>F10-$F$30</f>
        <v>-28.414285714285715</v>
      </c>
      <c r="M10" s="9">
        <f>G10-$G$30</f>
        <v>-7.065652173913044</v>
      </c>
      <c r="N10" s="17">
        <f>H10-$H$30</f>
        <v>-50743478260.869568</v>
      </c>
      <c r="O10" s="9">
        <f t="shared" si="0"/>
        <v>0.47521739130434737</v>
      </c>
      <c r="P10" s="9">
        <f t="shared" si="1"/>
        <v>28.414285714285715</v>
      </c>
      <c r="Q10" s="9">
        <f t="shared" si="2"/>
        <v>7.065652173913044</v>
      </c>
      <c r="R10" s="18">
        <f t="shared" si="3"/>
        <v>50743478260.869568</v>
      </c>
    </row>
    <row r="11" spans="3:18" x14ac:dyDescent="0.25">
      <c r="C11" s="8" t="s">
        <v>18</v>
      </c>
      <c r="D11" s="9" t="s">
        <v>19</v>
      </c>
      <c r="E11" s="9">
        <v>0.97</v>
      </c>
      <c r="F11" s="9">
        <v>27.15</v>
      </c>
      <c r="G11" s="9">
        <v>5.0599999999999996</v>
      </c>
      <c r="H11" s="10">
        <v>1047000000000</v>
      </c>
      <c r="K11" s="8">
        <f>E11-$E$30</f>
        <v>-0.19478260869565256</v>
      </c>
      <c r="L11" s="9">
        <f>F11-$F$30</f>
        <v>-11.564285714285717</v>
      </c>
      <c r="M11" s="9">
        <f>G11-$G$30</f>
        <v>-4.8156521739130449</v>
      </c>
      <c r="N11" s="17">
        <f>H11-$H$30</f>
        <v>726874521739.13037</v>
      </c>
      <c r="O11" s="9">
        <f t="shared" si="0"/>
        <v>0.19478260869565256</v>
      </c>
      <c r="P11" s="9">
        <f t="shared" si="1"/>
        <v>11.564285714285717</v>
      </c>
      <c r="Q11" s="9">
        <f t="shared" si="2"/>
        <v>4.8156521739130449</v>
      </c>
      <c r="R11" s="18">
        <f t="shared" si="3"/>
        <v>726874521739.13037</v>
      </c>
    </row>
    <row r="12" spans="3:18" x14ac:dyDescent="0.25">
      <c r="C12" s="8" t="s">
        <v>21</v>
      </c>
      <c r="D12" s="9" t="s">
        <v>22</v>
      </c>
      <c r="E12" s="9">
        <v>1.62</v>
      </c>
      <c r="F12" s="9">
        <v>72.25</v>
      </c>
      <c r="G12" s="9">
        <v>24.1</v>
      </c>
      <c r="H12" s="10">
        <v>861498000000</v>
      </c>
      <c r="K12" s="8">
        <f>E12-$E$30</f>
        <v>0.45521739130434757</v>
      </c>
      <c r="L12" s="9">
        <f>F12-$F$30</f>
        <v>33.535714285714285</v>
      </c>
      <c r="M12" s="9">
        <f>G12-$G$30</f>
        <v>14.224347826086957</v>
      </c>
      <c r="N12" s="17">
        <f>H12-$H$30</f>
        <v>541372521739.13043</v>
      </c>
      <c r="O12" s="9">
        <f t="shared" si="0"/>
        <v>0.45521739130434757</v>
      </c>
      <c r="P12" s="9">
        <f t="shared" si="1"/>
        <v>33.535714285714285</v>
      </c>
      <c r="Q12" s="9">
        <f t="shared" si="2"/>
        <v>14.224347826086957</v>
      </c>
      <c r="R12" s="18">
        <f t="shared" si="3"/>
        <v>541372521739.13043</v>
      </c>
    </row>
    <row r="13" spans="3:18" x14ac:dyDescent="0.25">
      <c r="C13" s="8" t="s">
        <v>23</v>
      </c>
      <c r="D13" s="9" t="s">
        <v>24</v>
      </c>
      <c r="E13" s="9">
        <v>0.73</v>
      </c>
      <c r="F13" s="9">
        <v>16.989999999999998</v>
      </c>
      <c r="G13" s="9">
        <v>7.77</v>
      </c>
      <c r="H13" s="10">
        <v>237728000000</v>
      </c>
      <c r="K13" s="8">
        <f>E13-$E$30</f>
        <v>-0.43478260869565255</v>
      </c>
      <c r="L13" s="9">
        <f>F13-$F$30</f>
        <v>-21.724285714285717</v>
      </c>
      <c r="M13" s="9">
        <f>G13-$G$30</f>
        <v>-2.1056521739130449</v>
      </c>
      <c r="N13" s="17">
        <f>H13-$H$30</f>
        <v>-82397478260.869568</v>
      </c>
      <c r="O13" s="9">
        <f t="shared" si="0"/>
        <v>0.43478260869565255</v>
      </c>
      <c r="P13" s="9">
        <f t="shared" si="1"/>
        <v>21.724285714285717</v>
      </c>
      <c r="Q13" s="9">
        <f t="shared" si="2"/>
        <v>2.1056521739130449</v>
      </c>
      <c r="R13" s="18">
        <f t="shared" si="3"/>
        <v>82397478260.869568</v>
      </c>
    </row>
    <row r="14" spans="3:18" x14ac:dyDescent="0.25">
      <c r="C14" s="8" t="s">
        <v>25</v>
      </c>
      <c r="D14" s="9" t="s">
        <v>26</v>
      </c>
      <c r="E14" s="9">
        <v>0.43</v>
      </c>
      <c r="F14" s="9">
        <v>14.44</v>
      </c>
      <c r="G14" s="9">
        <v>5.97</v>
      </c>
      <c r="H14" s="10">
        <v>31465000000</v>
      </c>
      <c r="K14" s="8">
        <f>E14-$E$30</f>
        <v>-0.73478260869565259</v>
      </c>
      <c r="L14" s="9">
        <f>F14-$F$30</f>
        <v>-24.274285714285718</v>
      </c>
      <c r="M14" s="9">
        <f>G14-$G$30</f>
        <v>-3.9056521739130448</v>
      </c>
      <c r="N14" s="17">
        <f>H14-$H$30</f>
        <v>-288660478260.86957</v>
      </c>
      <c r="O14" s="9">
        <f t="shared" si="0"/>
        <v>0.73478260869565259</v>
      </c>
      <c r="P14" s="9">
        <f t="shared" si="1"/>
        <v>24.274285714285718</v>
      </c>
      <c r="Q14" s="9">
        <f t="shared" si="2"/>
        <v>3.9056521739130448</v>
      </c>
      <c r="R14" s="18">
        <f t="shared" si="3"/>
        <v>288660478260.86957</v>
      </c>
    </row>
    <row r="15" spans="3:18" x14ac:dyDescent="0.25">
      <c r="C15" s="8" t="s">
        <v>27</v>
      </c>
      <c r="D15" s="9" t="s">
        <v>28</v>
      </c>
      <c r="E15" s="9">
        <v>1.1499999999999999</v>
      </c>
      <c r="F15" s="9">
        <v>22.49</v>
      </c>
      <c r="G15" s="9">
        <v>10.02</v>
      </c>
      <c r="H15" s="10">
        <v>246858000000</v>
      </c>
      <c r="K15" s="8">
        <f>E15-$E$30</f>
        <v>-1.4782608695652621E-2</v>
      </c>
      <c r="L15" s="9">
        <f>F15-$F$30</f>
        <v>-16.224285714285717</v>
      </c>
      <c r="M15" s="9">
        <f>G15-$G$30</f>
        <v>0.14434782608695507</v>
      </c>
      <c r="N15" s="17">
        <f>H15-$H$30</f>
        <v>-73267478260.869568</v>
      </c>
      <c r="O15" s="9">
        <f t="shared" si="0"/>
        <v>1.4782608695652621E-2</v>
      </c>
      <c r="P15" s="9">
        <f t="shared" si="1"/>
        <v>16.224285714285717</v>
      </c>
      <c r="Q15" s="9">
        <f t="shared" si="2"/>
        <v>0.14434782608695507</v>
      </c>
      <c r="R15" s="18">
        <f t="shared" si="3"/>
        <v>73267478260.869568</v>
      </c>
    </row>
    <row r="16" spans="3:18" x14ac:dyDescent="0.25">
      <c r="C16" s="8" t="s">
        <v>29</v>
      </c>
      <c r="D16" s="9" t="s">
        <v>30</v>
      </c>
      <c r="E16" s="9">
        <v>0.73</v>
      </c>
      <c r="F16" s="9">
        <v>21.85</v>
      </c>
      <c r="G16" s="9">
        <v>6.02</v>
      </c>
      <c r="H16" s="10">
        <v>347183000000</v>
      </c>
      <c r="K16" s="8">
        <f>E16-$E$30</f>
        <v>-0.43478260869565255</v>
      </c>
      <c r="L16" s="9">
        <f>F16-$F$30</f>
        <v>-16.864285714285714</v>
      </c>
      <c r="M16" s="9">
        <f>G16-$G$30</f>
        <v>-3.8556521739130449</v>
      </c>
      <c r="N16" s="17">
        <f>H16-$H$30</f>
        <v>27057521739.130432</v>
      </c>
      <c r="O16" s="9">
        <f t="shared" si="0"/>
        <v>0.43478260869565255</v>
      </c>
      <c r="P16" s="9">
        <f t="shared" si="1"/>
        <v>16.864285714285714</v>
      </c>
      <c r="Q16" s="9">
        <f t="shared" si="2"/>
        <v>3.8556521739130449</v>
      </c>
      <c r="R16" s="18">
        <f t="shared" si="3"/>
        <v>27057521739.130432</v>
      </c>
    </row>
    <row r="17" spans="3:18" x14ac:dyDescent="0.25">
      <c r="C17" s="8" t="s">
        <v>31</v>
      </c>
      <c r="D17" s="9" t="s">
        <v>32</v>
      </c>
      <c r="E17" s="9">
        <v>1.21</v>
      </c>
      <c r="F17" s="9">
        <v>17.14</v>
      </c>
      <c r="G17" s="9">
        <v>4.1500000000000004</v>
      </c>
      <c r="H17" s="10">
        <v>301001000000</v>
      </c>
      <c r="K17" s="8">
        <f>E17-$E$30</f>
        <v>4.5217391304347432E-2</v>
      </c>
      <c r="L17" s="9">
        <f>F17-$F$30</f>
        <v>-21.574285714285715</v>
      </c>
      <c r="M17" s="9">
        <f>G17-$G$30</f>
        <v>-5.7256521739130442</v>
      </c>
      <c r="N17" s="17">
        <f>H17-$H$30</f>
        <v>-19124478260.869568</v>
      </c>
      <c r="O17" s="9">
        <f t="shared" si="0"/>
        <v>4.5217391304347432E-2</v>
      </c>
      <c r="P17" s="9">
        <f t="shared" si="1"/>
        <v>21.574285714285715</v>
      </c>
      <c r="Q17" s="9">
        <f t="shared" si="2"/>
        <v>5.7256521739130442</v>
      </c>
      <c r="R17" s="18">
        <f t="shared" si="3"/>
        <v>19124478260.869568</v>
      </c>
    </row>
    <row r="18" spans="3:18" x14ac:dyDescent="0.25">
      <c r="C18" s="8" t="s">
        <v>33</v>
      </c>
      <c r="D18" s="9" t="s">
        <v>34</v>
      </c>
      <c r="E18" s="9">
        <v>0.42</v>
      </c>
      <c r="F18" s="9">
        <v>82.89</v>
      </c>
      <c r="G18" s="9">
        <v>50.49</v>
      </c>
      <c r="H18" s="10">
        <v>4877000000</v>
      </c>
      <c r="K18" s="8">
        <f>E18-$E$30</f>
        <v>-0.7447826086956526</v>
      </c>
      <c r="L18" s="9">
        <f>F18-$F$30</f>
        <v>44.175714285714285</v>
      </c>
      <c r="M18" s="9">
        <f>G18-$G$30</f>
        <v>40.614347826086956</v>
      </c>
      <c r="N18" s="17">
        <f>H18-$H$30</f>
        <v>-315248478260.86957</v>
      </c>
      <c r="O18" s="9">
        <f t="shared" si="0"/>
        <v>0.7447826086956526</v>
      </c>
      <c r="P18" s="9">
        <f t="shared" si="1"/>
        <v>44.175714285714285</v>
      </c>
      <c r="Q18" s="9">
        <f t="shared" si="2"/>
        <v>40.614347826086956</v>
      </c>
      <c r="R18" s="18">
        <f t="shared" si="3"/>
        <v>315248478260.86957</v>
      </c>
    </row>
    <row r="19" spans="3:18" x14ac:dyDescent="0.25">
      <c r="C19" s="8" t="s">
        <v>35</v>
      </c>
      <c r="D19" s="9" t="s">
        <v>36</v>
      </c>
      <c r="E19" s="9">
        <v>1.1299999999999999</v>
      </c>
      <c r="F19" s="9" t="s">
        <v>11</v>
      </c>
      <c r="G19" s="9">
        <v>-2.16</v>
      </c>
      <c r="H19" s="10">
        <v>78282000000</v>
      </c>
      <c r="K19" s="8">
        <f>E19-$E$30</f>
        <v>-3.4782608695652639E-2</v>
      </c>
      <c r="L19" s="9">
        <v>0</v>
      </c>
      <c r="M19" s="9">
        <f>G19-$G$30</f>
        <v>-12.035652173913045</v>
      </c>
      <c r="N19" s="17">
        <f>H19-$H$30</f>
        <v>-241843478260.86957</v>
      </c>
      <c r="O19" s="9">
        <f t="shared" si="0"/>
        <v>3.4782608695652639E-2</v>
      </c>
      <c r="P19" s="9">
        <f t="shared" si="1"/>
        <v>0</v>
      </c>
      <c r="Q19" s="9">
        <f t="shared" si="2"/>
        <v>12.035652173913045</v>
      </c>
      <c r="R19" s="18">
        <f t="shared" si="3"/>
        <v>241843478260.86957</v>
      </c>
    </row>
    <row r="20" spans="3:18" x14ac:dyDescent="0.25">
      <c r="C20" s="8" t="s">
        <v>37</v>
      </c>
      <c r="D20" s="9" t="s">
        <v>38</v>
      </c>
      <c r="E20" s="9">
        <v>1.1100000000000001</v>
      </c>
      <c r="F20" s="9">
        <v>35.01</v>
      </c>
      <c r="G20" s="9">
        <v>2.4900000000000002</v>
      </c>
      <c r="H20" s="10">
        <v>136601000000</v>
      </c>
      <c r="K20" s="8">
        <f>E20-$E$30</f>
        <v>-5.4782608695652435E-2</v>
      </c>
      <c r="L20" s="9">
        <f>F20-$F$30</f>
        <v>-3.7042857142857173</v>
      </c>
      <c r="M20" s="9">
        <f>G20-$G$30</f>
        <v>-7.3856521739130443</v>
      </c>
      <c r="N20" s="17">
        <f>H20-$H$30</f>
        <v>-183524478260.86957</v>
      </c>
      <c r="O20" s="9">
        <f t="shared" si="0"/>
        <v>5.4782608695652435E-2</v>
      </c>
      <c r="P20" s="9">
        <f t="shared" si="1"/>
        <v>3.7042857142857173</v>
      </c>
      <c r="Q20" s="9">
        <f t="shared" si="2"/>
        <v>7.3856521739130443</v>
      </c>
      <c r="R20" s="18">
        <f t="shared" si="3"/>
        <v>183524478260.86957</v>
      </c>
    </row>
    <row r="21" spans="3:18" x14ac:dyDescent="0.25">
      <c r="C21" s="8" t="s">
        <v>39</v>
      </c>
      <c r="D21" s="9" t="s">
        <v>40</v>
      </c>
      <c r="E21" s="9">
        <v>0.81</v>
      </c>
      <c r="F21" s="9">
        <v>33.5</v>
      </c>
      <c r="G21" s="9">
        <v>5.21</v>
      </c>
      <c r="H21" s="10">
        <v>390905000000</v>
      </c>
      <c r="K21" s="8">
        <f>E21-$E$30</f>
        <v>-0.35478260869565248</v>
      </c>
      <c r="L21" s="9">
        <f>F21-$F$30</f>
        <v>-5.2142857142857153</v>
      </c>
      <c r="M21" s="9">
        <f>G21-$G$30</f>
        <v>-4.6656521739130445</v>
      </c>
      <c r="N21" s="17">
        <f>H21-$H$30</f>
        <v>70779521739.130432</v>
      </c>
      <c r="O21" s="9">
        <f t="shared" si="0"/>
        <v>0.35478260869565248</v>
      </c>
      <c r="P21" s="9">
        <f t="shared" si="1"/>
        <v>5.2142857142857153</v>
      </c>
      <c r="Q21" s="9">
        <f t="shared" si="2"/>
        <v>4.6656521739130445</v>
      </c>
      <c r="R21" s="18">
        <f t="shared" si="3"/>
        <v>70779521739.130432</v>
      </c>
    </row>
    <row r="22" spans="3:18" x14ac:dyDescent="0.25">
      <c r="C22" s="8" t="s">
        <v>41</v>
      </c>
      <c r="D22" s="9" t="s">
        <v>42</v>
      </c>
      <c r="E22" s="9">
        <v>2.44</v>
      </c>
      <c r="F22" s="9">
        <v>38.9</v>
      </c>
      <c r="G22" s="9">
        <v>4.43</v>
      </c>
      <c r="H22" s="10">
        <v>105071000000</v>
      </c>
      <c r="K22" s="8">
        <f>E22-$E$30</f>
        <v>1.2752173913043474</v>
      </c>
      <c r="L22" s="9">
        <f>F22-$F$30</f>
        <v>0.18571428571428328</v>
      </c>
      <c r="M22" s="9">
        <f>G22-$G$30</f>
        <v>-5.4456521739130448</v>
      </c>
      <c r="N22" s="17">
        <f>H22-$H$30</f>
        <v>-215054478260.86957</v>
      </c>
      <c r="O22" s="9">
        <f t="shared" si="0"/>
        <v>1.2752173913043474</v>
      </c>
      <c r="P22" s="9">
        <f t="shared" si="1"/>
        <v>0.18571428571428328</v>
      </c>
      <c r="Q22" s="9">
        <f t="shared" si="2"/>
        <v>5.4456521739130448</v>
      </c>
      <c r="R22" s="18">
        <f t="shared" si="3"/>
        <v>215054478260.86957</v>
      </c>
    </row>
    <row r="23" spans="3:18" x14ac:dyDescent="0.25">
      <c r="C23" s="8" t="s">
        <v>43</v>
      </c>
      <c r="D23" s="9" t="s">
        <v>44</v>
      </c>
      <c r="E23" s="9">
        <v>1.87</v>
      </c>
      <c r="F23" s="9">
        <v>49.06</v>
      </c>
      <c r="G23" s="9">
        <v>3.5</v>
      </c>
      <c r="H23" s="10">
        <v>446642000000</v>
      </c>
      <c r="K23" s="8">
        <f>E23-$E$30</f>
        <v>0.70521739130434757</v>
      </c>
      <c r="L23" s="9">
        <f>F23-$F$30</f>
        <v>10.345714285714287</v>
      </c>
      <c r="M23" s="9">
        <f>G23-$G$30</f>
        <v>-6.3756521739130445</v>
      </c>
      <c r="N23" s="17">
        <f>H23-$H$30</f>
        <v>126516521739.13043</v>
      </c>
      <c r="O23" s="9">
        <f t="shared" si="0"/>
        <v>0.70521739130434757</v>
      </c>
      <c r="P23" s="9">
        <f t="shared" si="1"/>
        <v>10.345714285714287</v>
      </c>
      <c r="Q23" s="9">
        <f t="shared" si="2"/>
        <v>6.3756521739130445</v>
      </c>
      <c r="R23" s="18">
        <f t="shared" si="3"/>
        <v>126516521739.13043</v>
      </c>
    </row>
    <row r="24" spans="3:18" x14ac:dyDescent="0.25">
      <c r="C24" s="8" t="s">
        <v>45</v>
      </c>
      <c r="D24" s="9" t="s">
        <v>46</v>
      </c>
      <c r="E24" s="9">
        <v>1.48</v>
      </c>
      <c r="F24" s="9">
        <v>100.23</v>
      </c>
      <c r="G24" s="9">
        <v>2.54</v>
      </c>
      <c r="H24" s="10">
        <v>111468000000</v>
      </c>
      <c r="K24" s="8">
        <f>E24-$E$30</f>
        <v>0.31521739130434745</v>
      </c>
      <c r="L24" s="9">
        <f>F24-$F$30</f>
        <v>61.515714285714289</v>
      </c>
      <c r="M24" s="9">
        <f>G24-$G$30</f>
        <v>-7.3356521739130445</v>
      </c>
      <c r="N24" s="17">
        <f>H24-$H$30</f>
        <v>-208657478260.86957</v>
      </c>
      <c r="O24" s="9">
        <f t="shared" si="0"/>
        <v>0.31521739130434745</v>
      </c>
      <c r="P24" s="9">
        <f t="shared" si="1"/>
        <v>61.515714285714289</v>
      </c>
      <c r="Q24" s="9">
        <f t="shared" si="2"/>
        <v>7.3356521739130445</v>
      </c>
      <c r="R24" s="18">
        <f t="shared" si="3"/>
        <v>208657478260.86957</v>
      </c>
    </row>
    <row r="25" spans="3:18" x14ac:dyDescent="0.25">
      <c r="C25" s="8" t="s">
        <v>47</v>
      </c>
      <c r="D25" s="9" t="s">
        <v>48</v>
      </c>
      <c r="E25" s="9">
        <v>0.94</v>
      </c>
      <c r="F25" s="9">
        <v>24.6</v>
      </c>
      <c r="G25" s="9">
        <v>49.53</v>
      </c>
      <c r="H25" s="10">
        <v>845311000000</v>
      </c>
      <c r="K25" s="8">
        <f>E25-$E$30</f>
        <v>-0.22478260869565259</v>
      </c>
      <c r="L25" s="9">
        <f>F25-$F$30</f>
        <v>-14.114285714285714</v>
      </c>
      <c r="M25" s="9">
        <f>G25-$G$30</f>
        <v>39.654347826086955</v>
      </c>
      <c r="N25" s="17">
        <f>H25-$H$30</f>
        <v>525185521739.13043</v>
      </c>
      <c r="O25" s="9">
        <f t="shared" si="0"/>
        <v>0.22478260869565259</v>
      </c>
      <c r="P25" s="9">
        <f t="shared" si="1"/>
        <v>14.114285714285714</v>
      </c>
      <c r="Q25" s="9">
        <f t="shared" si="2"/>
        <v>39.654347826086955</v>
      </c>
      <c r="R25" s="18">
        <f t="shared" si="3"/>
        <v>525185521739.13043</v>
      </c>
    </row>
    <row r="26" spans="3:18" x14ac:dyDescent="0.25">
      <c r="C26" s="8" t="s">
        <v>49</v>
      </c>
      <c r="D26" s="9" t="s">
        <v>50</v>
      </c>
      <c r="E26" s="9">
        <v>1.28</v>
      </c>
      <c r="F26" s="9">
        <v>30.66</v>
      </c>
      <c r="G26" s="9">
        <v>5.91</v>
      </c>
      <c r="H26" s="10">
        <v>517183000000</v>
      </c>
      <c r="K26" s="8">
        <f>E26-$E$30</f>
        <v>0.11521739130434749</v>
      </c>
      <c r="L26" s="9">
        <f>F26-$F$30</f>
        <v>-8.0542857142857152</v>
      </c>
      <c r="M26" s="9">
        <f>G26-$G$30</f>
        <v>-3.9656521739130444</v>
      </c>
      <c r="N26" s="17">
        <f>H26-$H$30</f>
        <v>197057521739.13043</v>
      </c>
      <c r="O26" s="9">
        <f t="shared" si="0"/>
        <v>0.11521739130434749</v>
      </c>
      <c r="P26" s="9">
        <f t="shared" si="1"/>
        <v>8.0542857142857152</v>
      </c>
      <c r="Q26" s="9">
        <f t="shared" si="2"/>
        <v>3.9656521739130444</v>
      </c>
      <c r="R26" s="18">
        <f t="shared" si="3"/>
        <v>197057521739.13043</v>
      </c>
    </row>
    <row r="27" spans="3:18" ht="15.75" thickBot="1" x14ac:dyDescent="0.3">
      <c r="C27" s="11" t="s">
        <v>51</v>
      </c>
      <c r="D27" s="12" t="s">
        <v>52</v>
      </c>
      <c r="E27" s="12">
        <v>0.19</v>
      </c>
      <c r="F27" s="12">
        <v>13.69</v>
      </c>
      <c r="G27" s="12">
        <v>3.03</v>
      </c>
      <c r="H27" s="13">
        <v>32018000000</v>
      </c>
      <c r="K27" s="11">
        <f>E27-$E$30</f>
        <v>-0.97478260869565259</v>
      </c>
      <c r="L27" s="12">
        <f>F27-$F$30</f>
        <v>-25.024285714285718</v>
      </c>
      <c r="M27" s="12">
        <f>G27-$G$30</f>
        <v>-6.8456521739130451</v>
      </c>
      <c r="N27" s="19">
        <f>H27-$H$30</f>
        <v>-288107478260.86957</v>
      </c>
      <c r="O27" s="12">
        <f t="shared" si="0"/>
        <v>0.97478260869565259</v>
      </c>
      <c r="P27" s="12">
        <f t="shared" si="1"/>
        <v>25.024285714285718</v>
      </c>
      <c r="Q27" s="12">
        <f t="shared" si="2"/>
        <v>6.8456521739130451</v>
      </c>
      <c r="R27" s="20">
        <f t="shared" si="3"/>
        <v>288107478260.86957</v>
      </c>
    </row>
    <row r="29" spans="3:18" ht="15.75" thickBot="1" x14ac:dyDescent="0.3"/>
    <row r="30" spans="3:18" x14ac:dyDescent="0.25">
      <c r="D30" s="33" t="s">
        <v>53</v>
      </c>
      <c r="E30" s="5">
        <f>AVERAGE(E5:E27)</f>
        <v>1.1647826086956525</v>
      </c>
      <c r="F30" s="5">
        <f t="shared" ref="F30:G30" si="4">AVERAGE(F5:F27)</f>
        <v>38.714285714285715</v>
      </c>
      <c r="G30" s="5">
        <f t="shared" si="4"/>
        <v>9.8756521739130445</v>
      </c>
      <c r="H30" s="7">
        <f>AVERAGE(H5:H27)</f>
        <v>320125478260.86957</v>
      </c>
      <c r="J30" s="24" t="s">
        <v>70</v>
      </c>
      <c r="K30" s="6">
        <f>AVERAGE(K5:K27)</f>
        <v>-3.4754807727396206E-16</v>
      </c>
      <c r="L30" s="5">
        <f t="shared" ref="L30:R30" si="5">AVERAGE(L5:L27)</f>
        <v>-1.3901923090958482E-15</v>
      </c>
      <c r="M30" s="5">
        <f t="shared" si="5"/>
        <v>-8.4956196666968503E-16</v>
      </c>
      <c r="N30" s="5">
        <f t="shared" si="5"/>
        <v>0</v>
      </c>
      <c r="O30" s="31">
        <f t="shared" si="5"/>
        <v>0.48582230623818534</v>
      </c>
      <c r="P30" s="27">
        <f t="shared" si="5"/>
        <v>23.837763975155276</v>
      </c>
      <c r="Q30" s="27">
        <f t="shared" si="5"/>
        <v>9.6109640831758032</v>
      </c>
      <c r="R30" s="28">
        <f t="shared" si="5"/>
        <v>250300275992.4386</v>
      </c>
    </row>
    <row r="31" spans="3:18" ht="15.75" thickBot="1" x14ac:dyDescent="0.3">
      <c r="D31" s="34" t="s">
        <v>54</v>
      </c>
      <c r="E31" s="9">
        <f>MEDIAN(E5:E27)</f>
        <v>1.1100000000000001</v>
      </c>
      <c r="F31" s="9">
        <f t="shared" ref="F31:H31" si="6">MEDIAN(F5:F27)</f>
        <v>24.6</v>
      </c>
      <c r="G31" s="9">
        <f t="shared" si="6"/>
        <v>5.0599999999999996</v>
      </c>
      <c r="H31" s="18">
        <f t="shared" si="6"/>
        <v>237728000000</v>
      </c>
      <c r="J31" s="25" t="s">
        <v>71</v>
      </c>
      <c r="K31" s="11">
        <f>AVEDEV(K6:K27)</f>
        <v>0.40743801652892553</v>
      </c>
      <c r="L31" s="12">
        <f t="shared" ref="L31:R31" si="7">AVEDEV(L6:L27)</f>
        <v>17.429179456906727</v>
      </c>
      <c r="M31" s="12">
        <f t="shared" si="7"/>
        <v>9.8343801652892537</v>
      </c>
      <c r="N31" s="12">
        <f t="shared" si="7"/>
        <v>252169611570.24792</v>
      </c>
      <c r="O31" s="32">
        <f t="shared" si="7"/>
        <v>0.26863636363636362</v>
      </c>
      <c r="P31" s="29">
        <f t="shared" si="7"/>
        <v>11.424999999999999</v>
      </c>
      <c r="Q31" s="29">
        <f t="shared" si="7"/>
        <v>6.9632734459216659</v>
      </c>
      <c r="R31" s="30">
        <f t="shared" si="7"/>
        <v>149124359683.79446</v>
      </c>
    </row>
    <row r="32" spans="3:18" x14ac:dyDescent="0.25">
      <c r="D32" s="34" t="s">
        <v>55</v>
      </c>
      <c r="E32" s="9">
        <f>MODE(E5:E27)</f>
        <v>0.73</v>
      </c>
      <c r="F32" s="9" t="e">
        <f t="shared" ref="F32:H32" si="8">MODE(F5:F27)</f>
        <v>#N/A</v>
      </c>
      <c r="G32" s="9" t="e">
        <f t="shared" si="8"/>
        <v>#N/A</v>
      </c>
      <c r="H32" s="18" t="e">
        <f t="shared" si="8"/>
        <v>#N/A</v>
      </c>
    </row>
    <row r="33" spans="4:8" x14ac:dyDescent="0.25">
      <c r="D33" s="34" t="s">
        <v>59</v>
      </c>
      <c r="E33" s="9">
        <f>MAX(E5:E27)</f>
        <v>3.18</v>
      </c>
      <c r="F33" s="9">
        <f t="shared" ref="F33:H33" si="9">MAX(F5:F27)</f>
        <v>163.09</v>
      </c>
      <c r="G33" s="9">
        <f t="shared" si="9"/>
        <v>50.49</v>
      </c>
      <c r="H33" s="18">
        <f t="shared" si="9"/>
        <v>1047000000000</v>
      </c>
    </row>
    <row r="34" spans="4:8" x14ac:dyDescent="0.25">
      <c r="D34" s="34" t="s">
        <v>60</v>
      </c>
      <c r="E34" s="9">
        <f>MIN(E5:E27)</f>
        <v>0.19</v>
      </c>
      <c r="F34" s="9">
        <f t="shared" ref="F34:H34" si="10">MIN(F5:F27)</f>
        <v>8.7100000000000009</v>
      </c>
      <c r="G34" s="9">
        <f t="shared" si="10"/>
        <v>-3.85</v>
      </c>
      <c r="H34" s="18">
        <f t="shared" si="10"/>
        <v>4877000000</v>
      </c>
    </row>
    <row r="35" spans="4:8" x14ac:dyDescent="0.25">
      <c r="D35" s="34" t="s">
        <v>56</v>
      </c>
      <c r="E35" s="9">
        <f>QUARTILE(E5:E27,1)</f>
        <v>0.73</v>
      </c>
      <c r="F35" s="9">
        <f>QUARTILE(F5:F27,1)</f>
        <v>16.989999999999998</v>
      </c>
      <c r="G35" s="9">
        <f>QUARTILE(G5:G27,1)</f>
        <v>2.92</v>
      </c>
      <c r="H35" s="18">
        <f>QUARTILE(H5:H27,1)</f>
        <v>76490500000</v>
      </c>
    </row>
    <row r="36" spans="4:8" x14ac:dyDescent="0.25">
      <c r="D36" s="34" t="s">
        <v>57</v>
      </c>
      <c r="E36" s="9">
        <f>QUARTILE(E5:E27,3)</f>
        <v>1.415</v>
      </c>
      <c r="F36" s="9">
        <f>QUARTILE(F5:F27,3)</f>
        <v>38.9</v>
      </c>
      <c r="G36" s="9">
        <f>QUARTILE(G5:G27,3)</f>
        <v>8.8949999999999996</v>
      </c>
      <c r="H36" s="18">
        <f>QUARTILE(H5:H27,3)</f>
        <v>418773500000</v>
      </c>
    </row>
    <row r="37" spans="4:8" x14ac:dyDescent="0.25">
      <c r="D37" s="34" t="s">
        <v>58</v>
      </c>
      <c r="E37" s="9">
        <f>E33-E34</f>
        <v>2.99</v>
      </c>
      <c r="F37" s="9">
        <f t="shared" ref="F37:H37" si="11">F33-F34</f>
        <v>154.38</v>
      </c>
      <c r="G37" s="9">
        <f t="shared" si="11"/>
        <v>54.34</v>
      </c>
      <c r="H37" s="18">
        <f t="shared" si="11"/>
        <v>1042123000000</v>
      </c>
    </row>
    <row r="38" spans="4:8" x14ac:dyDescent="0.25">
      <c r="D38" s="34" t="s">
        <v>61</v>
      </c>
      <c r="E38" s="9">
        <f>AVEDEV(E5:E27)</f>
        <v>0.48582230623818534</v>
      </c>
      <c r="F38" s="9">
        <f t="shared" ref="F38:H38" si="12">AVEDEV(F5:F27)</f>
        <v>26.108027210884352</v>
      </c>
      <c r="G38" s="9">
        <f t="shared" si="12"/>
        <v>9.6109640831758032</v>
      </c>
      <c r="H38" s="18">
        <f t="shared" si="12"/>
        <v>250300275992.4386</v>
      </c>
    </row>
    <row r="39" spans="4:8" x14ac:dyDescent="0.25">
      <c r="D39" s="34" t="s">
        <v>72</v>
      </c>
      <c r="E39" s="9">
        <f>E38^2</f>
        <v>0.23602331323858913</v>
      </c>
      <c r="F39" s="9">
        <f t="shared" ref="F39:H39" si="13">F38^2</f>
        <v>681.62908484427771</v>
      </c>
      <c r="G39" s="9">
        <f t="shared" si="13"/>
        <v>92.370630608095311</v>
      </c>
      <c r="H39" s="18">
        <f t="shared" si="13"/>
        <v>6.2650228161890933E+22</v>
      </c>
    </row>
    <row r="40" spans="4:8" x14ac:dyDescent="0.25">
      <c r="D40" s="34" t="s">
        <v>75</v>
      </c>
      <c r="E40" s="9">
        <f>DEVSQ(E5:E27)</f>
        <v>10.328373913043482</v>
      </c>
      <c r="F40" s="9">
        <f t="shared" ref="F40:H40" si="14">DEVSQ(F5:F27)</f>
        <v>28429.784514285715</v>
      </c>
      <c r="G40" s="9">
        <f t="shared" si="14"/>
        <v>4485.3503652173913</v>
      </c>
      <c r="H40" s="18">
        <f t="shared" si="14"/>
        <v>2.2921409107137392E+24</v>
      </c>
    </row>
    <row r="41" spans="4:8" x14ac:dyDescent="0.25">
      <c r="D41" s="34" t="s">
        <v>73</v>
      </c>
      <c r="E41" s="9">
        <f>SUMSQ(E5:E27)</f>
        <v>41.532899999999998</v>
      </c>
      <c r="F41" s="9">
        <f>SUMSQ(F5:F27)</f>
        <v>59904.498800000016</v>
      </c>
      <c r="G41" s="9">
        <f>SUMSQ(G5:G27)</f>
        <v>6728.5060000000012</v>
      </c>
      <c r="H41" s="18">
        <f>SUMSQ(H5:H27)</f>
        <v>4.6491883128440001E+24</v>
      </c>
    </row>
    <row r="42" spans="4:8" x14ac:dyDescent="0.25">
      <c r="D42" s="34" t="s">
        <v>74</v>
      </c>
      <c r="E42" s="9">
        <f>VAR(E5:E27)</f>
        <v>0.46947154150197545</v>
      </c>
      <c r="F42" s="9">
        <f>VAR(F5:F27)</f>
        <v>1421.4892257142865</v>
      </c>
      <c r="G42" s="9">
        <f>VAR(G5:G27)</f>
        <v>203.87956205533601</v>
      </c>
      <c r="H42" s="18">
        <f>VAR(H5:H27)</f>
        <v>1.0418822321426088E+23</v>
      </c>
    </row>
    <row r="43" spans="4:8" x14ac:dyDescent="0.25">
      <c r="D43" s="34" t="s">
        <v>76</v>
      </c>
      <c r="E43" s="9">
        <f>_xlfn.STDEV.S(E5:E27)</f>
        <v>0.68517993366850394</v>
      </c>
      <c r="F43" s="9">
        <f>_xlfn.STDEV.S(F5:F27)</f>
        <v>37.702642158266393</v>
      </c>
      <c r="G43" s="9">
        <f>_xlfn.STDEV.S(G5:G27)</f>
        <v>14.278640063232073</v>
      </c>
      <c r="H43" s="18">
        <f>_xlfn.STDEV.S(H5:H27)</f>
        <v>322782005716.33618</v>
      </c>
    </row>
    <row r="44" spans="4:8" ht="15.75" thickBot="1" x14ac:dyDescent="0.3">
      <c r="D44" s="35" t="s">
        <v>77</v>
      </c>
      <c r="E44" s="12">
        <f>_xlfn.STDEV.P(E5:E27)</f>
        <v>0.67011919488231009</v>
      </c>
      <c r="F44" s="12">
        <f t="shared" ref="F44:H44" si="15">_xlfn.STDEV.P(F5:F27)</f>
        <v>36.794011232604618</v>
      </c>
      <c r="G44" s="12">
        <f t="shared" si="15"/>
        <v>13.964785471689904</v>
      </c>
      <c r="H44" s="20">
        <f t="shared" si="15"/>
        <v>315687029296.1286</v>
      </c>
    </row>
    <row r="45" spans="4:8" x14ac:dyDescent="0.25">
      <c r="D45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2223-41DF-483D-8DF7-5CF65B6E36F4}">
  <dimension ref="C4:H27"/>
  <sheetViews>
    <sheetView workbookViewId="0">
      <selection activeCell="M31" sqref="M31"/>
    </sheetView>
  </sheetViews>
  <sheetFormatPr defaultRowHeight="15" x14ac:dyDescent="0.25"/>
  <cols>
    <col min="2" max="2" width="22.85546875" bestFit="1" customWidth="1"/>
    <col min="3" max="3" width="9.7109375" customWidth="1"/>
    <col min="4" max="4" width="28.5703125" bestFit="1" customWidth="1"/>
    <col min="7" max="7" width="11.140625" bestFit="1" customWidth="1"/>
    <col min="8" max="8" width="19.85546875" bestFit="1" customWidth="1"/>
    <col min="9" max="9" width="13.85546875" bestFit="1" customWidth="1"/>
  </cols>
  <sheetData>
    <row r="4" spans="3:8" ht="15.75" thickBot="1" x14ac:dyDescent="0.3">
      <c r="C4" s="2" t="s">
        <v>0</v>
      </c>
      <c r="D4" s="3" t="s">
        <v>1</v>
      </c>
      <c r="E4" s="3" t="s">
        <v>12</v>
      </c>
      <c r="F4" s="3" t="s">
        <v>2</v>
      </c>
      <c r="G4" s="3" t="s">
        <v>3</v>
      </c>
      <c r="H4" s="4" t="s">
        <v>20</v>
      </c>
    </row>
    <row r="5" spans="3:8" x14ac:dyDescent="0.25">
      <c r="C5" t="s">
        <v>4</v>
      </c>
      <c r="D5" t="s">
        <v>5</v>
      </c>
      <c r="E5">
        <v>3.18</v>
      </c>
      <c r="F5">
        <v>163.09</v>
      </c>
      <c r="G5">
        <v>0.18</v>
      </c>
      <c r="H5" s="1">
        <v>32510000000</v>
      </c>
    </row>
    <row r="6" spans="3:8" x14ac:dyDescent="0.25">
      <c r="C6" t="s">
        <v>7</v>
      </c>
      <c r="D6" t="s">
        <v>8</v>
      </c>
      <c r="E6">
        <v>1.08</v>
      </c>
      <c r="F6">
        <v>18.48</v>
      </c>
      <c r="G6">
        <v>11.78</v>
      </c>
      <c r="H6" s="1">
        <v>983735000000</v>
      </c>
    </row>
    <row r="7" spans="3:8" x14ac:dyDescent="0.25">
      <c r="C7" t="s">
        <v>9</v>
      </c>
      <c r="D7" t="s">
        <v>10</v>
      </c>
      <c r="E7">
        <v>0.33</v>
      </c>
      <c r="F7" t="s">
        <v>11</v>
      </c>
      <c r="G7">
        <v>-3.85</v>
      </c>
      <c r="H7" s="1">
        <v>39983000000</v>
      </c>
    </row>
    <row r="8" spans="3:8" x14ac:dyDescent="0.25">
      <c r="C8" t="s">
        <v>6</v>
      </c>
      <c r="D8" t="s">
        <v>13</v>
      </c>
      <c r="E8">
        <v>0.7</v>
      </c>
      <c r="F8">
        <v>11.57</v>
      </c>
      <c r="G8">
        <v>4.3</v>
      </c>
      <c r="H8" s="1">
        <v>221486000000</v>
      </c>
    </row>
    <row r="9" spans="3:8" x14ac:dyDescent="0.25">
      <c r="C9" t="s">
        <v>14</v>
      </c>
      <c r="D9" t="s">
        <v>15</v>
      </c>
      <c r="E9">
        <v>1.35</v>
      </c>
      <c r="F9">
        <v>8.7100000000000009</v>
      </c>
      <c r="G9">
        <v>23.86</v>
      </c>
      <c r="H9" s="1">
        <v>74699000000</v>
      </c>
    </row>
    <row r="10" spans="3:8" x14ac:dyDescent="0.25">
      <c r="C10" t="s">
        <v>16</v>
      </c>
      <c r="D10" t="s">
        <v>17</v>
      </c>
      <c r="E10">
        <v>1.64</v>
      </c>
      <c r="F10">
        <v>10.3</v>
      </c>
      <c r="G10">
        <v>2.81</v>
      </c>
      <c r="H10" s="1">
        <v>269382000000</v>
      </c>
    </row>
    <row r="11" spans="3:8" x14ac:dyDescent="0.25">
      <c r="C11" t="s">
        <v>18</v>
      </c>
      <c r="D11" t="s">
        <v>19</v>
      </c>
      <c r="E11">
        <v>0.97</v>
      </c>
      <c r="F11">
        <v>27.15</v>
      </c>
      <c r="G11">
        <v>5.0599999999999996</v>
      </c>
      <c r="H11" s="1">
        <v>1047000000000</v>
      </c>
    </row>
    <row r="12" spans="3:8" x14ac:dyDescent="0.25">
      <c r="C12" t="s">
        <v>21</v>
      </c>
      <c r="D12" t="s">
        <v>22</v>
      </c>
      <c r="E12">
        <v>1.62</v>
      </c>
      <c r="F12">
        <v>72.25</v>
      </c>
      <c r="G12">
        <v>24.1</v>
      </c>
      <c r="H12" s="1">
        <v>861498000000</v>
      </c>
    </row>
    <row r="13" spans="3:8" x14ac:dyDescent="0.25">
      <c r="C13" t="s">
        <v>23</v>
      </c>
      <c r="D13" t="s">
        <v>24</v>
      </c>
      <c r="E13">
        <v>0.73</v>
      </c>
      <c r="F13">
        <v>16.989999999999998</v>
      </c>
      <c r="G13">
        <v>7.77</v>
      </c>
      <c r="H13" s="1">
        <v>237728000000</v>
      </c>
    </row>
    <row r="14" spans="3:8" x14ac:dyDescent="0.25">
      <c r="C14" t="s">
        <v>25</v>
      </c>
      <c r="D14" t="s">
        <v>26</v>
      </c>
      <c r="E14">
        <v>0.43</v>
      </c>
      <c r="F14">
        <v>14.44</v>
      </c>
      <c r="G14">
        <v>5.97</v>
      </c>
      <c r="H14" s="1">
        <v>31465000000</v>
      </c>
    </row>
    <row r="15" spans="3:8" x14ac:dyDescent="0.25">
      <c r="C15" t="s">
        <v>27</v>
      </c>
      <c r="D15" t="s">
        <v>28</v>
      </c>
      <c r="E15">
        <v>1.1499999999999999</v>
      </c>
      <c r="F15">
        <v>22.49</v>
      </c>
      <c r="G15">
        <v>10.02</v>
      </c>
      <c r="H15" s="1">
        <v>246858000000</v>
      </c>
    </row>
    <row r="16" spans="3:8" x14ac:dyDescent="0.25">
      <c r="C16" t="s">
        <v>29</v>
      </c>
      <c r="D16" t="s">
        <v>30</v>
      </c>
      <c r="E16">
        <v>0.73</v>
      </c>
      <c r="F16">
        <v>21.85</v>
      </c>
      <c r="G16">
        <v>6.02</v>
      </c>
      <c r="H16" s="1">
        <v>347183000000</v>
      </c>
    </row>
    <row r="17" spans="3:8" x14ac:dyDescent="0.25">
      <c r="C17" t="s">
        <v>31</v>
      </c>
      <c r="D17" t="s">
        <v>32</v>
      </c>
      <c r="E17">
        <v>1.21</v>
      </c>
      <c r="F17">
        <v>17.14</v>
      </c>
      <c r="G17">
        <v>4.1500000000000004</v>
      </c>
      <c r="H17" s="1">
        <v>301001000000</v>
      </c>
    </row>
    <row r="18" spans="3:8" x14ac:dyDescent="0.25">
      <c r="C18" t="s">
        <v>33</v>
      </c>
      <c r="D18" t="s">
        <v>34</v>
      </c>
      <c r="E18">
        <v>0.42</v>
      </c>
      <c r="F18">
        <v>82.89</v>
      </c>
      <c r="G18">
        <v>50.49</v>
      </c>
      <c r="H18" s="1">
        <v>4877000000</v>
      </c>
    </row>
    <row r="19" spans="3:8" x14ac:dyDescent="0.25">
      <c r="C19" t="s">
        <v>35</v>
      </c>
      <c r="D19" t="s">
        <v>36</v>
      </c>
      <c r="E19">
        <v>1.1299999999999999</v>
      </c>
      <c r="F19" t="s">
        <v>11</v>
      </c>
      <c r="G19">
        <v>-2.16</v>
      </c>
      <c r="H19" s="1">
        <v>78282000000</v>
      </c>
    </row>
    <row r="20" spans="3:8" x14ac:dyDescent="0.25">
      <c r="C20" t="s">
        <v>37</v>
      </c>
      <c r="D20" t="s">
        <v>38</v>
      </c>
      <c r="E20">
        <v>1.1100000000000001</v>
      </c>
      <c r="F20">
        <v>35.01</v>
      </c>
      <c r="G20">
        <v>2.4900000000000002</v>
      </c>
      <c r="H20" s="1">
        <v>136601000000</v>
      </c>
    </row>
    <row r="21" spans="3:8" x14ac:dyDescent="0.25">
      <c r="C21" t="s">
        <v>39</v>
      </c>
      <c r="D21" t="s">
        <v>40</v>
      </c>
      <c r="E21">
        <v>0.81</v>
      </c>
      <c r="F21">
        <v>33.5</v>
      </c>
      <c r="G21">
        <v>5.21</v>
      </c>
      <c r="H21" s="1">
        <v>390905000000</v>
      </c>
    </row>
    <row r="22" spans="3:8" x14ac:dyDescent="0.25">
      <c r="C22" t="s">
        <v>41</v>
      </c>
      <c r="D22" t="s">
        <v>42</v>
      </c>
      <c r="E22">
        <v>2.44</v>
      </c>
      <c r="F22">
        <v>38.9</v>
      </c>
      <c r="G22">
        <v>4.43</v>
      </c>
      <c r="H22" s="1">
        <v>105071000000</v>
      </c>
    </row>
    <row r="23" spans="3:8" x14ac:dyDescent="0.25">
      <c r="C23" t="s">
        <v>43</v>
      </c>
      <c r="D23" t="s">
        <v>44</v>
      </c>
      <c r="E23">
        <v>1.87</v>
      </c>
      <c r="F23">
        <v>49.06</v>
      </c>
      <c r="G23">
        <v>3.5</v>
      </c>
      <c r="H23" s="1">
        <v>446642000000</v>
      </c>
    </row>
    <row r="24" spans="3:8" x14ac:dyDescent="0.25">
      <c r="C24" t="s">
        <v>45</v>
      </c>
      <c r="D24" t="s">
        <v>46</v>
      </c>
      <c r="E24">
        <v>1.48</v>
      </c>
      <c r="F24">
        <v>100.23</v>
      </c>
      <c r="G24">
        <v>2.54</v>
      </c>
      <c r="H24" s="1">
        <v>111468000000</v>
      </c>
    </row>
    <row r="25" spans="3:8" x14ac:dyDescent="0.25">
      <c r="C25" t="s">
        <v>47</v>
      </c>
      <c r="D25" t="s">
        <v>48</v>
      </c>
      <c r="E25">
        <v>0.94</v>
      </c>
      <c r="F25">
        <v>24.6</v>
      </c>
      <c r="G25">
        <v>49.53</v>
      </c>
      <c r="H25" s="1">
        <v>845311000000</v>
      </c>
    </row>
    <row r="26" spans="3:8" x14ac:dyDescent="0.25">
      <c r="C26" t="s">
        <v>49</v>
      </c>
      <c r="D26" t="s">
        <v>50</v>
      </c>
      <c r="E26">
        <v>1.28</v>
      </c>
      <c r="F26">
        <v>30.66</v>
      </c>
      <c r="G26">
        <v>5.91</v>
      </c>
      <c r="H26" s="1">
        <v>517183000000</v>
      </c>
    </row>
    <row r="27" spans="3:8" x14ac:dyDescent="0.25">
      <c r="C27" t="s">
        <v>51</v>
      </c>
      <c r="D27" t="s">
        <v>52</v>
      </c>
      <c r="E27">
        <v>0.19</v>
      </c>
      <c r="F27">
        <v>13.69</v>
      </c>
      <c r="G27">
        <v>3.03</v>
      </c>
      <c r="H27" s="1">
        <v>32018000000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70A6-BB17-4965-9CE2-B3E7B9FCF8C8}">
  <dimension ref="C1:S45"/>
  <sheetViews>
    <sheetView topLeftCell="B1" workbookViewId="0">
      <selection activeCell="K30" sqref="K30"/>
    </sheetView>
  </sheetViews>
  <sheetFormatPr defaultRowHeight="15" x14ac:dyDescent="0.25"/>
  <cols>
    <col min="2" max="2" width="22.85546875" bestFit="1" customWidth="1"/>
    <col min="4" max="4" width="28.5703125" bestFit="1" customWidth="1"/>
    <col min="7" max="7" width="11.140625" bestFit="1" customWidth="1"/>
    <col min="8" max="8" width="19.85546875" bestFit="1" customWidth="1"/>
    <col min="9" max="9" width="13.85546875" bestFit="1" customWidth="1"/>
    <col min="10" max="10" width="8.28515625" bestFit="1" customWidth="1"/>
    <col min="11" max="11" width="14.140625" bestFit="1" customWidth="1"/>
    <col min="12" max="12" width="13.28515625" bestFit="1" customWidth="1"/>
    <col min="13" max="14" width="15.5703125" bestFit="1" customWidth="1"/>
    <col min="15" max="17" width="9.28515625" bestFit="1" customWidth="1"/>
    <col min="18" max="18" width="10.5703125" bestFit="1" customWidth="1"/>
    <col min="19" max="19" width="12" bestFit="1" customWidth="1"/>
  </cols>
  <sheetData>
    <row r="1" spans="3:19" x14ac:dyDescent="0.25"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3:19" ht="15.75" thickBot="1" x14ac:dyDescent="0.3"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3:19" ht="24" thickBot="1" x14ac:dyDescent="0.4">
      <c r="C3" s="66" t="s">
        <v>88</v>
      </c>
      <c r="D3" s="67"/>
      <c r="E3" s="67"/>
      <c r="F3" s="67"/>
      <c r="G3" s="67"/>
      <c r="H3" s="68"/>
      <c r="J3" s="36"/>
      <c r="K3" s="53" t="s">
        <v>78</v>
      </c>
      <c r="L3" s="51"/>
      <c r="M3" s="51"/>
      <c r="N3" s="52"/>
      <c r="O3" s="36"/>
      <c r="P3" s="69" t="s">
        <v>83</v>
      </c>
      <c r="Q3" s="70"/>
      <c r="R3" s="70"/>
      <c r="S3" s="71"/>
    </row>
    <row r="4" spans="3:19" ht="15.75" thickBot="1" x14ac:dyDescent="0.3">
      <c r="C4" s="14" t="s">
        <v>0</v>
      </c>
      <c r="D4" s="15" t="s">
        <v>1</v>
      </c>
      <c r="E4" s="15" t="s">
        <v>12</v>
      </c>
      <c r="F4" s="15" t="s">
        <v>2</v>
      </c>
      <c r="G4" s="15" t="s">
        <v>3</v>
      </c>
      <c r="H4" s="16" t="s">
        <v>20</v>
      </c>
      <c r="J4" s="36"/>
      <c r="K4" s="47" t="s">
        <v>79</v>
      </c>
      <c r="L4" s="47" t="s">
        <v>80</v>
      </c>
      <c r="M4" s="47" t="s">
        <v>81</v>
      </c>
      <c r="N4" s="47" t="s">
        <v>82</v>
      </c>
      <c r="O4" s="37"/>
      <c r="P4" s="57" t="s">
        <v>84</v>
      </c>
      <c r="Q4" s="57" t="s">
        <v>85</v>
      </c>
      <c r="R4" s="57" t="s">
        <v>86</v>
      </c>
      <c r="S4" s="57" t="s">
        <v>87</v>
      </c>
    </row>
    <row r="5" spans="3:19" x14ac:dyDescent="0.25">
      <c r="C5" s="6" t="s">
        <v>4</v>
      </c>
      <c r="D5" s="5" t="s">
        <v>5</v>
      </c>
      <c r="E5" s="5">
        <v>3.18</v>
      </c>
      <c r="F5" s="5">
        <v>163.09</v>
      </c>
      <c r="G5" s="5">
        <v>0.18</v>
      </c>
      <c r="H5" s="7">
        <v>32510000000</v>
      </c>
      <c r="J5" s="36"/>
      <c r="K5" s="54">
        <f>(E5-$E$30)/$E$43</f>
        <v>2.9411506266897298</v>
      </c>
      <c r="L5" s="54">
        <f>(F5-$F$30)/$F$43</f>
        <v>3.2988593680945679</v>
      </c>
      <c r="M5" s="54">
        <f>(G5-$G$30)/$G$43</f>
        <v>-0.67903190576808781</v>
      </c>
      <c r="N5" s="48">
        <f>(H5-$H$30)/$H$43</f>
        <v>-0.89105177230241484</v>
      </c>
      <c r="O5" s="36"/>
      <c r="P5" s="61">
        <f>(K5*COUNT($K$5:$K$27))+$E$30</f>
        <v>68.811247022559428</v>
      </c>
      <c r="Q5" s="61">
        <f>(F5*COUNT($F$5:$F$27))+$F$30</f>
        <v>3463.6042857142857</v>
      </c>
      <c r="R5" s="61">
        <f>(G5*COUNT($G$5:$G$27))+$G$30</f>
        <v>14.015652173913043</v>
      </c>
      <c r="S5" s="60">
        <f>(H5*COUNT($H$5:$H$27))+$H$30</f>
        <v>1067855478260.8696</v>
      </c>
    </row>
    <row r="6" spans="3:19" x14ac:dyDescent="0.25">
      <c r="C6" s="8" t="s">
        <v>7</v>
      </c>
      <c r="D6" s="9" t="s">
        <v>8</v>
      </c>
      <c r="E6" s="9">
        <v>1.08</v>
      </c>
      <c r="F6" s="9">
        <v>18.48</v>
      </c>
      <c r="G6" s="9">
        <v>11.78</v>
      </c>
      <c r="H6" s="10">
        <v>983735000000</v>
      </c>
      <c r="J6" s="36"/>
      <c r="K6" s="55">
        <f t="shared" ref="K6:K27" si="0">(E6-$E$30)/$E$43</f>
        <v>-0.12373772863095993</v>
      </c>
      <c r="L6" s="55">
        <f t="shared" ref="L6:L27" si="1">(F6-$F$30)/$F$43</f>
        <v>-0.53668084134122951</v>
      </c>
      <c r="M6" s="55">
        <f t="shared" ref="M6:M27" si="2">(G6-$G$30)/$G$43</f>
        <v>0.13337039225400096</v>
      </c>
      <c r="N6" s="49">
        <f t="shared" ref="N6:N27" si="3">(H6-$H$30)/$H$43</f>
        <v>2.0559061843190745</v>
      </c>
      <c r="O6" s="36"/>
      <c r="P6" s="62">
        <f t="shared" ref="P6:P27" si="4">(K6*COUNT($K$5:$K$27))+$E$30</f>
        <v>-1.6811851498164259</v>
      </c>
      <c r="Q6" s="62">
        <f t="shared" ref="Q6:Q27" si="5">(F6*COUNT($F$5:$F$27))+$F$30</f>
        <v>426.79428571428571</v>
      </c>
      <c r="R6" s="62">
        <f t="shared" ref="R6:R27" si="6">(G6*COUNT($G$5:$G$27))+$G$30</f>
        <v>280.81565217391307</v>
      </c>
      <c r="S6" s="44">
        <f t="shared" ref="S6:S27" si="7">(H6*COUNT($H$5:$H$27))+$H$30</f>
        <v>22946030478260.871</v>
      </c>
    </row>
    <row r="7" spans="3:19" x14ac:dyDescent="0.25">
      <c r="C7" s="8" t="s">
        <v>9</v>
      </c>
      <c r="D7" s="9" t="s">
        <v>10</v>
      </c>
      <c r="E7" s="9">
        <v>0.33</v>
      </c>
      <c r="F7" s="9" t="s">
        <v>11</v>
      </c>
      <c r="G7" s="9">
        <v>-3.85</v>
      </c>
      <c r="H7" s="10">
        <v>39983000000</v>
      </c>
      <c r="J7" s="36"/>
      <c r="K7" s="55">
        <f t="shared" si="0"/>
        <v>-1.2183407126740633</v>
      </c>
      <c r="L7" s="55" t="e">
        <f t="shared" si="1"/>
        <v>#VALUE!</v>
      </c>
      <c r="M7" s="55">
        <f t="shared" si="2"/>
        <v>-0.96127166964989974</v>
      </c>
      <c r="N7" s="49">
        <f t="shared" si="3"/>
        <v>-0.86789992409633077</v>
      </c>
      <c r="O7" s="36"/>
      <c r="P7" s="62">
        <f t="shared" si="4"/>
        <v>-26.857053782807803</v>
      </c>
      <c r="Q7" s="62" t="e">
        <f t="shared" si="5"/>
        <v>#VALUE!</v>
      </c>
      <c r="R7" s="62">
        <f t="shared" si="6"/>
        <v>-78.674347826086958</v>
      </c>
      <c r="S7" s="44">
        <f t="shared" si="7"/>
        <v>1239734478260.8696</v>
      </c>
    </row>
    <row r="8" spans="3:19" x14ac:dyDescent="0.25">
      <c r="C8" s="8" t="s">
        <v>6</v>
      </c>
      <c r="D8" s="9" t="s">
        <v>13</v>
      </c>
      <c r="E8" s="9">
        <v>0.7</v>
      </c>
      <c r="F8" s="9">
        <v>11.57</v>
      </c>
      <c r="G8" s="9">
        <v>4.3</v>
      </c>
      <c r="H8" s="10">
        <v>221486000000</v>
      </c>
      <c r="J8" s="36"/>
      <c r="K8" s="55">
        <f t="shared" si="0"/>
        <v>-0.67833657387946578</v>
      </c>
      <c r="L8" s="55">
        <f t="shared" si="1"/>
        <v>-0.71995712131634426</v>
      </c>
      <c r="M8" s="55">
        <f t="shared" si="2"/>
        <v>-0.39048902060851837</v>
      </c>
      <c r="N8" s="49">
        <f t="shared" si="3"/>
        <v>-0.30559162689990488</v>
      </c>
      <c r="O8" s="36"/>
      <c r="P8" s="62">
        <f t="shared" si="4"/>
        <v>-14.436958590532059</v>
      </c>
      <c r="Q8" s="62">
        <f t="shared" si="5"/>
        <v>281.68428571428569</v>
      </c>
      <c r="R8" s="62">
        <f t="shared" si="6"/>
        <v>108.77565217391303</v>
      </c>
      <c r="S8" s="44">
        <f t="shared" si="7"/>
        <v>5414303478260.8691</v>
      </c>
    </row>
    <row r="9" spans="3:19" x14ac:dyDescent="0.25">
      <c r="C9" s="8" t="s">
        <v>14</v>
      </c>
      <c r="D9" s="9" t="s">
        <v>15</v>
      </c>
      <c r="E9" s="9">
        <v>1.35</v>
      </c>
      <c r="F9" s="9">
        <v>8.7100000000000009</v>
      </c>
      <c r="G9" s="9">
        <v>23.86</v>
      </c>
      <c r="H9" s="10">
        <v>74699000000</v>
      </c>
      <c r="J9" s="36"/>
      <c r="K9" s="55">
        <f t="shared" si="0"/>
        <v>0.27031934562455728</v>
      </c>
      <c r="L9" s="55">
        <f t="shared" si="1"/>
        <v>-0.7958138739543803</v>
      </c>
      <c r="M9" s="55">
        <f t="shared" si="2"/>
        <v>0.9793893370907969</v>
      </c>
      <c r="N9" s="49">
        <f t="shared" si="3"/>
        <v>-0.7603474602501622</v>
      </c>
      <c r="O9" s="36"/>
      <c r="P9" s="62">
        <f t="shared" si="4"/>
        <v>7.3821275580604704</v>
      </c>
      <c r="Q9" s="62">
        <f t="shared" si="5"/>
        <v>221.62428571428575</v>
      </c>
      <c r="R9" s="62">
        <f t="shared" si="6"/>
        <v>558.65565217391304</v>
      </c>
      <c r="S9" s="44">
        <f t="shared" si="7"/>
        <v>2038202478260.8696</v>
      </c>
    </row>
    <row r="10" spans="3:19" x14ac:dyDescent="0.25">
      <c r="C10" s="8" t="s">
        <v>16</v>
      </c>
      <c r="D10" s="9" t="s">
        <v>17</v>
      </c>
      <c r="E10" s="9">
        <v>1.64</v>
      </c>
      <c r="F10" s="9">
        <v>10.3</v>
      </c>
      <c r="G10" s="9">
        <v>2.81</v>
      </c>
      <c r="H10" s="10">
        <v>269382000000</v>
      </c>
      <c r="J10" s="36"/>
      <c r="K10" s="55">
        <f t="shared" si="0"/>
        <v>0.6935658327878903</v>
      </c>
      <c r="L10" s="55">
        <f t="shared" si="1"/>
        <v>-0.75364176322204557</v>
      </c>
      <c r="M10" s="55">
        <f t="shared" si="2"/>
        <v>-0.49484069509583833</v>
      </c>
      <c r="N10" s="49">
        <f t="shared" si="3"/>
        <v>-0.15720665143106957</v>
      </c>
      <c r="O10" s="36"/>
      <c r="P10" s="62">
        <f t="shared" si="4"/>
        <v>17.116796762817128</v>
      </c>
      <c r="Q10" s="62">
        <f t="shared" si="5"/>
        <v>255.01428571428573</v>
      </c>
      <c r="R10" s="62">
        <f t="shared" si="6"/>
        <v>74.505652173913035</v>
      </c>
      <c r="S10" s="44">
        <f t="shared" si="7"/>
        <v>6515911478260.8691</v>
      </c>
    </row>
    <row r="11" spans="3:19" x14ac:dyDescent="0.25">
      <c r="C11" s="8" t="s">
        <v>18</v>
      </c>
      <c r="D11" s="9" t="s">
        <v>19</v>
      </c>
      <c r="E11" s="9">
        <v>0.97</v>
      </c>
      <c r="F11" s="9">
        <v>27.15</v>
      </c>
      <c r="G11" s="9">
        <v>5.0599999999999996</v>
      </c>
      <c r="H11" s="10">
        <v>1047000000000</v>
      </c>
      <c r="J11" s="36"/>
      <c r="K11" s="55">
        <f t="shared" si="0"/>
        <v>-0.28427949962394855</v>
      </c>
      <c r="L11" s="55">
        <f t="shared" si="1"/>
        <v>-0.30672348281963097</v>
      </c>
      <c r="M11" s="55">
        <f t="shared" si="2"/>
        <v>-0.33726266315189873</v>
      </c>
      <c r="N11" s="49">
        <f t="shared" si="3"/>
        <v>2.2519053381740073</v>
      </c>
      <c r="O11" s="36"/>
      <c r="P11" s="62">
        <f t="shared" si="4"/>
        <v>-5.3736458826551639</v>
      </c>
      <c r="Q11" s="62">
        <f t="shared" si="5"/>
        <v>608.86428571428564</v>
      </c>
      <c r="R11" s="62">
        <f t="shared" si="6"/>
        <v>126.25565217391303</v>
      </c>
      <c r="S11" s="44">
        <f t="shared" si="7"/>
        <v>24401125478260.871</v>
      </c>
    </row>
    <row r="12" spans="3:19" x14ac:dyDescent="0.25">
      <c r="C12" s="8" t="s">
        <v>21</v>
      </c>
      <c r="D12" s="9" t="s">
        <v>22</v>
      </c>
      <c r="E12" s="9">
        <v>1.62</v>
      </c>
      <c r="F12" s="9">
        <v>72.25</v>
      </c>
      <c r="G12" s="9">
        <v>24.1</v>
      </c>
      <c r="H12" s="10">
        <v>861498000000</v>
      </c>
      <c r="J12" s="36"/>
      <c r="K12" s="55">
        <f t="shared" si="0"/>
        <v>0.66437641988007456</v>
      </c>
      <c r="L12" s="55">
        <f t="shared" si="1"/>
        <v>0.88947915493401308</v>
      </c>
      <c r="M12" s="55">
        <f t="shared" si="2"/>
        <v>0.99619766049815062</v>
      </c>
      <c r="N12" s="49">
        <f t="shared" si="3"/>
        <v>1.6772078745148316</v>
      </c>
      <c r="O12" s="36"/>
      <c r="P12" s="62">
        <f t="shared" si="4"/>
        <v>16.445440265937368</v>
      </c>
      <c r="Q12" s="62">
        <f t="shared" si="5"/>
        <v>1555.9642857142858</v>
      </c>
      <c r="R12" s="62">
        <f t="shared" si="6"/>
        <v>564.17565217391314</v>
      </c>
      <c r="S12" s="44">
        <f t="shared" si="7"/>
        <v>20134579478260.871</v>
      </c>
    </row>
    <row r="13" spans="3:19" x14ac:dyDescent="0.25">
      <c r="C13" s="8" t="s">
        <v>23</v>
      </c>
      <c r="D13" s="9" t="s">
        <v>24</v>
      </c>
      <c r="E13" s="9">
        <v>0.73</v>
      </c>
      <c r="F13" s="9">
        <v>16.989999999999998</v>
      </c>
      <c r="G13" s="9">
        <v>7.77</v>
      </c>
      <c r="H13" s="10">
        <v>237728000000</v>
      </c>
      <c r="J13" s="36"/>
      <c r="K13" s="55">
        <f t="shared" si="0"/>
        <v>-0.63455245451774156</v>
      </c>
      <c r="L13" s="55">
        <f t="shared" si="1"/>
        <v>-0.57620061806524125</v>
      </c>
      <c r="M13" s="55">
        <f t="shared" si="2"/>
        <v>-0.14746867801053146</v>
      </c>
      <c r="N13" s="49">
        <f t="shared" si="3"/>
        <v>-0.25527283678037876</v>
      </c>
      <c r="O13" s="36"/>
      <c r="P13" s="62">
        <f t="shared" si="4"/>
        <v>-13.429923845212404</v>
      </c>
      <c r="Q13" s="62">
        <f t="shared" si="5"/>
        <v>395.50428571428569</v>
      </c>
      <c r="R13" s="62">
        <f t="shared" si="6"/>
        <v>188.58565217391302</v>
      </c>
      <c r="S13" s="44">
        <f t="shared" si="7"/>
        <v>5787869478260.8691</v>
      </c>
    </row>
    <row r="14" spans="3:19" x14ac:dyDescent="0.25">
      <c r="C14" s="8" t="s">
        <v>25</v>
      </c>
      <c r="D14" s="9" t="s">
        <v>26</v>
      </c>
      <c r="E14" s="9">
        <v>0.43</v>
      </c>
      <c r="F14" s="9">
        <v>14.44</v>
      </c>
      <c r="G14" s="9">
        <v>5.97</v>
      </c>
      <c r="H14" s="10">
        <v>31465000000</v>
      </c>
      <c r="J14" s="36"/>
      <c r="K14" s="55">
        <f t="shared" si="0"/>
        <v>-1.0723936481349829</v>
      </c>
      <c r="L14" s="55">
        <f t="shared" si="1"/>
        <v>-0.64383513527747616</v>
      </c>
      <c r="M14" s="55">
        <f t="shared" si="2"/>
        <v>-0.27353110356568316</v>
      </c>
      <c r="N14" s="49">
        <f t="shared" si="3"/>
        <v>-0.89428925141058535</v>
      </c>
      <c r="O14" s="36"/>
      <c r="P14" s="62">
        <f t="shared" si="4"/>
        <v>-23.500271298408954</v>
      </c>
      <c r="Q14" s="62">
        <f t="shared" si="5"/>
        <v>341.95428571428573</v>
      </c>
      <c r="R14" s="62">
        <f t="shared" si="6"/>
        <v>147.18565217391304</v>
      </c>
      <c r="S14" s="44">
        <f t="shared" si="7"/>
        <v>1043820478260.8696</v>
      </c>
    </row>
    <row r="15" spans="3:19" x14ac:dyDescent="0.25">
      <c r="C15" s="8" t="s">
        <v>27</v>
      </c>
      <c r="D15" s="9" t="s">
        <v>28</v>
      </c>
      <c r="E15" s="9">
        <v>1.1499999999999999</v>
      </c>
      <c r="F15" s="9">
        <v>22.49</v>
      </c>
      <c r="G15" s="9">
        <v>10.02</v>
      </c>
      <c r="H15" s="10">
        <v>246858000000</v>
      </c>
      <c r="J15" s="36"/>
      <c r="K15" s="55">
        <f t="shared" si="0"/>
        <v>-2.1574783453603849E-2</v>
      </c>
      <c r="L15" s="55">
        <f t="shared" si="1"/>
        <v>-0.43032224760747978</v>
      </c>
      <c r="M15" s="55">
        <f t="shared" si="2"/>
        <v>1.0109353933408199E-2</v>
      </c>
      <c r="N15" s="49">
        <f t="shared" si="3"/>
        <v>-0.22698749299320517</v>
      </c>
      <c r="O15" s="36"/>
      <c r="P15" s="62">
        <f t="shared" si="4"/>
        <v>0.66856258926276402</v>
      </c>
      <c r="Q15" s="62">
        <f t="shared" si="5"/>
        <v>511.00428571428569</v>
      </c>
      <c r="R15" s="62">
        <f t="shared" si="6"/>
        <v>240.33565217391302</v>
      </c>
      <c r="S15" s="44">
        <f t="shared" si="7"/>
        <v>5997859478260.8691</v>
      </c>
    </row>
    <row r="16" spans="3:19" x14ac:dyDescent="0.25">
      <c r="C16" s="8" t="s">
        <v>29</v>
      </c>
      <c r="D16" s="9" t="s">
        <v>30</v>
      </c>
      <c r="E16" s="9">
        <v>0.73</v>
      </c>
      <c r="F16" s="9">
        <v>21.85</v>
      </c>
      <c r="G16" s="9">
        <v>6.02</v>
      </c>
      <c r="H16" s="10">
        <v>347183000000</v>
      </c>
      <c r="J16" s="36"/>
      <c r="K16" s="55">
        <f t="shared" si="0"/>
        <v>-0.63455245451774156</v>
      </c>
      <c r="L16" s="55">
        <f t="shared" si="1"/>
        <v>-0.44729718526074652</v>
      </c>
      <c r="M16" s="55">
        <f t="shared" si="2"/>
        <v>-0.27002936952248452</v>
      </c>
      <c r="N16" s="49">
        <f t="shared" si="3"/>
        <v>8.3825991721821175E-2</v>
      </c>
      <c r="O16" s="36"/>
      <c r="P16" s="62">
        <f t="shared" si="4"/>
        <v>-13.429923845212404</v>
      </c>
      <c r="Q16" s="62">
        <f t="shared" si="5"/>
        <v>497.56428571428575</v>
      </c>
      <c r="R16" s="62">
        <f t="shared" si="6"/>
        <v>148.33565217391302</v>
      </c>
      <c r="S16" s="44">
        <f t="shared" si="7"/>
        <v>8305334478260.8691</v>
      </c>
    </row>
    <row r="17" spans="3:19" x14ac:dyDescent="0.25">
      <c r="C17" s="8" t="s">
        <v>31</v>
      </c>
      <c r="D17" s="9" t="s">
        <v>32</v>
      </c>
      <c r="E17" s="9">
        <v>1.21</v>
      </c>
      <c r="F17" s="9">
        <v>17.14</v>
      </c>
      <c r="G17" s="9">
        <v>4.1500000000000004</v>
      </c>
      <c r="H17" s="10">
        <v>301001000000</v>
      </c>
      <c r="J17" s="36"/>
      <c r="K17" s="55">
        <f t="shared" si="0"/>
        <v>6.59934552698445E-2</v>
      </c>
      <c r="L17" s="55">
        <f t="shared" si="1"/>
        <v>-0.57222211705275683</v>
      </c>
      <c r="M17" s="55">
        <f t="shared" si="2"/>
        <v>-0.4009942227381143</v>
      </c>
      <c r="N17" s="49">
        <f t="shared" si="3"/>
        <v>-5.9248898396388111E-2</v>
      </c>
      <c r="O17" s="36"/>
      <c r="P17" s="62">
        <f t="shared" si="4"/>
        <v>2.682632079902076</v>
      </c>
      <c r="Q17" s="62">
        <f t="shared" si="5"/>
        <v>398.65428571428572</v>
      </c>
      <c r="R17" s="62">
        <f t="shared" si="6"/>
        <v>105.32565217391304</v>
      </c>
      <c r="S17" s="44">
        <f t="shared" si="7"/>
        <v>7243148478260.8691</v>
      </c>
    </row>
    <row r="18" spans="3:19" x14ac:dyDescent="0.25">
      <c r="C18" s="8" t="s">
        <v>33</v>
      </c>
      <c r="D18" s="9" t="s">
        <v>34</v>
      </c>
      <c r="E18" s="9">
        <v>0.42</v>
      </c>
      <c r="F18" s="9">
        <v>82.89</v>
      </c>
      <c r="G18" s="9">
        <v>50.49</v>
      </c>
      <c r="H18" s="10">
        <v>4877000000</v>
      </c>
      <c r="J18" s="36"/>
      <c r="K18" s="55">
        <f t="shared" si="0"/>
        <v>-1.086988354588891</v>
      </c>
      <c r="L18" s="55">
        <f t="shared" si="1"/>
        <v>1.1716874934195733</v>
      </c>
      <c r="M18" s="55">
        <f t="shared" si="2"/>
        <v>2.8444128884984026</v>
      </c>
      <c r="N18" s="49">
        <f t="shared" si="3"/>
        <v>-0.9766606337340652</v>
      </c>
      <c r="O18" s="36"/>
      <c r="P18" s="62">
        <f t="shared" si="4"/>
        <v>-23.835949546848841</v>
      </c>
      <c r="Q18" s="62">
        <f t="shared" si="5"/>
        <v>1779.4042857142858</v>
      </c>
      <c r="R18" s="62">
        <f t="shared" si="6"/>
        <v>1171.145652173913</v>
      </c>
      <c r="S18" s="44">
        <f t="shared" si="7"/>
        <v>432296478260.86957</v>
      </c>
    </row>
    <row r="19" spans="3:19" x14ac:dyDescent="0.25">
      <c r="C19" s="8" t="s">
        <v>35</v>
      </c>
      <c r="D19" s="9" t="s">
        <v>36</v>
      </c>
      <c r="E19" s="9">
        <v>1.1299999999999999</v>
      </c>
      <c r="F19" s="9" t="s">
        <v>11</v>
      </c>
      <c r="G19" s="9">
        <v>-2.16</v>
      </c>
      <c r="H19" s="10">
        <v>78282000000</v>
      </c>
      <c r="J19" s="36"/>
      <c r="K19" s="55">
        <f t="shared" si="0"/>
        <v>-5.0764196361419961E-2</v>
      </c>
      <c r="L19" s="55" t="e">
        <f t="shared" si="1"/>
        <v>#VALUE!</v>
      </c>
      <c r="M19" s="55">
        <f t="shared" si="2"/>
        <v>-0.84291305898978508</v>
      </c>
      <c r="N19" s="49">
        <f t="shared" si="3"/>
        <v>-0.74924708929841599</v>
      </c>
      <c r="O19" s="36"/>
      <c r="P19" s="62">
        <f t="shared" si="4"/>
        <v>-2.7939076170064858E-3</v>
      </c>
      <c r="Q19" s="62" t="e">
        <f t="shared" si="5"/>
        <v>#VALUE!</v>
      </c>
      <c r="R19" s="62">
        <f t="shared" si="6"/>
        <v>-39.804347826086961</v>
      </c>
      <c r="S19" s="44">
        <f t="shared" si="7"/>
        <v>2120611478260.8696</v>
      </c>
    </row>
    <row r="20" spans="3:19" x14ac:dyDescent="0.25">
      <c r="C20" s="8" t="s">
        <v>37</v>
      </c>
      <c r="D20" s="9" t="s">
        <v>38</v>
      </c>
      <c r="E20" s="9">
        <v>1.1100000000000001</v>
      </c>
      <c r="F20" s="9">
        <v>35.01</v>
      </c>
      <c r="G20" s="9">
        <v>2.4900000000000002</v>
      </c>
      <c r="H20" s="10">
        <v>136601000000</v>
      </c>
      <c r="J20" s="36"/>
      <c r="K20" s="55">
        <f t="shared" si="0"/>
        <v>-7.9953609269235754E-2</v>
      </c>
      <c r="L20" s="55">
        <f t="shared" si="1"/>
        <v>-9.8250029765448249E-2</v>
      </c>
      <c r="M20" s="55">
        <f t="shared" si="2"/>
        <v>-0.51725179297230972</v>
      </c>
      <c r="N20" s="49">
        <f t="shared" si="3"/>
        <v>-0.56857097053344596</v>
      </c>
      <c r="O20" s="36"/>
      <c r="P20" s="62">
        <f t="shared" si="4"/>
        <v>-0.67415040449676988</v>
      </c>
      <c r="Q20" s="62">
        <f t="shared" si="5"/>
        <v>773.92428571428559</v>
      </c>
      <c r="R20" s="62">
        <f t="shared" si="6"/>
        <v>67.145652173913049</v>
      </c>
      <c r="S20" s="44">
        <f t="shared" si="7"/>
        <v>3461948478260.8696</v>
      </c>
    </row>
    <row r="21" spans="3:19" x14ac:dyDescent="0.25">
      <c r="C21" s="8" t="s">
        <v>39</v>
      </c>
      <c r="D21" s="9" t="s">
        <v>40</v>
      </c>
      <c r="E21" s="9">
        <v>0.81</v>
      </c>
      <c r="F21" s="9">
        <v>33.5</v>
      </c>
      <c r="G21" s="9">
        <v>5.21</v>
      </c>
      <c r="H21" s="10">
        <v>390905000000</v>
      </c>
      <c r="J21" s="36"/>
      <c r="K21" s="55">
        <f t="shared" si="0"/>
        <v>-0.51779480288647717</v>
      </c>
      <c r="L21" s="55">
        <f t="shared" si="1"/>
        <v>-0.13830027329112454</v>
      </c>
      <c r="M21" s="55">
        <f t="shared" si="2"/>
        <v>-0.32675746102230274</v>
      </c>
      <c r="N21" s="49">
        <f t="shared" si="3"/>
        <v>0.21927963915476792</v>
      </c>
      <c r="O21" s="36"/>
      <c r="P21" s="62">
        <f t="shared" si="4"/>
        <v>-10.744497857693322</v>
      </c>
      <c r="Q21" s="62">
        <f t="shared" si="5"/>
        <v>742.21428571428567</v>
      </c>
      <c r="R21" s="62">
        <f t="shared" si="6"/>
        <v>129.70565217391305</v>
      </c>
      <c r="S21" s="44">
        <f t="shared" si="7"/>
        <v>9310940478260.8691</v>
      </c>
    </row>
    <row r="22" spans="3:19" x14ac:dyDescent="0.25">
      <c r="C22" s="8" t="s">
        <v>41</v>
      </c>
      <c r="D22" s="9" t="s">
        <v>42</v>
      </c>
      <c r="E22" s="9">
        <v>2.44</v>
      </c>
      <c r="F22" s="9">
        <v>38.9</v>
      </c>
      <c r="G22" s="9">
        <v>4.43</v>
      </c>
      <c r="H22" s="10">
        <v>105071000000</v>
      </c>
      <c r="J22" s="36"/>
      <c r="K22" s="55">
        <f t="shared" si="0"/>
        <v>1.8611423491005339</v>
      </c>
      <c r="L22" s="55">
        <f t="shared" si="1"/>
        <v>4.9257631583139588E-3</v>
      </c>
      <c r="M22" s="55">
        <f t="shared" si="2"/>
        <v>-0.38138451209620183</v>
      </c>
      <c r="N22" s="49">
        <f t="shared" si="3"/>
        <v>-0.66625299568235985</v>
      </c>
      <c r="O22" s="36"/>
      <c r="P22" s="62">
        <f t="shared" si="4"/>
        <v>43.97105663800793</v>
      </c>
      <c r="Q22" s="62">
        <f t="shared" si="5"/>
        <v>855.61428571428564</v>
      </c>
      <c r="R22" s="62">
        <f t="shared" si="6"/>
        <v>111.76565217391303</v>
      </c>
      <c r="S22" s="44">
        <f t="shared" si="7"/>
        <v>2736758478260.8696</v>
      </c>
    </row>
    <row r="23" spans="3:19" x14ac:dyDescent="0.25">
      <c r="C23" s="8" t="s">
        <v>43</v>
      </c>
      <c r="D23" s="9" t="s">
        <v>44</v>
      </c>
      <c r="E23" s="9">
        <v>1.87</v>
      </c>
      <c r="F23" s="9">
        <v>49.06</v>
      </c>
      <c r="G23" s="9">
        <v>3.5</v>
      </c>
      <c r="H23" s="10">
        <v>446642000000</v>
      </c>
      <c r="J23" s="36"/>
      <c r="K23" s="55">
        <f t="shared" si="0"/>
        <v>1.0292440812277757</v>
      </c>
      <c r="L23" s="55">
        <f t="shared" si="1"/>
        <v>0.27440289840392434</v>
      </c>
      <c r="M23" s="55">
        <f t="shared" si="2"/>
        <v>-0.44651676529969686</v>
      </c>
      <c r="N23" s="49">
        <f t="shared" si="3"/>
        <v>0.39195655116634454</v>
      </c>
      <c r="O23" s="36"/>
      <c r="P23" s="62">
        <f t="shared" si="4"/>
        <v>24.837396476934494</v>
      </c>
      <c r="Q23" s="62">
        <f t="shared" si="5"/>
        <v>1068.9742857142858</v>
      </c>
      <c r="R23" s="62">
        <f t="shared" si="6"/>
        <v>90.375652173913039</v>
      </c>
      <c r="S23" s="44">
        <f t="shared" si="7"/>
        <v>10592891478260.869</v>
      </c>
    </row>
    <row r="24" spans="3:19" x14ac:dyDescent="0.25">
      <c r="C24" s="8" t="s">
        <v>45</v>
      </c>
      <c r="D24" s="9" t="s">
        <v>46</v>
      </c>
      <c r="E24" s="9">
        <v>1.48</v>
      </c>
      <c r="F24" s="9">
        <v>100.23</v>
      </c>
      <c r="G24" s="9">
        <v>2.54</v>
      </c>
      <c r="H24" s="10">
        <v>111468000000</v>
      </c>
      <c r="J24" s="36"/>
      <c r="K24" s="55">
        <f t="shared" si="0"/>
        <v>0.46005052952536168</v>
      </c>
      <c r="L24" s="55">
        <f t="shared" si="1"/>
        <v>1.6316022104627705</v>
      </c>
      <c r="M24" s="55">
        <f t="shared" si="2"/>
        <v>-0.51375005892911108</v>
      </c>
      <c r="N24" s="49">
        <f t="shared" si="3"/>
        <v>-0.64643466663454496</v>
      </c>
      <c r="O24" s="36"/>
      <c r="P24" s="62">
        <f t="shared" si="4"/>
        <v>11.745944787778971</v>
      </c>
      <c r="Q24" s="62">
        <f t="shared" si="5"/>
        <v>2143.5442857142857</v>
      </c>
      <c r="R24" s="62">
        <f t="shared" si="6"/>
        <v>68.295652173913041</v>
      </c>
      <c r="S24" s="44">
        <f t="shared" si="7"/>
        <v>2883889478260.8696</v>
      </c>
    </row>
    <row r="25" spans="3:19" x14ac:dyDescent="0.25">
      <c r="C25" s="8" t="s">
        <v>47</v>
      </c>
      <c r="D25" s="9" t="s">
        <v>48</v>
      </c>
      <c r="E25" s="9">
        <v>0.94</v>
      </c>
      <c r="F25" s="9">
        <v>24.6</v>
      </c>
      <c r="G25" s="9">
        <v>49.53</v>
      </c>
      <c r="H25" s="10">
        <v>845311000000</v>
      </c>
      <c r="J25" s="36"/>
      <c r="K25" s="55">
        <f t="shared" si="0"/>
        <v>-0.32806361898567271</v>
      </c>
      <c r="L25" s="55">
        <f t="shared" si="1"/>
        <v>-0.37435800003186576</v>
      </c>
      <c r="M25" s="55">
        <f t="shared" si="2"/>
        <v>2.7771795948689881</v>
      </c>
      <c r="N25" s="49">
        <f t="shared" si="3"/>
        <v>1.6270594780325776</v>
      </c>
      <c r="O25" s="36"/>
      <c r="P25" s="62">
        <f t="shared" si="4"/>
        <v>-6.3806806279748196</v>
      </c>
      <c r="Q25" s="62">
        <f t="shared" si="5"/>
        <v>555.31428571428569</v>
      </c>
      <c r="R25" s="62">
        <f t="shared" si="6"/>
        <v>1149.0656521739131</v>
      </c>
      <c r="S25" s="44">
        <f t="shared" si="7"/>
        <v>19762278478260.871</v>
      </c>
    </row>
    <row r="26" spans="3:19" x14ac:dyDescent="0.25">
      <c r="C26" s="8" t="s">
        <v>49</v>
      </c>
      <c r="D26" s="9" t="s">
        <v>50</v>
      </c>
      <c r="E26" s="9">
        <v>1.28</v>
      </c>
      <c r="F26" s="9">
        <v>30.66</v>
      </c>
      <c r="G26" s="9">
        <v>5.91</v>
      </c>
      <c r="H26" s="10">
        <v>517183000000</v>
      </c>
      <c r="J26" s="36"/>
      <c r="K26" s="55">
        <f t="shared" si="0"/>
        <v>0.1681564004472009</v>
      </c>
      <c r="L26" s="55">
        <f t="shared" si="1"/>
        <v>-0.2136265591274959</v>
      </c>
      <c r="M26" s="55">
        <f t="shared" si="2"/>
        <v>-0.27773318441752148</v>
      </c>
      <c r="N26" s="49">
        <f t="shared" si="3"/>
        <v>0.61049723419931412</v>
      </c>
      <c r="O26" s="36"/>
      <c r="P26" s="62">
        <f t="shared" si="4"/>
        <v>5.0323798189812736</v>
      </c>
      <c r="Q26" s="62">
        <f t="shared" si="5"/>
        <v>682.57428571428568</v>
      </c>
      <c r="R26" s="62">
        <f t="shared" si="6"/>
        <v>145.80565217391305</v>
      </c>
      <c r="S26" s="44">
        <f t="shared" si="7"/>
        <v>12215334478260.869</v>
      </c>
    </row>
    <row r="27" spans="3:19" ht="15.75" thickBot="1" x14ac:dyDescent="0.3">
      <c r="C27" s="11" t="s">
        <v>51</v>
      </c>
      <c r="D27" s="12" t="s">
        <v>52</v>
      </c>
      <c r="E27" s="12">
        <v>0.19</v>
      </c>
      <c r="F27" s="12">
        <v>13.69</v>
      </c>
      <c r="G27" s="12">
        <v>3.03</v>
      </c>
      <c r="H27" s="13">
        <v>32018000000</v>
      </c>
      <c r="J27" s="36"/>
      <c r="K27" s="56">
        <f t="shared" si="0"/>
        <v>-1.422666603028776</v>
      </c>
      <c r="L27" s="56">
        <f t="shared" si="1"/>
        <v>-0.66372764033989817</v>
      </c>
      <c r="M27" s="56">
        <f t="shared" si="2"/>
        <v>-0.47943306530576429</v>
      </c>
      <c r="N27" s="50">
        <f t="shared" si="3"/>
        <v>-0.89257602083946741</v>
      </c>
      <c r="O27" s="36"/>
      <c r="P27" s="63">
        <f t="shared" si="4"/>
        <v>-31.556549260966193</v>
      </c>
      <c r="Q27" s="63">
        <f t="shared" si="5"/>
        <v>326.20428571428573</v>
      </c>
      <c r="R27" s="63">
        <f t="shared" si="6"/>
        <v>79.565652173913037</v>
      </c>
      <c r="S27" s="45">
        <f t="shared" si="7"/>
        <v>1056539478260.8696</v>
      </c>
    </row>
    <row r="28" spans="3:19" x14ac:dyDescent="0.25"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3:19" ht="15.75" thickBot="1" x14ac:dyDescent="0.3">
      <c r="J29" s="36"/>
      <c r="K29" s="36"/>
      <c r="L29" s="36"/>
      <c r="M29" s="36"/>
      <c r="N29" s="36"/>
      <c r="O29" s="36"/>
      <c r="P29" s="36"/>
      <c r="Q29" s="36"/>
      <c r="R29" s="36"/>
      <c r="S29" s="36"/>
    </row>
    <row r="30" spans="3:19" x14ac:dyDescent="0.25">
      <c r="D30" s="33" t="s">
        <v>53</v>
      </c>
      <c r="E30" s="5">
        <f>AVERAGE(E5:E27)</f>
        <v>1.1647826086956525</v>
      </c>
      <c r="F30" s="5">
        <f t="shared" ref="F30:G30" si="8">AVERAGE(F5:F27)</f>
        <v>38.714285714285715</v>
      </c>
      <c r="G30" s="5">
        <f t="shared" si="8"/>
        <v>9.8756521739130445</v>
      </c>
      <c r="H30" s="7">
        <f>AVERAGE(H5:H27)</f>
        <v>320125478260.86957</v>
      </c>
      <c r="J30" s="36"/>
      <c r="K30" s="36"/>
      <c r="L30" s="36"/>
      <c r="M30" s="36"/>
      <c r="N30" s="36"/>
      <c r="O30" s="46"/>
      <c r="P30" s="46"/>
      <c r="Q30" s="46"/>
      <c r="R30" s="46"/>
      <c r="S30" s="36"/>
    </row>
    <row r="31" spans="3:19" x14ac:dyDescent="0.25">
      <c r="D31" s="34" t="s">
        <v>54</v>
      </c>
      <c r="E31" s="9">
        <f>MEDIAN(E5:E27)</f>
        <v>1.1100000000000001</v>
      </c>
      <c r="F31" s="9">
        <f t="shared" ref="F31:H31" si="9">MEDIAN(F5:F27)</f>
        <v>24.6</v>
      </c>
      <c r="G31" s="9">
        <f t="shared" si="9"/>
        <v>5.0599999999999996</v>
      </c>
      <c r="H31" s="18">
        <f t="shared" si="9"/>
        <v>237728000000</v>
      </c>
      <c r="J31" s="36"/>
      <c r="K31" s="36"/>
      <c r="L31" s="36"/>
      <c r="M31" s="36"/>
      <c r="N31" s="36"/>
      <c r="O31" s="46"/>
      <c r="P31" s="46"/>
      <c r="Q31" s="46"/>
      <c r="R31" s="46"/>
      <c r="S31" s="36"/>
    </row>
    <row r="32" spans="3:19" x14ac:dyDescent="0.25">
      <c r="D32" s="34" t="s">
        <v>55</v>
      </c>
      <c r="E32" s="9">
        <f>MODE(E5:E27)</f>
        <v>0.73</v>
      </c>
      <c r="F32" s="9" t="e">
        <f t="shared" ref="F32:H32" si="10">MODE(F5:F27)</f>
        <v>#N/A</v>
      </c>
      <c r="G32" s="9" t="e">
        <f t="shared" si="10"/>
        <v>#N/A</v>
      </c>
      <c r="H32" s="18" t="e">
        <f t="shared" si="10"/>
        <v>#N/A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4:19" x14ac:dyDescent="0.25">
      <c r="D33" s="34" t="s">
        <v>59</v>
      </c>
      <c r="E33" s="9">
        <f>MAX(E5:E27)</f>
        <v>3.18</v>
      </c>
      <c r="F33" s="9">
        <f t="shared" ref="F33:H33" si="11">MAX(F5:F27)</f>
        <v>163.09</v>
      </c>
      <c r="G33" s="9">
        <f t="shared" si="11"/>
        <v>50.49</v>
      </c>
      <c r="H33" s="18">
        <f t="shared" si="11"/>
        <v>1047000000000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spans="4:19" x14ac:dyDescent="0.25">
      <c r="D34" s="34" t="s">
        <v>60</v>
      </c>
      <c r="E34" s="9">
        <f>MIN(E5:E27)</f>
        <v>0.19</v>
      </c>
      <c r="F34" s="9">
        <f t="shared" ref="F34:H34" si="12">MIN(F5:F27)</f>
        <v>8.7100000000000009</v>
      </c>
      <c r="G34" s="9">
        <f t="shared" si="12"/>
        <v>-3.85</v>
      </c>
      <c r="H34" s="18">
        <f t="shared" si="12"/>
        <v>4877000000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4:19" x14ac:dyDescent="0.25">
      <c r="D35" s="34" t="s">
        <v>56</v>
      </c>
      <c r="E35" s="9">
        <f>QUARTILE(E5:E27,1)</f>
        <v>0.73</v>
      </c>
      <c r="F35" s="9">
        <f>QUARTILE(F5:F27,1)</f>
        <v>16.989999999999998</v>
      </c>
      <c r="G35" s="9">
        <f>QUARTILE(G5:G27,1)</f>
        <v>2.92</v>
      </c>
      <c r="H35" s="18">
        <f>QUARTILE(H5:H27,1)</f>
        <v>76490500000</v>
      </c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4:19" x14ac:dyDescent="0.25">
      <c r="D36" s="34" t="s">
        <v>57</v>
      </c>
      <c r="E36" s="9">
        <f>QUARTILE(E5:E27,3)</f>
        <v>1.415</v>
      </c>
      <c r="F36" s="9">
        <f>QUARTILE(F5:F27,3)</f>
        <v>38.9</v>
      </c>
      <c r="G36" s="9">
        <f>QUARTILE(G5:G27,3)</f>
        <v>8.8949999999999996</v>
      </c>
      <c r="H36" s="18">
        <f>QUARTILE(H5:H27,3)</f>
        <v>418773500000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4:19" x14ac:dyDescent="0.25">
      <c r="D37" s="34" t="s">
        <v>58</v>
      </c>
      <c r="E37" s="9">
        <f>E33-E34</f>
        <v>2.99</v>
      </c>
      <c r="F37" s="9">
        <f t="shared" ref="F37:H37" si="13">F33-F34</f>
        <v>154.38</v>
      </c>
      <c r="G37" s="9">
        <f t="shared" si="13"/>
        <v>54.34</v>
      </c>
      <c r="H37" s="18">
        <f t="shared" si="13"/>
        <v>1042123000000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4:19" x14ac:dyDescent="0.25">
      <c r="D38" s="34" t="s">
        <v>61</v>
      </c>
      <c r="E38" s="9">
        <f>AVEDEV(E5:E27)</f>
        <v>0.48582230623818534</v>
      </c>
      <c r="F38" s="9">
        <f t="shared" ref="F38:H38" si="14">AVEDEV(F5:F27)</f>
        <v>26.108027210884352</v>
      </c>
      <c r="G38" s="9">
        <f t="shared" si="14"/>
        <v>9.6109640831758032</v>
      </c>
      <c r="H38" s="18">
        <f t="shared" si="14"/>
        <v>250300275992.4386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4:19" x14ac:dyDescent="0.25">
      <c r="D39" s="34" t="s">
        <v>72</v>
      </c>
      <c r="E39" s="9">
        <f>E38^2</f>
        <v>0.23602331323858913</v>
      </c>
      <c r="F39" s="9">
        <f t="shared" ref="F39:H39" si="15">F38^2</f>
        <v>681.62908484427771</v>
      </c>
      <c r="G39" s="9">
        <f t="shared" si="15"/>
        <v>92.370630608095311</v>
      </c>
      <c r="H39" s="18">
        <f t="shared" si="15"/>
        <v>6.2650228161890933E+22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4:19" x14ac:dyDescent="0.25">
      <c r="D40" s="34" t="s">
        <v>75</v>
      </c>
      <c r="E40" s="9">
        <f>DEVSQ(E5:E27)</f>
        <v>10.328373913043482</v>
      </c>
      <c r="F40" s="9">
        <f t="shared" ref="F40:H40" si="16">DEVSQ(F5:F27)</f>
        <v>28429.784514285715</v>
      </c>
      <c r="G40" s="9">
        <f t="shared" si="16"/>
        <v>4485.3503652173913</v>
      </c>
      <c r="H40" s="18">
        <f t="shared" si="16"/>
        <v>2.2921409107137392E+24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4:19" x14ac:dyDescent="0.25">
      <c r="D41" s="34" t="s">
        <v>73</v>
      </c>
      <c r="E41" s="9">
        <f>SUMSQ(E5:E27)</f>
        <v>41.532899999999998</v>
      </c>
      <c r="F41" s="9">
        <f>SUMSQ(F5:F27)</f>
        <v>59904.498800000016</v>
      </c>
      <c r="G41" s="9">
        <f>SUMSQ(G5:G27)</f>
        <v>6728.5060000000012</v>
      </c>
      <c r="H41" s="18">
        <f>SUMSQ(H5:H27)</f>
        <v>4.6491883128440001E+24</v>
      </c>
    </row>
    <row r="42" spans="4:19" x14ac:dyDescent="0.25">
      <c r="D42" s="34" t="s">
        <v>74</v>
      </c>
      <c r="E42" s="9">
        <f>VAR(E5:E27)</f>
        <v>0.46947154150197545</v>
      </c>
      <c r="F42" s="9">
        <f>VAR(F5:F27)</f>
        <v>1421.4892257142865</v>
      </c>
      <c r="G42" s="9">
        <f>VAR(G5:G27)</f>
        <v>203.87956205533601</v>
      </c>
      <c r="H42" s="18">
        <f>VAR(H5:H27)</f>
        <v>1.0418822321426088E+23</v>
      </c>
    </row>
    <row r="43" spans="4:19" x14ac:dyDescent="0.25">
      <c r="D43" s="34" t="s">
        <v>76</v>
      </c>
      <c r="E43" s="9">
        <f>_xlfn.STDEV.S(E5:E27)</f>
        <v>0.68517993366850394</v>
      </c>
      <c r="F43" s="9">
        <f>_xlfn.STDEV.S(F5:F27)</f>
        <v>37.702642158266393</v>
      </c>
      <c r="G43" s="9">
        <f>_xlfn.STDEV.S(G5:G27)</f>
        <v>14.278640063232073</v>
      </c>
      <c r="H43" s="18">
        <f>_xlfn.STDEV.S(H5:H27)</f>
        <v>322782005716.33618</v>
      </c>
    </row>
    <row r="44" spans="4:19" ht="15.75" thickBot="1" x14ac:dyDescent="0.3">
      <c r="D44" s="35" t="s">
        <v>77</v>
      </c>
      <c r="E44" s="12">
        <f>_xlfn.STDEV.P(E5:E27)</f>
        <v>0.67011919488231009</v>
      </c>
      <c r="F44" s="12">
        <f t="shared" ref="F44:H44" si="17">_xlfn.STDEV.P(F5:F27)</f>
        <v>36.794011232604618</v>
      </c>
      <c r="G44" s="12">
        <f t="shared" si="17"/>
        <v>13.964785471689904</v>
      </c>
      <c r="H44" s="20">
        <f t="shared" si="17"/>
        <v>315687029296.1286</v>
      </c>
    </row>
    <row r="45" spans="4:19" x14ac:dyDescent="0.25">
      <c r="D45" s="40"/>
    </row>
  </sheetData>
  <mergeCells count="3">
    <mergeCell ref="K3:N3"/>
    <mergeCell ref="P3:S3"/>
    <mergeCell ref="C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6233-74BB-4337-A8CD-82787E16153C}">
  <dimension ref="C1:T48"/>
  <sheetViews>
    <sheetView tabSelected="1" topLeftCell="B1" workbookViewId="0">
      <selection activeCell="P12" sqref="P12"/>
    </sheetView>
  </sheetViews>
  <sheetFormatPr defaultRowHeight="15" x14ac:dyDescent="0.25"/>
  <cols>
    <col min="2" max="2" width="22.85546875" bestFit="1" customWidth="1"/>
    <col min="4" max="4" width="28.5703125" bestFit="1" customWidth="1"/>
    <col min="5" max="5" width="10.5703125" bestFit="1" customWidth="1"/>
    <col min="6" max="7" width="11.5703125" bestFit="1" customWidth="1"/>
    <col min="8" max="8" width="19.85546875" bestFit="1" customWidth="1"/>
    <col min="9" max="9" width="13.85546875" bestFit="1" customWidth="1"/>
    <col min="10" max="10" width="8.28515625" bestFit="1" customWidth="1"/>
    <col min="11" max="11" width="14.140625" bestFit="1" customWidth="1"/>
    <col min="12" max="12" width="13.28515625" bestFit="1" customWidth="1"/>
    <col min="13" max="14" width="15.5703125" bestFit="1" customWidth="1"/>
    <col min="15" max="17" width="9.28515625" bestFit="1" customWidth="1"/>
    <col min="18" max="18" width="10.5703125" bestFit="1" customWidth="1"/>
    <col min="19" max="19" width="12" bestFit="1" customWidth="1"/>
  </cols>
  <sheetData>
    <row r="1" spans="3:20" x14ac:dyDescent="0.25"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3:20" ht="15.75" thickBot="1" x14ac:dyDescent="0.3"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3:20" ht="24" thickBot="1" x14ac:dyDescent="0.4">
      <c r="C3" s="66" t="s">
        <v>88</v>
      </c>
      <c r="D3" s="67"/>
      <c r="E3" s="67"/>
      <c r="F3" s="67"/>
      <c r="G3" s="67"/>
      <c r="H3" s="68"/>
      <c r="J3" s="36"/>
      <c r="K3" s="72"/>
      <c r="L3" s="73"/>
      <c r="M3" s="73"/>
      <c r="N3" s="73"/>
      <c r="O3" s="36"/>
      <c r="P3" s="72"/>
      <c r="Q3" s="73"/>
      <c r="R3" s="73"/>
      <c r="S3" s="73"/>
      <c r="T3" s="36"/>
    </row>
    <row r="4" spans="3:20" ht="15.75" thickBot="1" x14ac:dyDescent="0.3">
      <c r="C4" s="14" t="s">
        <v>0</v>
      </c>
      <c r="D4" s="15" t="s">
        <v>1</v>
      </c>
      <c r="E4" s="15" t="s">
        <v>12</v>
      </c>
      <c r="F4" s="15" t="s">
        <v>2</v>
      </c>
      <c r="G4" s="15" t="s">
        <v>3</v>
      </c>
      <c r="H4" s="16" t="s">
        <v>20</v>
      </c>
      <c r="J4" s="36"/>
      <c r="K4" s="37"/>
      <c r="L4" s="37"/>
      <c r="M4" s="37"/>
      <c r="N4" s="37"/>
      <c r="O4" s="37"/>
      <c r="P4" s="37"/>
      <c r="Q4" s="37"/>
      <c r="R4" s="37"/>
      <c r="S4" s="37"/>
      <c r="T4" s="36"/>
    </row>
    <row r="5" spans="3:20" x14ac:dyDescent="0.25">
      <c r="C5" s="6" t="s">
        <v>4</v>
      </c>
      <c r="D5" s="5" t="s">
        <v>5</v>
      </c>
      <c r="E5" s="5">
        <v>3.18</v>
      </c>
      <c r="F5" s="5">
        <v>163.09</v>
      </c>
      <c r="G5" s="5">
        <v>0.18</v>
      </c>
      <c r="H5" s="7">
        <v>32510000000</v>
      </c>
      <c r="J5" s="36"/>
      <c r="K5" s="37"/>
      <c r="L5" s="58"/>
      <c r="M5" s="58"/>
      <c r="N5" s="38"/>
      <c r="O5" s="36"/>
      <c r="P5" s="59"/>
      <c r="Q5" s="59"/>
      <c r="R5" s="59"/>
      <c r="S5" s="36"/>
      <c r="T5" s="36"/>
    </row>
    <row r="6" spans="3:20" x14ac:dyDescent="0.25">
      <c r="C6" s="8" t="s">
        <v>7</v>
      </c>
      <c r="D6" s="9" t="s">
        <v>8</v>
      </c>
      <c r="E6" s="9">
        <v>1.08</v>
      </c>
      <c r="F6" s="9">
        <v>18.48</v>
      </c>
      <c r="G6" s="9">
        <v>11.78</v>
      </c>
      <c r="H6" s="10">
        <v>983735000000</v>
      </c>
      <c r="J6" s="36"/>
      <c r="K6" s="37"/>
      <c r="L6" s="58"/>
      <c r="M6" s="58"/>
      <c r="N6" s="38"/>
      <c r="O6" s="36"/>
      <c r="P6" s="59"/>
      <c r="Q6" s="59"/>
      <c r="R6" s="59"/>
      <c r="S6" s="36"/>
      <c r="T6" s="36"/>
    </row>
    <row r="7" spans="3:20" x14ac:dyDescent="0.25">
      <c r="C7" s="8" t="s">
        <v>9</v>
      </c>
      <c r="D7" s="9" t="s">
        <v>10</v>
      </c>
      <c r="E7" s="9">
        <v>0.33</v>
      </c>
      <c r="F7" s="9" t="s">
        <v>11</v>
      </c>
      <c r="G7" s="9">
        <v>-3.85</v>
      </c>
      <c r="H7" s="10">
        <v>39983000000</v>
      </c>
      <c r="J7" s="36"/>
      <c r="K7" s="37"/>
      <c r="L7" s="58"/>
      <c r="M7" s="58"/>
      <c r="N7" s="38"/>
      <c r="O7" s="36"/>
      <c r="P7" s="59"/>
      <c r="Q7" s="59"/>
      <c r="R7" s="59"/>
      <c r="S7" s="36"/>
      <c r="T7" s="36"/>
    </row>
    <row r="8" spans="3:20" x14ac:dyDescent="0.25">
      <c r="C8" s="8" t="s">
        <v>6</v>
      </c>
      <c r="D8" s="9" t="s">
        <v>13</v>
      </c>
      <c r="E8" s="9">
        <v>0.7</v>
      </c>
      <c r="F8" s="9">
        <v>11.57</v>
      </c>
      <c r="G8" s="9">
        <v>4.3</v>
      </c>
      <c r="H8" s="10">
        <v>221486000000</v>
      </c>
      <c r="J8" s="36"/>
      <c r="K8" s="37"/>
      <c r="L8" s="58"/>
      <c r="M8" s="58"/>
      <c r="N8" s="38"/>
      <c r="O8" s="36"/>
      <c r="P8" s="59"/>
      <c r="Q8" s="59"/>
      <c r="R8" s="59"/>
      <c r="S8" s="36"/>
      <c r="T8" s="36"/>
    </row>
    <row r="9" spans="3:20" x14ac:dyDescent="0.25">
      <c r="C9" s="8" t="s">
        <v>14</v>
      </c>
      <c r="D9" s="9" t="s">
        <v>15</v>
      </c>
      <c r="E9" s="9">
        <v>1.35</v>
      </c>
      <c r="F9" s="9">
        <v>8.7100000000000009</v>
      </c>
      <c r="G9" s="9">
        <v>23.86</v>
      </c>
      <c r="H9" s="10">
        <v>74699000000</v>
      </c>
      <c r="J9" s="36"/>
      <c r="K9" s="37"/>
      <c r="L9" s="58"/>
      <c r="M9" s="58"/>
      <c r="N9" s="38"/>
      <c r="O9" s="36"/>
      <c r="P9" s="59"/>
      <c r="Q9" s="59"/>
      <c r="R9" s="59"/>
      <c r="S9" s="36"/>
      <c r="T9" s="36"/>
    </row>
    <row r="10" spans="3:20" x14ac:dyDescent="0.25">
      <c r="C10" s="8" t="s">
        <v>16</v>
      </c>
      <c r="D10" s="9" t="s">
        <v>17</v>
      </c>
      <c r="E10" s="9">
        <v>1.64</v>
      </c>
      <c r="F10" s="9">
        <v>10.3</v>
      </c>
      <c r="G10" s="9">
        <v>2.81</v>
      </c>
      <c r="H10" s="10">
        <v>269382000000</v>
      </c>
      <c r="J10" s="36"/>
      <c r="K10" s="37"/>
      <c r="L10" s="58"/>
      <c r="M10" s="58"/>
      <c r="N10" s="38"/>
      <c r="O10" s="36"/>
      <c r="P10" s="59"/>
      <c r="Q10" s="59"/>
      <c r="R10" s="59"/>
      <c r="S10" s="36"/>
      <c r="T10" s="36"/>
    </row>
    <row r="11" spans="3:20" x14ac:dyDescent="0.25">
      <c r="C11" s="8" t="s">
        <v>18</v>
      </c>
      <c r="D11" s="9" t="s">
        <v>19</v>
      </c>
      <c r="E11" s="9">
        <v>0.97</v>
      </c>
      <c r="F11" s="9">
        <v>27.15</v>
      </c>
      <c r="G11" s="9">
        <v>5.0599999999999996</v>
      </c>
      <c r="H11" s="10">
        <v>1047000000000</v>
      </c>
      <c r="J11" s="36"/>
      <c r="K11" s="37"/>
      <c r="L11" s="58"/>
      <c r="M11" s="58"/>
      <c r="N11" s="38"/>
      <c r="O11" s="36"/>
      <c r="P11" s="59"/>
      <c r="Q11" s="59"/>
      <c r="R11" s="59"/>
      <c r="S11" s="36"/>
      <c r="T11" s="36"/>
    </row>
    <row r="12" spans="3:20" x14ac:dyDescent="0.25">
      <c r="C12" s="8" t="s">
        <v>21</v>
      </c>
      <c r="D12" s="9" t="s">
        <v>22</v>
      </c>
      <c r="E12" s="9">
        <v>1.62</v>
      </c>
      <c r="F12" s="9">
        <v>72.25</v>
      </c>
      <c r="G12" s="9">
        <v>24.1</v>
      </c>
      <c r="H12" s="10">
        <v>861498000000</v>
      </c>
      <c r="J12" s="36"/>
      <c r="K12" s="37"/>
      <c r="L12" s="58"/>
      <c r="M12" s="58"/>
      <c r="N12" s="38"/>
      <c r="O12" s="36"/>
      <c r="P12" s="59"/>
      <c r="Q12" s="59"/>
      <c r="R12" s="59"/>
      <c r="S12" s="36"/>
      <c r="T12" s="36"/>
    </row>
    <row r="13" spans="3:20" x14ac:dyDescent="0.25">
      <c r="C13" s="8" t="s">
        <v>23</v>
      </c>
      <c r="D13" s="9" t="s">
        <v>24</v>
      </c>
      <c r="E13" s="9">
        <v>0.73</v>
      </c>
      <c r="F13" s="9">
        <v>16.989999999999998</v>
      </c>
      <c r="G13" s="9">
        <v>7.77</v>
      </c>
      <c r="H13" s="10">
        <v>237728000000</v>
      </c>
      <c r="J13" s="36"/>
      <c r="K13" s="37"/>
      <c r="L13" s="58"/>
      <c r="M13" s="58"/>
      <c r="N13" s="38"/>
      <c r="O13" s="36"/>
      <c r="P13" s="59"/>
      <c r="Q13" s="59"/>
      <c r="R13" s="59"/>
      <c r="S13" s="36"/>
      <c r="T13" s="36"/>
    </row>
    <row r="14" spans="3:20" x14ac:dyDescent="0.25">
      <c r="C14" s="8" t="s">
        <v>25</v>
      </c>
      <c r="D14" s="9" t="s">
        <v>26</v>
      </c>
      <c r="E14" s="9">
        <v>0.43</v>
      </c>
      <c r="F14" s="9">
        <v>14.44</v>
      </c>
      <c r="G14" s="9">
        <v>5.97</v>
      </c>
      <c r="H14" s="10">
        <v>31465000000</v>
      </c>
      <c r="J14" s="36"/>
      <c r="K14" s="37"/>
      <c r="L14" s="58"/>
      <c r="M14" s="58"/>
      <c r="N14" s="38"/>
      <c r="O14" s="36"/>
      <c r="P14" s="59"/>
      <c r="Q14" s="59"/>
      <c r="R14" s="59"/>
      <c r="S14" s="36"/>
      <c r="T14" s="36"/>
    </row>
    <row r="15" spans="3:20" x14ac:dyDescent="0.25">
      <c r="C15" s="8" t="s">
        <v>27</v>
      </c>
      <c r="D15" s="9" t="s">
        <v>28</v>
      </c>
      <c r="E15" s="9">
        <v>1.1499999999999999</v>
      </c>
      <c r="F15" s="9">
        <v>22.49</v>
      </c>
      <c r="G15" s="9">
        <v>10.02</v>
      </c>
      <c r="H15" s="10">
        <v>246858000000</v>
      </c>
      <c r="J15" s="36"/>
      <c r="K15" s="37"/>
      <c r="L15" s="58"/>
      <c r="M15" s="58"/>
      <c r="N15" s="38"/>
      <c r="O15" s="36"/>
      <c r="P15" s="59"/>
      <c r="Q15" s="59"/>
      <c r="R15" s="59"/>
      <c r="S15" s="36"/>
      <c r="T15" s="36"/>
    </row>
    <row r="16" spans="3:20" x14ac:dyDescent="0.25">
      <c r="C16" s="8" t="s">
        <v>29</v>
      </c>
      <c r="D16" s="9" t="s">
        <v>30</v>
      </c>
      <c r="E16" s="9">
        <v>0.73</v>
      </c>
      <c r="F16" s="9">
        <v>21.85</v>
      </c>
      <c r="G16" s="9">
        <v>6.02</v>
      </c>
      <c r="H16" s="10">
        <v>347183000000</v>
      </c>
      <c r="J16" s="36"/>
      <c r="K16" s="37"/>
      <c r="L16" s="58"/>
      <c r="M16" s="58"/>
      <c r="N16" s="38"/>
      <c r="O16" s="36"/>
      <c r="P16" s="59"/>
      <c r="Q16" s="59"/>
      <c r="R16" s="59"/>
      <c r="S16" s="36"/>
      <c r="T16" s="36"/>
    </row>
    <row r="17" spans="3:20" x14ac:dyDescent="0.25">
      <c r="C17" s="8" t="s">
        <v>31</v>
      </c>
      <c r="D17" s="9" t="s">
        <v>32</v>
      </c>
      <c r="E17" s="9">
        <v>1.21</v>
      </c>
      <c r="F17" s="9">
        <v>17.14</v>
      </c>
      <c r="G17" s="9">
        <v>4.1500000000000004</v>
      </c>
      <c r="H17" s="10">
        <v>301001000000</v>
      </c>
      <c r="J17" s="36"/>
      <c r="K17" s="37"/>
      <c r="L17" s="58"/>
      <c r="M17" s="58"/>
      <c r="N17" s="38"/>
      <c r="O17" s="36"/>
      <c r="P17" s="59"/>
      <c r="Q17" s="59"/>
      <c r="R17" s="59"/>
      <c r="S17" s="36"/>
      <c r="T17" s="36"/>
    </row>
    <row r="18" spans="3:20" x14ac:dyDescent="0.25">
      <c r="C18" s="8" t="s">
        <v>33</v>
      </c>
      <c r="D18" s="9" t="s">
        <v>34</v>
      </c>
      <c r="E18" s="9">
        <v>0.42</v>
      </c>
      <c r="F18" s="9">
        <v>82.89</v>
      </c>
      <c r="G18" s="9">
        <v>50.49</v>
      </c>
      <c r="H18" s="10">
        <v>4877000000</v>
      </c>
      <c r="J18" s="36"/>
      <c r="K18" s="37"/>
      <c r="L18" s="58"/>
      <c r="M18" s="58"/>
      <c r="N18" s="38"/>
      <c r="O18" s="36"/>
      <c r="P18" s="59"/>
      <c r="Q18" s="59"/>
      <c r="R18" s="59"/>
      <c r="S18" s="36"/>
      <c r="T18" s="36"/>
    </row>
    <row r="19" spans="3:20" x14ac:dyDescent="0.25">
      <c r="C19" s="8" t="s">
        <v>35</v>
      </c>
      <c r="D19" s="9" t="s">
        <v>36</v>
      </c>
      <c r="E19" s="9">
        <v>1.1299999999999999</v>
      </c>
      <c r="F19" s="9" t="s">
        <v>11</v>
      </c>
      <c r="G19" s="9">
        <v>-2.16</v>
      </c>
      <c r="H19" s="10">
        <v>78282000000</v>
      </c>
      <c r="J19" s="36"/>
      <c r="K19" s="37"/>
      <c r="L19" s="58"/>
      <c r="M19" s="58"/>
      <c r="N19" s="38"/>
      <c r="O19" s="36"/>
      <c r="P19" s="59"/>
      <c r="Q19" s="59"/>
      <c r="R19" s="59"/>
      <c r="S19" s="36"/>
      <c r="T19" s="36"/>
    </row>
    <row r="20" spans="3:20" x14ac:dyDescent="0.25">
      <c r="C20" s="8" t="s">
        <v>37</v>
      </c>
      <c r="D20" s="9" t="s">
        <v>38</v>
      </c>
      <c r="E20" s="9">
        <v>1.1100000000000001</v>
      </c>
      <c r="F20" s="9">
        <v>35.01</v>
      </c>
      <c r="G20" s="9">
        <v>2.4900000000000002</v>
      </c>
      <c r="H20" s="10">
        <v>136601000000</v>
      </c>
      <c r="J20" s="36"/>
      <c r="K20" s="37"/>
      <c r="L20" s="58"/>
      <c r="M20" s="58"/>
      <c r="N20" s="38"/>
      <c r="O20" s="36"/>
      <c r="P20" s="59"/>
      <c r="Q20" s="59"/>
      <c r="R20" s="59"/>
      <c r="S20" s="36"/>
      <c r="T20" s="36"/>
    </row>
    <row r="21" spans="3:20" x14ac:dyDescent="0.25">
      <c r="C21" s="8" t="s">
        <v>39</v>
      </c>
      <c r="D21" s="9" t="s">
        <v>40</v>
      </c>
      <c r="E21" s="9">
        <v>0.81</v>
      </c>
      <c r="F21" s="9">
        <v>33.5</v>
      </c>
      <c r="G21" s="9">
        <v>5.21</v>
      </c>
      <c r="H21" s="10">
        <v>390905000000</v>
      </c>
      <c r="J21" s="36"/>
      <c r="K21" s="37"/>
      <c r="L21" s="58"/>
      <c r="M21" s="58"/>
      <c r="N21" s="38"/>
      <c r="O21" s="36"/>
      <c r="P21" s="59"/>
      <c r="Q21" s="59"/>
      <c r="R21" s="59"/>
      <c r="S21" s="36"/>
      <c r="T21" s="36"/>
    </row>
    <row r="22" spans="3:20" x14ac:dyDescent="0.25">
      <c r="C22" s="8" t="s">
        <v>41</v>
      </c>
      <c r="D22" s="9" t="s">
        <v>42</v>
      </c>
      <c r="E22" s="9">
        <v>2.44</v>
      </c>
      <c r="F22" s="9">
        <v>38.9</v>
      </c>
      <c r="G22" s="9">
        <v>4.43</v>
      </c>
      <c r="H22" s="10">
        <v>105071000000</v>
      </c>
      <c r="J22" s="36"/>
      <c r="K22" s="37"/>
      <c r="L22" s="58"/>
      <c r="M22" s="58"/>
      <c r="N22" s="38"/>
      <c r="O22" s="36"/>
      <c r="P22" s="59"/>
      <c r="Q22" s="59"/>
      <c r="R22" s="59"/>
      <c r="S22" s="36"/>
      <c r="T22" s="36"/>
    </row>
    <row r="23" spans="3:20" x14ac:dyDescent="0.25">
      <c r="C23" s="8" t="s">
        <v>43</v>
      </c>
      <c r="D23" s="9" t="s">
        <v>44</v>
      </c>
      <c r="E23" s="9">
        <v>1.87</v>
      </c>
      <c r="F23" s="9">
        <v>49.06</v>
      </c>
      <c r="G23" s="9">
        <v>3.5</v>
      </c>
      <c r="H23" s="10">
        <v>446642000000</v>
      </c>
      <c r="J23" s="36"/>
      <c r="K23" s="37"/>
      <c r="L23" s="58"/>
      <c r="M23" s="58"/>
      <c r="N23" s="38"/>
      <c r="O23" s="36"/>
      <c r="P23" s="59"/>
      <c r="Q23" s="59"/>
      <c r="R23" s="59"/>
      <c r="S23" s="36"/>
      <c r="T23" s="36"/>
    </row>
    <row r="24" spans="3:20" x14ac:dyDescent="0.25">
      <c r="C24" s="8" t="s">
        <v>45</v>
      </c>
      <c r="D24" s="9" t="s">
        <v>46</v>
      </c>
      <c r="E24" s="9">
        <v>1.48</v>
      </c>
      <c r="F24" s="9">
        <v>100.23</v>
      </c>
      <c r="G24" s="9">
        <v>2.54</v>
      </c>
      <c r="H24" s="10">
        <v>111468000000</v>
      </c>
      <c r="J24" s="36"/>
      <c r="K24" s="37"/>
      <c r="L24" s="58"/>
      <c r="M24" s="58"/>
      <c r="N24" s="38"/>
      <c r="O24" s="36"/>
      <c r="P24" s="59"/>
      <c r="Q24" s="59"/>
      <c r="R24" s="59"/>
      <c r="S24" s="36"/>
      <c r="T24" s="36"/>
    </row>
    <row r="25" spans="3:20" x14ac:dyDescent="0.25">
      <c r="C25" s="8" t="s">
        <v>47</v>
      </c>
      <c r="D25" s="9" t="s">
        <v>48</v>
      </c>
      <c r="E25" s="9">
        <v>0.94</v>
      </c>
      <c r="F25" s="9">
        <v>24.6</v>
      </c>
      <c r="G25" s="9">
        <v>49.53</v>
      </c>
      <c r="H25" s="10">
        <v>845311000000</v>
      </c>
      <c r="J25" s="36"/>
      <c r="K25" s="37"/>
      <c r="L25" s="58"/>
      <c r="M25" s="58"/>
      <c r="N25" s="38"/>
      <c r="O25" s="36"/>
      <c r="P25" s="59"/>
      <c r="Q25" s="59"/>
      <c r="R25" s="59"/>
      <c r="S25" s="36"/>
      <c r="T25" s="36"/>
    </row>
    <row r="26" spans="3:20" x14ac:dyDescent="0.25">
      <c r="C26" s="8" t="s">
        <v>49</v>
      </c>
      <c r="D26" s="9" t="s">
        <v>50</v>
      </c>
      <c r="E26" s="9">
        <v>1.28</v>
      </c>
      <c r="F26" s="9">
        <v>30.66</v>
      </c>
      <c r="G26" s="9">
        <v>5.91</v>
      </c>
      <c r="H26" s="10">
        <v>517183000000</v>
      </c>
      <c r="J26" s="36"/>
      <c r="K26" s="37"/>
      <c r="L26" s="58"/>
      <c r="M26" s="58"/>
      <c r="N26" s="38"/>
      <c r="O26" s="36"/>
      <c r="P26" s="59"/>
      <c r="Q26" s="59"/>
      <c r="R26" s="59"/>
      <c r="S26" s="36"/>
      <c r="T26" s="36"/>
    </row>
    <row r="27" spans="3:20" ht="15.75" thickBot="1" x14ac:dyDescent="0.3">
      <c r="C27" s="11" t="s">
        <v>51</v>
      </c>
      <c r="D27" s="12" t="s">
        <v>52</v>
      </c>
      <c r="E27" s="12">
        <v>0.19</v>
      </c>
      <c r="F27" s="12">
        <v>13.69</v>
      </c>
      <c r="G27" s="12">
        <v>3.03</v>
      </c>
      <c r="H27" s="13">
        <v>32018000000</v>
      </c>
      <c r="J27" s="36"/>
      <c r="K27" s="37"/>
      <c r="L27" s="58"/>
      <c r="M27" s="58"/>
      <c r="N27" s="38"/>
      <c r="O27" s="36"/>
      <c r="P27" s="59"/>
      <c r="Q27" s="59"/>
      <c r="R27" s="59"/>
      <c r="S27" s="36"/>
      <c r="T27" s="36"/>
    </row>
    <row r="28" spans="3:20" x14ac:dyDescent="0.25"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3:20" ht="15.75" thickBot="1" x14ac:dyDescent="0.3"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3:20" x14ac:dyDescent="0.25">
      <c r="D30" s="41" t="s">
        <v>91</v>
      </c>
      <c r="E30" s="75">
        <f>AVERAGE(E5:E27)</f>
        <v>1.1647826086956525</v>
      </c>
      <c r="F30" s="76">
        <f t="shared" ref="F30:H30" si="0">AVERAGE(F5:F27)</f>
        <v>38.714285714285715</v>
      </c>
      <c r="G30" s="76">
        <f t="shared" si="0"/>
        <v>9.8756521739130445</v>
      </c>
      <c r="H30" s="26">
        <f t="shared" si="0"/>
        <v>320125478260.86957</v>
      </c>
      <c r="I30" s="9"/>
      <c r="J30" s="36"/>
      <c r="K30" s="36"/>
      <c r="L30" s="36"/>
      <c r="M30" s="36"/>
      <c r="N30" s="36"/>
      <c r="O30" s="46"/>
      <c r="P30" s="46"/>
      <c r="Q30" s="46"/>
      <c r="R30" s="46"/>
      <c r="S30" s="36"/>
      <c r="T30" s="36"/>
    </row>
    <row r="31" spans="3:20" x14ac:dyDescent="0.25">
      <c r="D31" s="42" t="s">
        <v>92</v>
      </c>
      <c r="E31" s="77">
        <f>_xlfn.STDEV.S(E5:E27)</f>
        <v>0.68517993366850394</v>
      </c>
      <c r="F31" s="74">
        <f t="shared" ref="F31:H31" si="1">_xlfn.STDEV.S(F5:F27)</f>
        <v>37.702642158266393</v>
      </c>
      <c r="G31" s="74">
        <f t="shared" si="1"/>
        <v>14.278640063232073</v>
      </c>
      <c r="H31" s="18">
        <f t="shared" si="1"/>
        <v>322782005716.33618</v>
      </c>
      <c r="I31" s="9"/>
      <c r="J31" s="36"/>
      <c r="K31" s="36"/>
      <c r="L31" s="36"/>
      <c r="M31" s="36"/>
      <c r="N31" s="36"/>
      <c r="O31" s="46"/>
      <c r="P31" s="46"/>
      <c r="Q31" s="46"/>
      <c r="R31" s="46"/>
      <c r="S31" s="36"/>
      <c r="T31" s="36"/>
    </row>
    <row r="32" spans="3:20" x14ac:dyDescent="0.25">
      <c r="D32" s="42" t="s">
        <v>89</v>
      </c>
      <c r="E32" s="77">
        <f>1*E31</f>
        <v>0.68517993366850394</v>
      </c>
      <c r="F32" s="74">
        <f t="shared" ref="F32:H32" si="2">1*F31</f>
        <v>37.702642158266393</v>
      </c>
      <c r="G32" s="74">
        <f t="shared" si="2"/>
        <v>14.278640063232073</v>
      </c>
      <c r="H32" s="18">
        <f t="shared" si="2"/>
        <v>322782005716.33618</v>
      </c>
      <c r="I32" s="9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3:20" ht="15.75" thickBot="1" x14ac:dyDescent="0.3">
      <c r="D33" s="43" t="s">
        <v>90</v>
      </c>
      <c r="E33" s="78">
        <f>2*E31</f>
        <v>1.3703598673370079</v>
      </c>
      <c r="F33" s="79">
        <f t="shared" ref="F33:H33" si="3">2*F31</f>
        <v>75.405284316532786</v>
      </c>
      <c r="G33" s="79">
        <f t="shared" si="3"/>
        <v>28.557280126464146</v>
      </c>
      <c r="H33" s="20">
        <f t="shared" si="3"/>
        <v>645564011432.67236</v>
      </c>
      <c r="I33" s="9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3:20" ht="15.75" thickBot="1" x14ac:dyDescent="0.3">
      <c r="D34" s="39"/>
      <c r="E34" s="9"/>
      <c r="F34" s="9"/>
      <c r="G34" s="9"/>
      <c r="H34" s="9"/>
      <c r="I34" s="9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spans="3:20" ht="19.5" thickBot="1" x14ac:dyDescent="0.35">
      <c r="D35" s="80" t="s">
        <v>93</v>
      </c>
      <c r="E35" s="81"/>
      <c r="F35" s="81"/>
      <c r="G35" s="81"/>
      <c r="H35" s="82"/>
      <c r="I35" s="9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spans="3:20" x14ac:dyDescent="0.25">
      <c r="D36" s="41">
        <v>0.25</v>
      </c>
      <c r="E36" s="75">
        <f>_xlfn.NORM.DIST(D36,$E$30,$E$31,FALSE)</f>
        <v>0.23880485757542744</v>
      </c>
      <c r="F36" s="76">
        <f>_xlfn.NORM.DIST(D36,$F$30,$F$31,0)</f>
        <v>6.2882398096007729E-3</v>
      </c>
      <c r="G36" s="76">
        <f>_xlfn.NORM.DIST(D36,$G$30,$G$31,FALSE)</f>
        <v>2.2260788120214866E-2</v>
      </c>
      <c r="H36" s="26">
        <f>_xlfn.NORM.DIST(D36,$H$30,$H$31,0)</f>
        <v>7.5581078826102104E-13</v>
      </c>
      <c r="I36" s="9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spans="3:20" x14ac:dyDescent="0.25">
      <c r="D37" s="42">
        <v>0.5</v>
      </c>
      <c r="E37" s="77">
        <f t="shared" ref="E37:E38" si="4">_xlfn.NORM.DIST(D37,$E$30,$E$31,FALSE)</f>
        <v>0.36365904373201613</v>
      </c>
      <c r="F37" s="74">
        <f>_xlfn.NORM.DIST(D37,$F$30,$F$31,FALSE)</f>
        <v>6.3307834406086758E-3</v>
      </c>
      <c r="G37" s="74">
        <f t="shared" ref="G37:G38" si="5">_xlfn.NORM.DIST(D37,$G$30,$G$31,FALSE)</f>
        <v>2.2521639090438746E-2</v>
      </c>
      <c r="H37" s="18">
        <f t="shared" ref="H37:H38" si="6">_xlfn.NORM.DIST(D37,$H$30,$H$31,0)</f>
        <v>7.5581078826160155E-13</v>
      </c>
      <c r="I37" s="9"/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spans="3:20" ht="15.75" thickBot="1" x14ac:dyDescent="0.3">
      <c r="D38" s="43">
        <v>0.75</v>
      </c>
      <c r="E38" s="78">
        <f t="shared" si="4"/>
        <v>0.48476214018555414</v>
      </c>
      <c r="F38" s="79">
        <f t="shared" ref="F37:F38" si="7">_xlfn.NORM.DIST(D38,$F$30,$F$31,0)</f>
        <v>6.3733346754686407E-3</v>
      </c>
      <c r="G38" s="79">
        <f t="shared" si="5"/>
        <v>2.2778562781949351E-2</v>
      </c>
      <c r="H38" s="20">
        <f t="shared" si="6"/>
        <v>7.5581078826218195E-13</v>
      </c>
      <c r="I38" s="9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3:20" ht="15.75" thickBot="1" x14ac:dyDescent="0.3">
      <c r="D39" s="39"/>
      <c r="E39" s="9"/>
      <c r="F39" s="9"/>
      <c r="G39" s="9"/>
      <c r="H39" s="9"/>
      <c r="I39" s="9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spans="3:20" ht="19.5" thickBot="1" x14ac:dyDescent="0.35">
      <c r="C40" s="9"/>
      <c r="D40" s="80" t="s">
        <v>94</v>
      </c>
      <c r="E40" s="64"/>
      <c r="F40" s="64"/>
      <c r="G40" s="64"/>
      <c r="H40" s="65"/>
      <c r="I40" s="9"/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spans="3:20" x14ac:dyDescent="0.25">
      <c r="C41" s="9"/>
      <c r="D41" s="33">
        <v>0.25</v>
      </c>
      <c r="E41" s="75">
        <f>_xlfn.NORM.INV(D41,$E$30,$E$31)</f>
        <v>0.70263576639621528</v>
      </c>
      <c r="F41" s="76">
        <f>_xlfn.NORM.INV(D41,$F$30,$F$31)</f>
        <v>13.284240023224349</v>
      </c>
      <c r="G41" s="76">
        <f>_xlfn.NORM.INV(D41,$G$30,$G$31)</f>
        <v>0.24485580452387623</v>
      </c>
      <c r="H41" s="26">
        <f>_xlfn.NORM.INV(D41,$H$30,$H$31)</f>
        <v>102412323857.46768</v>
      </c>
      <c r="I41" s="9"/>
      <c r="J41" s="9"/>
    </row>
    <row r="42" spans="3:20" x14ac:dyDescent="0.25">
      <c r="C42" s="9"/>
      <c r="D42" s="34">
        <v>0.5</v>
      </c>
      <c r="E42" s="77">
        <f t="shared" ref="E42:E43" si="8">_xlfn.NORM.INV(D42,$E$30,$E$31)</f>
        <v>1.1647826086956525</v>
      </c>
      <c r="F42" s="74">
        <f t="shared" ref="F42:F43" si="9">_xlfn.NORM.INV(D42,$F$30,$F$31)</f>
        <v>38.714285714285715</v>
      </c>
      <c r="G42" s="74">
        <f t="shared" ref="G42:G43" si="10">_xlfn.NORM.INV(D42,$G$30,$G$31)</f>
        <v>9.8756521739130445</v>
      </c>
      <c r="H42" s="18">
        <f t="shared" ref="H42:H43" si="11">_xlfn.NORM.INV(D42,$H$30,$H$31)</f>
        <v>320125478260.86957</v>
      </c>
      <c r="I42" s="9"/>
      <c r="J42" s="9"/>
    </row>
    <row r="43" spans="3:20" ht="15.75" thickBot="1" x14ac:dyDescent="0.3">
      <c r="C43" s="9"/>
      <c r="D43" s="35">
        <v>0.75</v>
      </c>
      <c r="E43" s="78">
        <f t="shared" si="8"/>
        <v>1.6269294509950898</v>
      </c>
      <c r="F43" s="79">
        <f t="shared" si="9"/>
        <v>64.144331405347089</v>
      </c>
      <c r="G43" s="79">
        <f t="shared" si="10"/>
        <v>19.506448543302213</v>
      </c>
      <c r="H43" s="20">
        <f t="shared" si="11"/>
        <v>537838632664.27148</v>
      </c>
      <c r="I43" s="9"/>
      <c r="J43" s="9"/>
    </row>
    <row r="44" spans="3:20" x14ac:dyDescent="0.25">
      <c r="C44" s="9"/>
      <c r="D44" s="39"/>
      <c r="E44" s="9"/>
      <c r="F44" s="9"/>
      <c r="G44" s="9"/>
      <c r="H44" s="9"/>
      <c r="I44" s="9"/>
      <c r="J44" s="9"/>
    </row>
    <row r="45" spans="3:20" ht="18.75" x14ac:dyDescent="0.3">
      <c r="C45" s="9"/>
      <c r="D45" s="83"/>
      <c r="E45" s="84"/>
      <c r="F45" s="84"/>
      <c r="G45" s="84"/>
      <c r="H45" s="84"/>
      <c r="I45" s="9"/>
      <c r="J45" s="9"/>
    </row>
    <row r="46" spans="3:20" x14ac:dyDescent="0.25">
      <c r="C46" s="9"/>
      <c r="D46" s="39"/>
      <c r="E46" s="74"/>
      <c r="F46" s="74"/>
      <c r="G46" s="74"/>
      <c r="H46" s="9"/>
      <c r="I46" s="9"/>
      <c r="J46" s="9"/>
    </row>
    <row r="47" spans="3:20" x14ac:dyDescent="0.25">
      <c r="C47" s="9"/>
      <c r="D47" s="39"/>
      <c r="E47" s="74"/>
      <c r="F47" s="74"/>
      <c r="G47" s="74"/>
      <c r="H47" s="9"/>
      <c r="I47" s="9"/>
      <c r="J47" s="9"/>
    </row>
    <row r="48" spans="3:20" x14ac:dyDescent="0.25">
      <c r="C48" s="9"/>
      <c r="D48" s="39"/>
      <c r="E48" s="74"/>
      <c r="F48" s="74"/>
      <c r="G48" s="74"/>
      <c r="H48" s="9"/>
      <c r="I48" s="9"/>
      <c r="J48" s="9"/>
    </row>
  </sheetData>
  <mergeCells count="3">
    <mergeCell ref="D40:H40"/>
    <mergeCell ref="C3:H3"/>
    <mergeCell ref="D35:H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 S y m b o l < / s t r i n g > < / k e y > < v a l u e > < i n t > 8 2 < / i n t > < / v a l u e > < / i t e m > < i t e m > < k e y > < s t r i n g > C o m p a n y   N a m e s < / s t r i n g > < / k e y > < v a l u e > < i n t > 1 4 0 < / i n t > < / v a l u e > < / i t e m > < i t e m > < k e y > < s t r i n g > B e t a < / s t r i n g > < / k e y > < v a l u e > < i n t > 6 4 < / i n t > < / v a l u e > < / i t e m > < i t e m > < k e y > < s t r i n g > P E < / s t r i n g > < / k e y > < v a l u e > < i n t > 5 1 < / i n t > < / v a l u e > < / i t e m > < i t e m > < k e y > < s t r i n g > E P S < / s t r i n g > < / k e y > < v a l u e > < i n t > 5 8 < / i n t > < / v a l u e > < / i t e m > < i t e m > < k e y > < s t r i n g > M a r k e t   C a p < / s t r i n g > < / k e y > < v a l u e > < i n t > 1 0 6 < / i n t > < / v a l u e > < / i t e m > < / C o l u m n W i d t h s > < C o l u m n D i s p l a y I n d e x > < i t e m > < k e y > < s t r i n g > S y m b o l < / s t r i n g > < / k e y > < v a l u e > < i n t > 0 < / i n t > < / v a l u e > < / i t e m > < i t e m > < k e y > < s t r i n g > C o m p a n y   N a m e s < / s t r i n g > < / k e y > < v a l u e > < i n t > 1 < / i n t > < / v a l u e > < / i t e m > < i t e m > < k e y > < s t r i n g > B e t a < / s t r i n g > < / k e y > < v a l u e > < i n t > 2 < / i n t > < / v a l u e > < / i t e m > < i t e m > < k e y > < s t r i n g > P E < / s t r i n g > < / k e y > < v a l u e > < i n t > 3 < / i n t > < / v a l u e > < / i t e m > < i t e m > < k e y > < s t r i n g > E P S < / s t r i n g > < / k e y > < v a l u e > < i n t > 4 < / i n t > < / v a l u e > < / i t e m > < i t e m > < k e y > < s t r i n g > M a r k e t   C a p 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 C a p 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 C o l u m n s \ S y m b o l < / K e y > < / D i a g r a m O b j e c t K e y > < D i a g r a m O b j e c t K e y > < K e y > C o l u m n s \ C o m p a n y   N a m e s < / K e y > < / D i a g r a m O b j e c t K e y > < D i a g r a m O b j e c t K e y > < K e y > C o l u m n s \ B e t a < / K e y > < / D i a g r a m O b j e c t K e y > < D i a g r a m O b j e c t K e y > < K e y > C o l u m n s \ P E < / K e y > < / D i a g r a m O b j e c t K e y > < D i a g r a m O b j e c t K e y > < K e y > C o l u m n s \ E P S < / K e y > < / D i a g r a m O b j e c t K e y > < D i a g r a m O b j e c t K e y > < K e y > C o l u m n s \ M a r k e t   C a p 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 C o l u m n s \ S y m b o l 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 C a p 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 2 0 1 9 - 0 9 - 2 4 T 1 6 : 2 8 : 3 3 . 7 1 3 7 3 3 2 - 0 7 : 0 0 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1F27AAD-1C0B-43A8-87CC-6720FFB02855}">
  <ds:schemaRefs/>
</ds:datastoreItem>
</file>

<file path=customXml/itemProps10.xml><?xml version="1.0" encoding="utf-8"?>
<ds:datastoreItem xmlns:ds="http://schemas.openxmlformats.org/officeDocument/2006/customXml" ds:itemID="{5EF46F33-7107-4F21-A1E4-4F8743E239F9}">
  <ds:schemaRefs/>
</ds:datastoreItem>
</file>

<file path=customXml/itemProps11.xml><?xml version="1.0" encoding="utf-8"?>
<ds:datastoreItem xmlns:ds="http://schemas.openxmlformats.org/officeDocument/2006/customXml" ds:itemID="{BF05EEE8-4E08-40C7-B8B0-5727586C6D46}">
  <ds:schemaRefs/>
</ds:datastoreItem>
</file>

<file path=customXml/itemProps12.xml><?xml version="1.0" encoding="utf-8"?>
<ds:datastoreItem xmlns:ds="http://schemas.openxmlformats.org/officeDocument/2006/customXml" ds:itemID="{A9BE3CB5-C4DC-4278-A47E-F76643834C48}">
  <ds:schemaRefs/>
</ds:datastoreItem>
</file>

<file path=customXml/itemProps13.xml><?xml version="1.0" encoding="utf-8"?>
<ds:datastoreItem xmlns:ds="http://schemas.openxmlformats.org/officeDocument/2006/customXml" ds:itemID="{99A2F9C2-54B5-44FD-B308-12D015B4B306}">
  <ds:schemaRefs/>
</ds:datastoreItem>
</file>

<file path=customXml/itemProps14.xml><?xml version="1.0" encoding="utf-8"?>
<ds:datastoreItem xmlns:ds="http://schemas.openxmlformats.org/officeDocument/2006/customXml" ds:itemID="{40B7C656-6961-489C-BE5F-B389C8B94A72}">
  <ds:schemaRefs/>
</ds:datastoreItem>
</file>

<file path=customXml/itemProps15.xml><?xml version="1.0" encoding="utf-8"?>
<ds:datastoreItem xmlns:ds="http://schemas.openxmlformats.org/officeDocument/2006/customXml" ds:itemID="{8538CDE7-72E7-4BC4-BB90-B9B4EEEFF932}">
  <ds:schemaRefs/>
</ds:datastoreItem>
</file>

<file path=customXml/itemProps16.xml><?xml version="1.0" encoding="utf-8"?>
<ds:datastoreItem xmlns:ds="http://schemas.openxmlformats.org/officeDocument/2006/customXml" ds:itemID="{7A934B3B-4BD7-4D17-B1D6-7AA52C76348A}">
  <ds:schemaRefs/>
</ds:datastoreItem>
</file>

<file path=customXml/itemProps17.xml><?xml version="1.0" encoding="utf-8"?>
<ds:datastoreItem xmlns:ds="http://schemas.openxmlformats.org/officeDocument/2006/customXml" ds:itemID="{008F322E-73A5-4F7A-B913-E7D46150F629}">
  <ds:schemaRefs/>
</ds:datastoreItem>
</file>

<file path=customXml/itemProps2.xml><?xml version="1.0" encoding="utf-8"?>
<ds:datastoreItem xmlns:ds="http://schemas.openxmlformats.org/officeDocument/2006/customXml" ds:itemID="{0358C5EE-D020-4892-806A-76C0594D79EA}">
  <ds:schemaRefs/>
</ds:datastoreItem>
</file>

<file path=customXml/itemProps3.xml><?xml version="1.0" encoding="utf-8"?>
<ds:datastoreItem xmlns:ds="http://schemas.openxmlformats.org/officeDocument/2006/customXml" ds:itemID="{5B081102-CC8A-4B4B-8B46-6D2EFDD525EB}">
  <ds:schemaRefs/>
</ds:datastoreItem>
</file>

<file path=customXml/itemProps4.xml><?xml version="1.0" encoding="utf-8"?>
<ds:datastoreItem xmlns:ds="http://schemas.openxmlformats.org/officeDocument/2006/customXml" ds:itemID="{1054F7CF-6A6C-40C8-AFE1-6792053EE342}">
  <ds:schemaRefs/>
</ds:datastoreItem>
</file>

<file path=customXml/itemProps5.xml><?xml version="1.0" encoding="utf-8"?>
<ds:datastoreItem xmlns:ds="http://schemas.openxmlformats.org/officeDocument/2006/customXml" ds:itemID="{B8902B3A-06A9-4226-9E3D-5DC884006BDA}">
  <ds:schemaRefs/>
</ds:datastoreItem>
</file>

<file path=customXml/itemProps6.xml><?xml version="1.0" encoding="utf-8"?>
<ds:datastoreItem xmlns:ds="http://schemas.openxmlformats.org/officeDocument/2006/customXml" ds:itemID="{EDA20444-2011-4DAB-8FBD-D27B46EA58C5}">
  <ds:schemaRefs/>
</ds:datastoreItem>
</file>

<file path=customXml/itemProps7.xml><?xml version="1.0" encoding="utf-8"?>
<ds:datastoreItem xmlns:ds="http://schemas.openxmlformats.org/officeDocument/2006/customXml" ds:itemID="{1CA21232-5273-417A-9457-1CA868BAFF1E}">
  <ds:schemaRefs/>
</ds:datastoreItem>
</file>

<file path=customXml/itemProps8.xml><?xml version="1.0" encoding="utf-8"?>
<ds:datastoreItem xmlns:ds="http://schemas.openxmlformats.org/officeDocument/2006/customXml" ds:itemID="{453D2ABB-D7E9-4F34-824C-821247832E0E}">
  <ds:schemaRefs/>
</ds:datastoreItem>
</file>

<file path=customXml/itemProps9.xml><?xml version="1.0" encoding="utf-8"?>
<ds:datastoreItem xmlns:ds="http://schemas.openxmlformats.org/officeDocument/2006/customXml" ds:itemID="{AAA5AAB2-C528-4590-A1FD-FCB84CF22C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</vt:lpstr>
      <vt:lpstr>Company (2)</vt:lpstr>
      <vt:lpstr>Z-Scores</vt:lpstr>
      <vt:lpstr>MU &amp; 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2019-09-24T22:47:56Z</dcterms:created>
  <dcterms:modified xsi:type="dcterms:W3CDTF">2019-10-02T05:25:36Z</dcterms:modified>
</cp:coreProperties>
</file>