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2609538A-5B3E-400F-B3A5-0842340FE85C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Original Data" sheetId="5" r:id="rId1"/>
    <sheet name="Testing" sheetId="1" r:id="rId2"/>
    <sheet name="Statistics" sheetId="6" r:id="rId3"/>
  </sheets>
  <calcPr calcId="181029"/>
</workbook>
</file>

<file path=xl/calcChain.xml><?xml version="1.0" encoding="utf-8"?>
<calcChain xmlns="http://schemas.openxmlformats.org/spreadsheetml/2006/main">
  <c r="J14" i="6" l="1"/>
  <c r="K14" i="6"/>
  <c r="M14" i="6"/>
  <c r="L14" i="6"/>
  <c r="X7" i="6"/>
  <c r="X6" i="6"/>
  <c r="X5" i="6"/>
  <c r="X4" i="6"/>
  <c r="X3" i="6"/>
  <c r="X2" i="6"/>
  <c r="W7" i="6"/>
  <c r="W6" i="6"/>
  <c r="W5" i="6"/>
  <c r="W4" i="6"/>
  <c r="W3" i="6"/>
  <c r="W2" i="6"/>
  <c r="V7" i="6"/>
  <c r="V6" i="6"/>
  <c r="V5" i="6"/>
  <c r="V4" i="6"/>
  <c r="V3" i="6"/>
  <c r="V2" i="6"/>
  <c r="T7" i="6"/>
  <c r="T6" i="6"/>
  <c r="T5" i="6"/>
  <c r="T4" i="6"/>
  <c r="T3" i="6"/>
  <c r="T2" i="6"/>
  <c r="S7" i="6"/>
  <c r="S6" i="6"/>
  <c r="S5" i="6"/>
  <c r="S4" i="6"/>
  <c r="S3" i="6"/>
  <c r="S2" i="6"/>
  <c r="Q3" i="6"/>
  <c r="Q4" i="6"/>
  <c r="Q5" i="6"/>
  <c r="Q7" i="6"/>
  <c r="Q2" i="6"/>
  <c r="P7" i="6"/>
  <c r="P6" i="6"/>
  <c r="P5" i="6"/>
  <c r="P4" i="6"/>
  <c r="P3" i="6"/>
  <c r="O6" i="6"/>
  <c r="O7" i="6"/>
  <c r="O5" i="6"/>
  <c r="O4" i="6"/>
  <c r="O3" i="6"/>
  <c r="P2" i="6"/>
  <c r="O2" i="6"/>
  <c r="M5" i="6"/>
  <c r="M7" i="6"/>
  <c r="M6" i="6"/>
  <c r="M4" i="6"/>
  <c r="M3" i="6"/>
  <c r="J2" i="6"/>
  <c r="M2" i="6"/>
  <c r="L4" i="6"/>
  <c r="L3" i="6"/>
  <c r="L7" i="6"/>
  <c r="L6" i="6"/>
  <c r="L5" i="6"/>
  <c r="L2" i="6"/>
  <c r="K7" i="6"/>
  <c r="K6" i="6"/>
  <c r="Q6" i="6" s="1"/>
  <c r="K5" i="6"/>
  <c r="K4" i="6"/>
  <c r="K3" i="6"/>
  <c r="K2" i="6"/>
  <c r="J7" i="6"/>
  <c r="J6" i="6"/>
  <c r="J4" i="6"/>
  <c r="J3" i="6"/>
  <c r="J5" i="6"/>
  <c r="I7" i="6"/>
  <c r="I6" i="6"/>
  <c r="I5" i="6"/>
  <c r="I4" i="6"/>
  <c r="I3" i="6"/>
  <c r="I2" i="6"/>
  <c r="K37" i="1"/>
  <c r="K38" i="1" s="1"/>
  <c r="K32" i="1"/>
  <c r="K31" i="1"/>
  <c r="Q15" i="1"/>
  <c r="Q16" i="1" s="1"/>
  <c r="Q17" i="1" s="1"/>
  <c r="Q18" i="1" s="1"/>
  <c r="Q10" i="1"/>
  <c r="Q11" i="1" s="1"/>
  <c r="Q9" i="1"/>
  <c r="K21" i="1"/>
  <c r="K22" i="1" s="1"/>
  <c r="K17" i="1"/>
  <c r="K18" i="1" s="1"/>
  <c r="K13" i="1"/>
  <c r="K14" i="1" s="1"/>
</calcChain>
</file>

<file path=xl/sharedStrings.xml><?xml version="1.0" encoding="utf-8"?>
<sst xmlns="http://schemas.openxmlformats.org/spreadsheetml/2006/main" count="79" uniqueCount="52">
  <si>
    <t>Date</t>
  </si>
  <si>
    <t>Open</t>
  </si>
  <si>
    <t>High</t>
  </si>
  <si>
    <t>Low</t>
  </si>
  <si>
    <t>Close</t>
  </si>
  <si>
    <t>Adj Close</t>
  </si>
  <si>
    <t>Volume</t>
  </si>
  <si>
    <t>Hypothesis Testing</t>
  </si>
  <si>
    <t>Null Hypothesis (H0)</t>
  </si>
  <si>
    <t>Alternate Hypothesis (H1)</t>
  </si>
  <si>
    <t>T-Test</t>
  </si>
  <si>
    <t>H0 Results</t>
  </si>
  <si>
    <t>H0 (accepted fact, or status quo):</t>
  </si>
  <si>
    <t>H1: (everything else)</t>
  </si>
  <si>
    <t>Open Price &lt; Closing Price</t>
  </si>
  <si>
    <t>Open Price &gt;= Closing Price</t>
  </si>
  <si>
    <t>Two Tails - Equal Variances (heteroscedasticity)</t>
  </si>
  <si>
    <t>Two Tails - Equal Variances (homoscedastic)</t>
  </si>
  <si>
    <t>One Tail</t>
  </si>
  <si>
    <t>One Tail - Paired</t>
  </si>
  <si>
    <t>Sampled Adj Close Price less than or equal to (&lt;=) the average Price</t>
  </si>
  <si>
    <t>Sampled Adj Close Price of mean average salary is greater than (&gt;) the average Price</t>
  </si>
  <si>
    <t>p-value</t>
  </si>
  <si>
    <t>Average Price</t>
  </si>
  <si>
    <t>z-test</t>
  </si>
  <si>
    <t>Two-Tailed</t>
  </si>
  <si>
    <t>Z-Test</t>
  </si>
  <si>
    <t>Chi-Squared Test</t>
  </si>
  <si>
    <t xml:space="preserve">The difference between High &amp; Low is chance.                                                                 </t>
  </si>
  <si>
    <t>The High are differing from Low for each date.</t>
  </si>
  <si>
    <t>Chi-Squared</t>
  </si>
  <si>
    <t xml:space="preserve">Adj Close are no different than Open Price.                                            </t>
  </si>
  <si>
    <t>Adj Close are different (less than or greater than) Open Price.</t>
  </si>
  <si>
    <t>Mean</t>
  </si>
  <si>
    <t>Max</t>
  </si>
  <si>
    <t>Min</t>
  </si>
  <si>
    <t>Median</t>
  </si>
  <si>
    <t>Variance</t>
  </si>
  <si>
    <t>Standard Deviation</t>
  </si>
  <si>
    <t>Z-Score</t>
  </si>
  <si>
    <t>Skew</t>
  </si>
  <si>
    <t>Kurtosis</t>
  </si>
  <si>
    <t>2nd Quartile</t>
  </si>
  <si>
    <t>3rd Quartile</t>
  </si>
  <si>
    <t>Fit</t>
  </si>
  <si>
    <t>Correlation</t>
  </si>
  <si>
    <t>Line Slope</t>
  </si>
  <si>
    <t>Y-Intercept</t>
  </si>
  <si>
    <t>y=mx+b</t>
  </si>
  <si>
    <t>x data is Open Column</t>
  </si>
  <si>
    <t>y data is Adj Close Column</t>
  </si>
  <si>
    <t>1st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</si>
</sst>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0" xfId="0" applyFont="1" applyBorder="1"/>
    <xf numFmtId="0" fontId="0" fillId="0" borderId="0" xfId="0" applyAlignment="1"/>
    <xf numFmtId="0" fontId="0" fillId="0" borderId="0" xfId="0" applyAlignment="1">
      <alignment vertical="center"/>
    </xf>
    <xf numFmtId="0" fontId="16" fillId="0" borderId="0" xfId="0" applyFont="1"/>
    <xf numFmtId="2" fontId="0" fillId="0" borderId="13" xfId="0" applyNumberFormat="1" applyBorder="1"/>
    <xf numFmtId="0" fontId="0" fillId="0" borderId="18" xfId="0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0" xfId="0" applyNumberFormat="1" applyBorder="1"/>
    <xf numFmtId="0" fontId="0" fillId="0" borderId="21" xfId="0" applyBorder="1"/>
    <xf numFmtId="2" fontId="0" fillId="0" borderId="15" xfId="0" applyNumberFormat="1" applyBorder="1"/>
    <xf numFmtId="0" fontId="0" fillId="0" borderId="19" xfId="0" applyBorder="1"/>
    <xf numFmtId="2" fontId="0" fillId="0" borderId="19" xfId="0" applyNumberFormat="1" applyBorder="1"/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164" fontId="0" fillId="0" borderId="21" xfId="0" applyNumberFormat="1" applyBorder="1"/>
    <xf numFmtId="0" fontId="0" fillId="0" borderId="15" xfId="0" applyBorder="1"/>
    <xf numFmtId="164" fontId="0" fillId="0" borderId="16" xfId="0" applyNumberForma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0" xfId="0" applyFont="1" applyFill="1" applyBorder="1"/>
    <xf numFmtId="0" fontId="16" fillId="0" borderId="12" xfId="0" applyFont="1" applyFill="1" applyBorder="1"/>
    <xf numFmtId="2" fontId="0" fillId="0" borderId="14" xfId="0" applyNumberFormat="1" applyBorder="1"/>
    <xf numFmtId="2" fontId="0" fillId="0" borderId="21" xfId="0" applyNumberFormat="1" applyBorder="1"/>
    <xf numFmtId="0" fontId="16" fillId="0" borderId="11" xfId="0" applyFont="1" applyFill="1" applyBorder="1"/>
    <xf numFmtId="0" fontId="0" fillId="0" borderId="17" xfId="0" applyBorder="1" applyAlignment="1">
      <alignment horizontal="left"/>
    </xf>
    <xf numFmtId="0" fontId="16" fillId="33" borderId="13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8607-5837-434A-9C35-182BD09EAF49}">
  <dimension ref="A1:G90"/>
  <sheetViews>
    <sheetView workbookViewId="0">
      <selection activeCell="K20" sqref="K20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</row>
    <row r="3" spans="1:7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7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</row>
    <row r="5" spans="1:7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</row>
    <row r="6" spans="1:7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</row>
    <row r="7" spans="1:7" x14ac:dyDescent="0.25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</row>
    <row r="8" spans="1:7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7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7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</row>
    <row r="11" spans="1:7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</row>
    <row r="12" spans="1:7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</row>
    <row r="13" spans="1:7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</row>
    <row r="14" spans="1:7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</row>
    <row r="15" spans="1:7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7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topLeftCell="A7" workbookViewId="0">
      <selection activeCell="P4" sqref="P4:X4"/>
    </sheetView>
  </sheetViews>
  <sheetFormatPr defaultRowHeight="15" x14ac:dyDescent="0.25"/>
  <cols>
    <col min="1" max="1" width="9.7109375" bestFit="1" customWidth="1"/>
    <col min="10" max="10" width="24.28515625" bestFit="1" customWidth="1"/>
    <col min="11" max="11" width="14.140625" bestFit="1" customWidth="1"/>
    <col min="16" max="16" width="13.28515625" bestFit="1" customWidth="1"/>
    <col min="17" max="17" width="14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6" t="s">
        <v>7</v>
      </c>
      <c r="K1" s="37"/>
      <c r="L1" s="38"/>
      <c r="P1" s="36" t="s">
        <v>26</v>
      </c>
      <c r="Q1" s="37"/>
      <c r="R1" s="37"/>
      <c r="S1" s="37"/>
      <c r="T1" s="37"/>
      <c r="U1" s="37"/>
      <c r="V1" s="37"/>
      <c r="W1" s="37"/>
      <c r="X1" s="38"/>
    </row>
    <row r="2" spans="1:24" ht="15.75" thickBot="1" x14ac:dyDescent="0.3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  <c r="J2" s="39"/>
      <c r="K2" s="40"/>
      <c r="L2" s="41"/>
      <c r="P2" s="39"/>
      <c r="Q2" s="40"/>
      <c r="R2" s="40"/>
      <c r="S2" s="40"/>
      <c r="T2" s="40"/>
      <c r="U2" s="40"/>
      <c r="V2" s="40"/>
      <c r="W2" s="40"/>
      <c r="X2" s="41"/>
    </row>
    <row r="3" spans="1:24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24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  <c r="J4" s="49" t="s">
        <v>8</v>
      </c>
      <c r="K4" s="49"/>
      <c r="L4" s="49"/>
      <c r="P4" s="48" t="s">
        <v>20</v>
      </c>
      <c r="Q4" s="48"/>
      <c r="R4" s="48"/>
      <c r="S4" s="48"/>
      <c r="T4" s="48"/>
      <c r="U4" s="48"/>
      <c r="V4" s="48"/>
      <c r="W4" s="48"/>
      <c r="X4" s="48"/>
    </row>
    <row r="5" spans="1:24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  <c r="J5" s="50" t="s">
        <v>12</v>
      </c>
      <c r="K5" s="50"/>
      <c r="L5" s="50"/>
      <c r="P5" s="48" t="s">
        <v>21</v>
      </c>
      <c r="Q5" s="48"/>
      <c r="R5" s="48"/>
      <c r="S5" s="48"/>
      <c r="T5" s="48"/>
      <c r="U5" s="48"/>
      <c r="V5" s="48"/>
      <c r="W5" s="48"/>
      <c r="X5" s="48"/>
    </row>
    <row r="6" spans="1:24" ht="15.75" thickBot="1" x14ac:dyDescent="0.3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  <c r="J6" s="51" t="s">
        <v>14</v>
      </c>
      <c r="K6" s="51"/>
      <c r="L6" s="51"/>
    </row>
    <row r="7" spans="1:24" ht="15.75" thickBot="1" x14ac:dyDescent="0.3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  <c r="J7" s="8"/>
      <c r="K7" s="8"/>
      <c r="L7" s="5"/>
      <c r="P7" s="42" t="s">
        <v>18</v>
      </c>
      <c r="Q7" s="43"/>
    </row>
    <row r="8" spans="1:24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  <c r="J8" s="49" t="s">
        <v>9</v>
      </c>
      <c r="K8" s="49"/>
      <c r="L8" s="49"/>
      <c r="P8" t="s">
        <v>22</v>
      </c>
      <c r="Q8">
        <v>0.05</v>
      </c>
    </row>
    <row r="9" spans="1:24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  <c r="J9" s="50" t="s">
        <v>13</v>
      </c>
      <c r="K9" s="50"/>
      <c r="L9" s="50"/>
      <c r="P9" t="s">
        <v>23</v>
      </c>
      <c r="Q9" s="2">
        <f>AVERAGE(F2:F90)</f>
        <v>142.56831410112358</v>
      </c>
    </row>
    <row r="10" spans="1:24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  <c r="J10" s="49" t="s">
        <v>15</v>
      </c>
      <c r="K10" s="49"/>
      <c r="L10" s="49"/>
      <c r="P10" t="s">
        <v>24</v>
      </c>
      <c r="Q10">
        <f>_xlfn.Z.TEST(F2:F90,Q9)</f>
        <v>0.5</v>
      </c>
    </row>
    <row r="11" spans="1:24" ht="15.75" thickBot="1" x14ac:dyDescent="0.3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  <c r="J11" s="4"/>
      <c r="K11" s="4"/>
      <c r="P11" s="4" t="s">
        <v>11</v>
      </c>
      <c r="Q11" s="4" t="str">
        <f>IF(Q10&lt;0.05,"REJECT","FAIL TO REJECT")</f>
        <v>FAIL TO REJECT</v>
      </c>
    </row>
    <row r="12" spans="1:24" ht="15.75" thickBot="1" x14ac:dyDescent="0.3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  <c r="I12" s="10"/>
      <c r="J12" s="44" t="s">
        <v>17</v>
      </c>
      <c r="K12" s="45"/>
      <c r="L12" s="46"/>
    </row>
    <row r="13" spans="1:24" ht="15.75" thickBot="1" x14ac:dyDescent="0.3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  <c r="J13" s="4" t="s">
        <v>10</v>
      </c>
      <c r="K13" s="4">
        <f>_xlfn.T.TEST($B$2:$B$90,$F$2:$F$90,2,2)</f>
        <v>0.98873456150629624</v>
      </c>
      <c r="P13" s="42" t="s">
        <v>25</v>
      </c>
      <c r="Q13" s="43"/>
    </row>
    <row r="14" spans="1:24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  <c r="J14" s="4" t="s">
        <v>11</v>
      </c>
      <c r="K14" s="4" t="str">
        <f>IF(K13&lt;0.05,"REJECT","FAIL TO REJECT")</f>
        <v>FAIL TO REJECT</v>
      </c>
      <c r="P14" t="s">
        <v>22</v>
      </c>
      <c r="Q14">
        <v>0.05</v>
      </c>
    </row>
    <row r="15" spans="1:24" ht="15.75" thickBot="1" x14ac:dyDescent="0.3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  <c r="P15" t="s">
        <v>23</v>
      </c>
      <c r="Q15" s="2">
        <f>AVERAGE(F2:F90)</f>
        <v>142.56831410112358</v>
      </c>
    </row>
    <row r="16" spans="1:24" ht="15.75" thickBot="1" x14ac:dyDescent="0.3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  <c r="J16" s="44" t="s">
        <v>16</v>
      </c>
      <c r="K16" s="45"/>
      <c r="L16" s="46"/>
      <c r="P16" t="s">
        <v>24</v>
      </c>
      <c r="Q16">
        <f>_xlfn.Z.TEST(F7:F95,Q15)</f>
        <v>0.15587031618659206</v>
      </c>
    </row>
    <row r="17" spans="1:1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  <c r="J17" s="4" t="s">
        <v>10</v>
      </c>
      <c r="K17" s="4">
        <f>_xlfn.T.TEST($B$2:$B$90,$F$2:$F$90,2,3)</f>
        <v>0.98873456381437075</v>
      </c>
      <c r="P17" t="s">
        <v>25</v>
      </c>
      <c r="Q17">
        <f>Q16*2</f>
        <v>0.31174063237318411</v>
      </c>
    </row>
    <row r="18" spans="1:1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  <c r="J18" s="4" t="s">
        <v>11</v>
      </c>
      <c r="K18" s="4" t="str">
        <f>IF(K17&lt;0.05,"REJECT","FAIL TO REJECT")</f>
        <v>FAIL TO REJECT</v>
      </c>
      <c r="P18" s="4" t="s">
        <v>11</v>
      </c>
      <c r="Q18" s="4" t="str">
        <f>IF(Q17&lt;0.05,"REJECT","FAIL TO REJECT")</f>
        <v>FAIL TO REJECT</v>
      </c>
    </row>
    <row r="19" spans="1:17" ht="15.75" thickBot="1" x14ac:dyDescent="0.3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17" ht="15.75" thickBot="1" x14ac:dyDescent="0.3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  <c r="J20" s="42" t="s">
        <v>19</v>
      </c>
      <c r="K20" s="47"/>
      <c r="L20" s="43"/>
    </row>
    <row r="21" spans="1:1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  <c r="J21" s="4" t="s">
        <v>10</v>
      </c>
      <c r="K21" s="4">
        <f>_xlfn.T.TEST($B$2:$B$90,$F$2:$F$90,1,1)</f>
        <v>0.45692413394874271</v>
      </c>
    </row>
    <row r="22" spans="1:1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  <c r="J22" s="4" t="s">
        <v>11</v>
      </c>
      <c r="K22" s="4" t="str">
        <f>IF(K21&lt;0.05,"REJECT","FAIL TO REJECT")</f>
        <v>FAIL TO REJECT</v>
      </c>
    </row>
    <row r="23" spans="1:1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17" ht="15.75" thickBot="1" x14ac:dyDescent="0.3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1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  <c r="J25" s="36" t="s">
        <v>27</v>
      </c>
      <c r="K25" s="37"/>
      <c r="L25" s="38"/>
    </row>
    <row r="26" spans="1:17" ht="15.75" thickBot="1" x14ac:dyDescent="0.3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  <c r="J26" s="39"/>
      <c r="K26" s="40"/>
      <c r="L26" s="41"/>
    </row>
    <row r="27" spans="1:1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1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  <c r="J28" s="35" t="s">
        <v>28</v>
      </c>
      <c r="K28" s="35"/>
      <c r="L28" s="35"/>
      <c r="M28" s="9"/>
      <c r="N28" s="9"/>
      <c r="O28" s="9"/>
    </row>
    <row r="29" spans="1:1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  <c r="J29" s="35" t="s">
        <v>29</v>
      </c>
      <c r="K29" s="35"/>
      <c r="L29" s="35"/>
    </row>
    <row r="30" spans="1:1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1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  <c r="J31" t="s">
        <v>30</v>
      </c>
      <c r="K31">
        <f>CHITEST(C2:C90,D2:D90)</f>
        <v>1.1859489254232307E-3</v>
      </c>
    </row>
    <row r="32" spans="1:1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  <c r="J32" t="s">
        <v>11</v>
      </c>
      <c r="K32" t="str">
        <f>IF(K31&lt;0.05,"REJECT","FAIL TO REJECT")</f>
        <v>REJECT</v>
      </c>
    </row>
    <row r="33" spans="1:12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12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  <c r="J34" s="35" t="s">
        <v>31</v>
      </c>
      <c r="K34" s="35"/>
      <c r="L34" s="35"/>
    </row>
    <row r="35" spans="1:12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  <c r="J35" s="35" t="s">
        <v>32</v>
      </c>
      <c r="K35" s="35"/>
      <c r="L35" s="35"/>
    </row>
    <row r="36" spans="1:12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12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  <c r="J37" t="s">
        <v>30</v>
      </c>
      <c r="K37">
        <f>CHITEST(F2:F90,B2:B90)</f>
        <v>0.99999493434483089</v>
      </c>
    </row>
    <row r="38" spans="1:12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  <c r="J38" t="s">
        <v>11</v>
      </c>
      <c r="K38" t="str">
        <f>IF(K37&lt;0.05,"REJECT","FAIL TO REJECT")</f>
        <v>FAIL TO REJECT</v>
      </c>
    </row>
    <row r="39" spans="1:12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12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12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12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12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12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12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12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12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12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mergeCells count="20">
    <mergeCell ref="J6:L6"/>
    <mergeCell ref="J8:L8"/>
    <mergeCell ref="J9:L9"/>
    <mergeCell ref="J10:L10"/>
    <mergeCell ref="J34:L34"/>
    <mergeCell ref="J35:L35"/>
    <mergeCell ref="P1:X2"/>
    <mergeCell ref="P13:Q13"/>
    <mergeCell ref="P7:Q7"/>
    <mergeCell ref="J25:L26"/>
    <mergeCell ref="J29:L29"/>
    <mergeCell ref="J28:L28"/>
    <mergeCell ref="J12:L12"/>
    <mergeCell ref="J16:L16"/>
    <mergeCell ref="J20:L20"/>
    <mergeCell ref="P4:X4"/>
    <mergeCell ref="P5:X5"/>
    <mergeCell ref="J1:L2"/>
    <mergeCell ref="J4:L4"/>
    <mergeCell ref="J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12B-DC4C-4964-B788-6A6B19C47655}">
  <dimension ref="A1:X90"/>
  <sheetViews>
    <sheetView tabSelected="1" workbookViewId="0">
      <selection activeCell="P14" sqref="P14"/>
    </sheetView>
  </sheetViews>
  <sheetFormatPr defaultRowHeight="15" x14ac:dyDescent="0.25"/>
  <cols>
    <col min="1" max="1" width="9.7109375" bestFit="1" customWidth="1"/>
    <col min="10" max="10" width="26.140625" bestFit="1" customWidth="1"/>
    <col min="11" max="11" width="11" bestFit="1" customWidth="1"/>
    <col min="12" max="12" width="10.5703125" bestFit="1" customWidth="1"/>
    <col min="13" max="13" width="11" bestFit="1" customWidth="1"/>
    <col min="15" max="15" width="12" bestFit="1" customWidth="1"/>
    <col min="16" max="16" width="18.140625" bestFit="1" customWidth="1"/>
    <col min="21" max="21" width="10.28515625" bestFit="1" customWidth="1"/>
    <col min="22" max="23" width="12" bestFit="1" customWidth="1"/>
    <col min="24" max="24" width="11.5703125" bestFit="1" customWidth="1"/>
  </cols>
  <sheetData>
    <row r="1" spans="1:2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7" t="s">
        <v>33</v>
      </c>
      <c r="K1" s="28" t="s">
        <v>34</v>
      </c>
      <c r="L1" s="28" t="s">
        <v>35</v>
      </c>
      <c r="M1" s="29" t="s">
        <v>36</v>
      </c>
      <c r="N1" s="11"/>
      <c r="O1" s="27" t="s">
        <v>37</v>
      </c>
      <c r="P1" s="28" t="s">
        <v>38</v>
      </c>
      <c r="Q1" s="29" t="s">
        <v>39</v>
      </c>
      <c r="S1" s="30" t="s">
        <v>40</v>
      </c>
      <c r="T1" s="31" t="s">
        <v>41</v>
      </c>
      <c r="V1" s="30" t="s">
        <v>51</v>
      </c>
      <c r="W1" s="34" t="s">
        <v>42</v>
      </c>
      <c r="X1" s="31" t="s">
        <v>43</v>
      </c>
    </row>
    <row r="2" spans="1:24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  <c r="I2" s="21" t="str">
        <f>B1</f>
        <v>Open</v>
      </c>
      <c r="J2" s="12">
        <f>AVERAGE(B2:B90)</f>
        <v>142.65569659550567</v>
      </c>
      <c r="K2" s="13">
        <f>MAX(B2:B90)</f>
        <v>235.55999800000001</v>
      </c>
      <c r="L2" s="14">
        <f>MIN(B2:B90)</f>
        <v>46</v>
      </c>
      <c r="M2" s="6">
        <f>MEDIAN(B2:B90)</f>
        <v>155.75</v>
      </c>
      <c r="O2" s="15">
        <f>VAR($B$2:$B$90)</f>
        <v>1719.9451905096014</v>
      </c>
      <c r="P2" s="16">
        <f>_xlfn.STDEV.S($B$2:$B$90)</f>
        <v>41.472221914307909</v>
      </c>
      <c r="Q2" s="24">
        <f>(K2-J2)/P2</f>
        <v>2.2401573177453113</v>
      </c>
      <c r="S2" s="12">
        <f>SKEW($B$2:$B$90)</f>
        <v>-0.49389213363526657</v>
      </c>
      <c r="T2" s="32">
        <f>KURT($B$2:$B$90)</f>
        <v>-0.48341023700013119</v>
      </c>
      <c r="V2" s="15">
        <f>QUARTILE($B$2:$B$90,1)</f>
        <v>102</v>
      </c>
      <c r="W2" s="16">
        <f>QUARTILE($B$2:$B$90,2)</f>
        <v>155.75</v>
      </c>
      <c r="X2" s="33">
        <f>QUARTILE($B$2:$B$90,3)</f>
        <v>168.449997</v>
      </c>
    </row>
    <row r="3" spans="1:24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  <c r="I3" s="22" t="str">
        <f>C1</f>
        <v>High</v>
      </c>
      <c r="J3" s="15">
        <f>AVERAGE(C2:C90)</f>
        <v>148.29825753932582</v>
      </c>
      <c r="K3" s="5">
        <f>MAX(C2:C90)</f>
        <v>239.71000699999999</v>
      </c>
      <c r="L3" s="16">
        <f>MIN(C2:C90)</f>
        <v>69.332001000000005</v>
      </c>
      <c r="M3" s="17">
        <f>MEDIAN(C2:C90)</f>
        <v>159.58999600000001</v>
      </c>
      <c r="O3" s="15">
        <f>VAR($C$2:$C$90)</f>
        <v>1746.017935861262</v>
      </c>
      <c r="P3" s="16">
        <f>_xlfn.STDEV.S($C$2:$C$90)</f>
        <v>41.785379450966602</v>
      </c>
      <c r="Q3" s="24">
        <f t="shared" ref="Q3:Q7" si="0">(K3-J3)/P3</f>
        <v>2.1876491409619012</v>
      </c>
      <c r="S3" s="15">
        <f>SKEW($C$2:$C$90)</f>
        <v>-0.37396019233060357</v>
      </c>
      <c r="T3" s="33">
        <f>KURT($C$2:$C$90)</f>
        <v>-0.58887411381727928</v>
      </c>
      <c r="V3" s="15">
        <f>QUARTILE($C$2:$C$90,1)</f>
        <v>105.25</v>
      </c>
      <c r="W3" s="16">
        <f>QUARTILE($C$2:$C$90,2)</f>
        <v>159.58999600000001</v>
      </c>
      <c r="X3" s="33">
        <f>QUARTILE($C$2:$C$90,3)</f>
        <v>172.28999300000001</v>
      </c>
    </row>
    <row r="4" spans="1:24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  <c r="I4" s="22" t="str">
        <f>D1</f>
        <v>Low</v>
      </c>
      <c r="J4" s="15">
        <f>AVERAGE(D2:D90)</f>
        <v>137.02064087640451</v>
      </c>
      <c r="K4" s="5">
        <f>MAX(D2:D90)</f>
        <v>215.5</v>
      </c>
      <c r="L4" s="16">
        <f>MIN(D2:D90)</f>
        <v>45</v>
      </c>
      <c r="M4" s="17">
        <f>MEDIAN(D2:D90)</f>
        <v>151.529999</v>
      </c>
      <c r="O4" s="15">
        <f>VAR($D$2:$D$90)</f>
        <v>1610.3854671922718</v>
      </c>
      <c r="P4" s="16">
        <f>_xlfn.STDEV.S($D$2:$D$90)</f>
        <v>40.129608360813485</v>
      </c>
      <c r="Q4" s="24">
        <f t="shared" si="0"/>
        <v>1.9556472721580429</v>
      </c>
      <c r="S4" s="15">
        <f>SKEW($D$2:$D$90)</f>
        <v>-0.58164809328716871</v>
      </c>
      <c r="T4" s="33">
        <f>KURT($D$2:$D$90)</f>
        <v>-0.68472079648077688</v>
      </c>
      <c r="V4" s="15">
        <f>QUARTILE($D$2:$D$90,1)</f>
        <v>97.82</v>
      </c>
      <c r="W4" s="16">
        <f>QUARTILE($D$2:$D$90,2)</f>
        <v>151.529999</v>
      </c>
      <c r="X4" s="33">
        <f>QUARTILE($D$2:$D$90,3)</f>
        <v>162.25</v>
      </c>
    </row>
    <row r="5" spans="1:24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  <c r="I5" s="22" t="str">
        <f>E1</f>
        <v>Close</v>
      </c>
      <c r="J5" s="15">
        <f t="shared" ref="J5" si="1">AVERAGE(B5:B93)</f>
        <v>145.53054647674421</v>
      </c>
      <c r="K5" s="5">
        <f>MAX(E2:E90)</f>
        <v>234.89999399999999</v>
      </c>
      <c r="L5" s="16">
        <f>MIN(E2:E90)</f>
        <v>65.75</v>
      </c>
      <c r="M5" s="17">
        <f>MEDIAN(E2:E90)</f>
        <v>154.990005</v>
      </c>
      <c r="O5" s="15">
        <f>VAR($E$2:$E$90)</f>
        <v>1679.1232719484171</v>
      </c>
      <c r="P5" s="16">
        <f>_xlfn.STDEV.S($E$2:$E$90)</f>
        <v>40.977106681028822</v>
      </c>
      <c r="Q5" s="24">
        <f t="shared" si="0"/>
        <v>2.1809604133088092</v>
      </c>
      <c r="S5" s="15">
        <f>SKEW($E$2:$E$90)</f>
        <v>-0.42031516275919645</v>
      </c>
      <c r="T5" s="33">
        <f>KURT($E$2:$E$90)</f>
        <v>-0.58649437194148568</v>
      </c>
      <c r="V5" s="15">
        <f>QUARTILE($E$2:$E$90,1)</f>
        <v>102.599998</v>
      </c>
      <c r="W5" s="16">
        <f>QUARTILE($E$2:$E$90,2)</f>
        <v>154.990005</v>
      </c>
      <c r="X5" s="33">
        <f>QUARTILE($E$2:$E$90,)</f>
        <v>65.75</v>
      </c>
    </row>
    <row r="6" spans="1:24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  <c r="I6" s="22" t="str">
        <f>F1</f>
        <v>Adj Close</v>
      </c>
      <c r="J6" s="15">
        <f>AVERAGE(E2:E90)</f>
        <v>142.56831410112358</v>
      </c>
      <c r="K6" s="5">
        <f>MAX(F2:F90)</f>
        <v>234.89999399999999</v>
      </c>
      <c r="L6" s="16">
        <f>MIN(F2:F90)</f>
        <v>65.75</v>
      </c>
      <c r="M6" s="17">
        <f>MEDIAN(F2:F90)</f>
        <v>154.990005</v>
      </c>
      <c r="O6" s="15">
        <f>VAR($F$2:$F$90)</f>
        <v>1679.1232719484171</v>
      </c>
      <c r="P6" s="16">
        <f>_xlfn.STDEV.S($F$2:$F$90)</f>
        <v>40.977106681028822</v>
      </c>
      <c r="Q6" s="24">
        <f t="shared" si="0"/>
        <v>2.2532503482395265</v>
      </c>
      <c r="S6" s="15">
        <f>SKEW($F$2:$F$90)</f>
        <v>-0.42031516275919645</v>
      </c>
      <c r="T6" s="33">
        <f>KURT($F$2:$F$90)</f>
        <v>-0.58649437194148568</v>
      </c>
      <c r="V6" s="15">
        <f>QUARTILE($F$2:$F$90,1)</f>
        <v>102.599998</v>
      </c>
      <c r="W6" s="16">
        <f>QUARTILE($F$2:$F$90,2)</f>
        <v>154.990005</v>
      </c>
      <c r="X6" s="33">
        <f>QUARTILE($F$2:$F$90,3)</f>
        <v>167.28999300000001</v>
      </c>
    </row>
    <row r="7" spans="1:24" ht="15.75" thickBot="1" x14ac:dyDescent="0.3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  <c r="I7" s="23" t="str">
        <f>G1</f>
        <v>Volume</v>
      </c>
      <c r="J7" s="18">
        <f>AVERAGE(G2:G90)</f>
        <v>7875912.3595505618</v>
      </c>
      <c r="K7" s="19">
        <f>MAX(G2:G90)</f>
        <v>24986000</v>
      </c>
      <c r="L7" s="20">
        <f>MIN(G2:G90)</f>
        <v>1697300</v>
      </c>
      <c r="M7" s="7">
        <f>MEDIAN(G2:G90)</f>
        <v>5867000</v>
      </c>
      <c r="O7" s="25">
        <f>VAR($G$2:$G$90)</f>
        <v>31713117155186.41</v>
      </c>
      <c r="P7" s="19">
        <f>_xlfn.STDEV.S($G$2:$G$90)</f>
        <v>5631440.060516174</v>
      </c>
      <c r="Q7" s="26">
        <f t="shared" si="0"/>
        <v>3.0383147927674363</v>
      </c>
      <c r="S7" s="25">
        <f>SKEW($G$2:$G$90)</f>
        <v>1.3427800910711833</v>
      </c>
      <c r="T7" s="7">
        <f>KURT($G$2:$G$90)</f>
        <v>1.2196373440682025</v>
      </c>
      <c r="V7" s="25">
        <f>QUARTILE($G$2:$G$90,1)</f>
        <v>3840600</v>
      </c>
      <c r="W7" s="19">
        <f>QUARTILE($G$2:$G$90,0)</f>
        <v>1697300</v>
      </c>
      <c r="X7" s="7">
        <f>QUARTILE($G$2:$G$90,3)</f>
        <v>10015800</v>
      </c>
    </row>
    <row r="8" spans="1:24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24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24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  <c r="J10" t="s">
        <v>48</v>
      </c>
    </row>
    <row r="11" spans="1:24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  <c r="J11" t="s">
        <v>50</v>
      </c>
    </row>
    <row r="12" spans="1:24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  <c r="J12" t="s">
        <v>49</v>
      </c>
    </row>
    <row r="13" spans="1:24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  <c r="J13" s="11" t="s">
        <v>44</v>
      </c>
      <c r="K13" s="11" t="s">
        <v>45</v>
      </c>
      <c r="L13" s="11" t="s">
        <v>46</v>
      </c>
      <c r="M13" s="11" t="s">
        <v>47</v>
      </c>
    </row>
    <row r="14" spans="1:24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  <c r="J14" s="2">
        <f>(L14*B2:B90)+M14</f>
        <v>90.352705123432756</v>
      </c>
      <c r="K14">
        <f>CORREL($F$2:$F$90,$B$2:$B$90)</f>
        <v>0.9830868408404686</v>
      </c>
      <c r="L14" s="3">
        <f>SLOPE($F$2:$F$90,$B$2:$B$90)</f>
        <v>0.97135027964193377</v>
      </c>
      <c r="M14" s="3">
        <f>INTERCEPT($F$2:$F$90,$B$2:$B$90)</f>
        <v>3.9996633205642809</v>
      </c>
    </row>
    <row r="15" spans="1:24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24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Testing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2019-09-08T17:53:15Z</dcterms:created>
  <dcterms:modified xsi:type="dcterms:W3CDTF">2020-09-09T14:13:20Z</dcterms:modified>
</cp:coreProperties>
</file>