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stAncientOne\Dropbox\FIN136\Project\"/>
    </mc:Choice>
  </mc:AlternateContent>
  <bookViews>
    <workbookView xWindow="0" yWindow="0" windowWidth="24000" windowHeight="14235" activeTab="1"/>
  </bookViews>
  <sheets>
    <sheet name="Monthly Data" sheetId="8" r:id="rId1"/>
    <sheet name="3-Stock Portfolio" sheetId="13" r:id="rId2"/>
  </sheets>
  <definedNames>
    <definedName name="Assets">'Monthly Data'!$C$2:$W$2</definedName>
    <definedName name="Opportunity_Set">'3-Stock Portfolio'!$M$16:$S$73</definedName>
    <definedName name="Returns">'Monthly Data'!$C$2:$W$38</definedName>
  </definedNames>
  <calcPr calcId="152511"/>
</workbook>
</file>

<file path=xl/calcChain.xml><?xml version="1.0" encoding="utf-8"?>
<calcChain xmlns="http://schemas.openxmlformats.org/spreadsheetml/2006/main">
  <c r="C5" i="13" l="1"/>
  <c r="D5" i="13"/>
  <c r="E5" i="13"/>
  <c r="C6" i="13"/>
  <c r="D6" i="13"/>
  <c r="E6" i="13"/>
  <c r="C7" i="13"/>
  <c r="D7" i="13"/>
  <c r="E7" i="13"/>
  <c r="C8" i="13"/>
  <c r="D8" i="13"/>
  <c r="E8" i="13"/>
  <c r="C9" i="13"/>
  <c r="D9" i="13"/>
  <c r="E9" i="13"/>
  <c r="C10" i="13"/>
  <c r="D10" i="13"/>
  <c r="E10" i="13"/>
  <c r="C11" i="13"/>
  <c r="D11" i="13"/>
  <c r="E11" i="13"/>
  <c r="C12" i="13"/>
  <c r="D12" i="13"/>
  <c r="E12" i="13"/>
  <c r="C13" i="13"/>
  <c r="D13" i="13"/>
  <c r="E13" i="13"/>
  <c r="C14" i="13"/>
  <c r="D14" i="13"/>
  <c r="E14" i="13"/>
  <c r="C15" i="13"/>
  <c r="D15" i="13"/>
  <c r="E15" i="13"/>
  <c r="C16" i="13"/>
  <c r="D16" i="13"/>
  <c r="E16" i="13"/>
  <c r="C17" i="13"/>
  <c r="D17" i="13"/>
  <c r="E17" i="13"/>
  <c r="C18" i="13"/>
  <c r="D18" i="13"/>
  <c r="E18" i="13"/>
  <c r="C19" i="13"/>
  <c r="D19" i="13"/>
  <c r="E19" i="13"/>
  <c r="C20" i="13"/>
  <c r="D20" i="13"/>
  <c r="E20" i="13"/>
  <c r="C21" i="13"/>
  <c r="D21" i="13"/>
  <c r="E21" i="13"/>
  <c r="C22" i="13"/>
  <c r="D22" i="13"/>
  <c r="E22" i="13"/>
  <c r="C23" i="13"/>
  <c r="D23" i="13"/>
  <c r="E23" i="13"/>
  <c r="C24" i="13"/>
  <c r="D24" i="13"/>
  <c r="E24" i="13"/>
  <c r="C25" i="13"/>
  <c r="D25" i="13"/>
  <c r="E25" i="13"/>
  <c r="C26" i="13"/>
  <c r="D26" i="13"/>
  <c r="E26" i="13"/>
  <c r="C27" i="13"/>
  <c r="D27" i="13"/>
  <c r="E27" i="13"/>
  <c r="C28" i="13"/>
  <c r="D28" i="13"/>
  <c r="E28" i="13"/>
  <c r="C29" i="13"/>
  <c r="D29" i="13"/>
  <c r="E29" i="13"/>
  <c r="C30" i="13"/>
  <c r="D30" i="13"/>
  <c r="E30" i="13"/>
  <c r="C31" i="13"/>
  <c r="D31" i="13"/>
  <c r="E31" i="13"/>
  <c r="C32" i="13"/>
  <c r="D32" i="13"/>
  <c r="E32" i="13"/>
  <c r="C33" i="13"/>
  <c r="D33" i="13"/>
  <c r="E33" i="13"/>
  <c r="C34" i="13"/>
  <c r="D34" i="13"/>
  <c r="E34" i="13"/>
  <c r="C35" i="13"/>
  <c r="D35" i="13"/>
  <c r="E35" i="13"/>
  <c r="C36" i="13"/>
  <c r="D36" i="13"/>
  <c r="E36" i="13"/>
  <c r="C37" i="13"/>
  <c r="D37" i="13"/>
  <c r="E37" i="13"/>
  <c r="C38" i="13"/>
  <c r="D38" i="13"/>
  <c r="E38" i="13"/>
  <c r="C39" i="13"/>
  <c r="D39" i="13"/>
  <c r="E39" i="13"/>
  <c r="E4" i="13"/>
  <c r="D4" i="13"/>
  <c r="C4" i="13"/>
  <c r="J19" i="13" l="1"/>
  <c r="I7" i="13"/>
  <c r="J14" i="13"/>
  <c r="J6" i="13"/>
  <c r="J8" i="13"/>
  <c r="H20" i="13"/>
  <c r="J20" i="13"/>
  <c r="I13" i="13"/>
  <c r="I19" i="13"/>
  <c r="I6" i="13"/>
  <c r="J13" i="13"/>
  <c r="I20" i="13"/>
  <c r="I8" i="13"/>
  <c r="I14" i="13"/>
  <c r="J12" i="13"/>
  <c r="H7" i="13"/>
  <c r="H12" i="13"/>
  <c r="H13" i="13"/>
  <c r="H18" i="13"/>
  <c r="H8" i="13"/>
  <c r="I18" i="13"/>
  <c r="H19" i="13"/>
  <c r="H6" i="13"/>
  <c r="I12" i="13"/>
  <c r="H14" i="13"/>
  <c r="J18" i="13"/>
  <c r="J7" i="13"/>
  <c r="R19" i="13" l="1"/>
  <c r="S19" i="13" s="1"/>
  <c r="R22" i="13"/>
  <c r="S22" i="13" s="1"/>
  <c r="R27" i="13"/>
  <c r="S27" i="13" s="1"/>
  <c r="R30" i="13"/>
  <c r="S30" i="13" s="1"/>
  <c r="R35" i="13"/>
  <c r="S35" i="13" s="1"/>
  <c r="R38" i="13"/>
  <c r="S38" i="13" s="1"/>
  <c r="R43" i="13"/>
  <c r="S43" i="13" s="1"/>
  <c r="R46" i="13"/>
  <c r="S46" i="13" s="1"/>
  <c r="R51" i="13"/>
  <c r="S51" i="13" s="1"/>
  <c r="R54" i="13"/>
  <c r="S54" i="13" s="1"/>
  <c r="R59" i="13"/>
  <c r="S59" i="13" s="1"/>
  <c r="R62" i="13"/>
  <c r="S62" i="13" s="1"/>
  <c r="R67" i="13"/>
  <c r="S67" i="13" s="1"/>
  <c r="R70" i="13"/>
  <c r="S70" i="13" s="1"/>
  <c r="R17" i="13"/>
  <c r="S17" i="13" s="1"/>
  <c r="R20" i="13"/>
  <c r="S20" i="13" s="1"/>
  <c r="R25" i="13"/>
  <c r="S25" i="13" s="1"/>
  <c r="R28" i="13"/>
  <c r="S28" i="13" s="1"/>
  <c r="R33" i="13"/>
  <c r="S33" i="13" s="1"/>
  <c r="R36" i="13"/>
  <c r="S36" i="13" s="1"/>
  <c r="R41" i="13"/>
  <c r="S41" i="13" s="1"/>
  <c r="R44" i="13"/>
  <c r="S44" i="13" s="1"/>
  <c r="R49" i="13"/>
  <c r="S49" i="13" s="1"/>
  <c r="R52" i="13"/>
  <c r="S52" i="13" s="1"/>
  <c r="R57" i="13"/>
  <c r="S57" i="13" s="1"/>
  <c r="R60" i="13"/>
  <c r="S60" i="13" s="1"/>
  <c r="R65" i="13"/>
  <c r="S65" i="13" s="1"/>
  <c r="R68" i="13"/>
  <c r="S68" i="13" s="1"/>
  <c r="R73" i="13"/>
  <c r="S73" i="13" s="1"/>
  <c r="R18" i="13"/>
  <c r="S18" i="13" s="1"/>
  <c r="R23" i="13"/>
  <c r="S23" i="13" s="1"/>
  <c r="R26" i="13"/>
  <c r="S26" i="13" s="1"/>
  <c r="R31" i="13"/>
  <c r="S31" i="13" s="1"/>
  <c r="R34" i="13"/>
  <c r="S34" i="13" s="1"/>
  <c r="R39" i="13"/>
  <c r="S39" i="13" s="1"/>
  <c r="R42" i="13"/>
  <c r="S42" i="13" s="1"/>
  <c r="R47" i="13"/>
  <c r="S47" i="13" s="1"/>
  <c r="R50" i="13"/>
  <c r="S50" i="13" s="1"/>
  <c r="R55" i="13"/>
  <c r="S55" i="13" s="1"/>
  <c r="R58" i="13"/>
  <c r="S58" i="13" s="1"/>
  <c r="R63" i="13"/>
  <c r="S63" i="13" s="1"/>
  <c r="R66" i="13"/>
  <c r="S66" i="13" s="1"/>
  <c r="R71" i="13"/>
  <c r="S71" i="13" s="1"/>
  <c r="R21" i="13"/>
  <c r="S21" i="13" s="1"/>
  <c r="R24" i="13"/>
  <c r="S24" i="13" s="1"/>
  <c r="R29" i="13"/>
  <c r="S29" i="13" s="1"/>
  <c r="R32" i="13"/>
  <c r="S32" i="13" s="1"/>
  <c r="R37" i="13"/>
  <c r="S37" i="13" s="1"/>
  <c r="R40" i="13"/>
  <c r="S40" i="13" s="1"/>
  <c r="R45" i="13"/>
  <c r="S45" i="13" s="1"/>
  <c r="R48" i="13"/>
  <c r="S48" i="13" s="1"/>
  <c r="R53" i="13"/>
  <c r="S53" i="13" s="1"/>
  <c r="R56" i="13"/>
  <c r="S56" i="13" s="1"/>
  <c r="R61" i="13"/>
  <c r="S61" i="13" s="1"/>
  <c r="R64" i="13"/>
  <c r="S64" i="13" s="1"/>
  <c r="R69" i="13"/>
  <c r="S69" i="13" s="1"/>
  <c r="R72" i="13"/>
  <c r="S72" i="13" s="1"/>
  <c r="R16" i="13"/>
  <c r="S16" i="13" s="1"/>
  <c r="Q17" i="13"/>
  <c r="Q21" i="13"/>
  <c r="M21" i="13" s="1"/>
  <c r="Q25" i="13"/>
  <c r="Q29" i="13"/>
  <c r="Q33" i="13"/>
  <c r="Q37" i="13"/>
  <c r="Q41" i="13"/>
  <c r="Q45" i="13"/>
  <c r="M45" i="13" s="1"/>
  <c r="Q49" i="13"/>
  <c r="Q53" i="13"/>
  <c r="Q57" i="13"/>
  <c r="Q61" i="13"/>
  <c r="Q65" i="13"/>
  <c r="Q69" i="13"/>
  <c r="Q73" i="13"/>
  <c r="Q18" i="13"/>
  <c r="Q22" i="13"/>
  <c r="Q26" i="13"/>
  <c r="Q30" i="13"/>
  <c r="Q34" i="13"/>
  <c r="Q38" i="13"/>
  <c r="Q42" i="13"/>
  <c r="Q46" i="13"/>
  <c r="Q50" i="13"/>
  <c r="Q54" i="13"/>
  <c r="Q58" i="13"/>
  <c r="Q62" i="13"/>
  <c r="Q66" i="13"/>
  <c r="Q70" i="13"/>
  <c r="Q16" i="13"/>
  <c r="Q19" i="13"/>
  <c r="M19" i="13" s="1"/>
  <c r="Q23" i="13"/>
  <c r="Q27" i="13"/>
  <c r="M27" i="13" s="1"/>
  <c r="Q31" i="13"/>
  <c r="Q35" i="13"/>
  <c r="M35" i="13" s="1"/>
  <c r="Q39" i="13"/>
  <c r="Q43" i="13"/>
  <c r="M43" i="13" s="1"/>
  <c r="Q47" i="13"/>
  <c r="M47" i="13" s="1"/>
  <c r="Q51" i="13"/>
  <c r="M51" i="13" s="1"/>
  <c r="Q55" i="13"/>
  <c r="Q59" i="13"/>
  <c r="M59" i="13" s="1"/>
  <c r="Q63" i="13"/>
  <c r="Q67" i="13"/>
  <c r="M67" i="13" s="1"/>
  <c r="Q71" i="13"/>
  <c r="Q20" i="13"/>
  <c r="Q24" i="13"/>
  <c r="M24" i="13" s="1"/>
  <c r="Q28" i="13"/>
  <c r="Q32" i="13"/>
  <c r="Q36" i="13"/>
  <c r="Q40" i="13"/>
  <c r="Q44" i="13"/>
  <c r="Q48" i="13"/>
  <c r="Q52" i="13"/>
  <c r="Q56" i="13"/>
  <c r="M56" i="13" s="1"/>
  <c r="Q60" i="13"/>
  <c r="Q64" i="13"/>
  <c r="Q68" i="13"/>
  <c r="Q72" i="13"/>
  <c r="H22" i="13"/>
  <c r="M53" i="13" l="1"/>
  <c r="M29" i="13"/>
  <c r="M37" i="13"/>
  <c r="M34" i="13"/>
  <c r="M66" i="13"/>
  <c r="M42" i="13"/>
  <c r="M65" i="13"/>
  <c r="M33" i="13"/>
  <c r="M61" i="13"/>
  <c r="M41" i="13"/>
  <c r="M57" i="13"/>
  <c r="M25" i="13"/>
  <c r="M72" i="13"/>
  <c r="M40" i="13"/>
  <c r="M63" i="13"/>
  <c r="M31" i="13"/>
  <c r="M17" i="13"/>
  <c r="M58" i="13"/>
  <c r="M26" i="13"/>
  <c r="M49" i="13"/>
  <c r="M50" i="13"/>
  <c r="M18" i="13"/>
  <c r="M73" i="13"/>
  <c r="M70" i="13"/>
  <c r="M54" i="13"/>
  <c r="M38" i="13"/>
  <c r="M22" i="13"/>
  <c r="M69" i="13"/>
  <c r="M48" i="13"/>
  <c r="M71" i="13"/>
  <c r="M39" i="13"/>
  <c r="M16" i="13"/>
  <c r="M64" i="13"/>
  <c r="M32" i="13"/>
  <c r="M55" i="13"/>
  <c r="M23" i="13"/>
  <c r="M60" i="13"/>
  <c r="M44" i="13"/>
  <c r="M28" i="13"/>
  <c r="M68" i="13"/>
  <c r="M52" i="13"/>
  <c r="M36" i="13"/>
  <c r="M20" i="13"/>
  <c r="M62" i="13"/>
  <c r="M46" i="13"/>
  <c r="M30" i="13"/>
  <c r="Q8" i="13"/>
  <c r="M7" i="13" l="1"/>
  <c r="P7" i="13" s="1"/>
  <c r="C3" i="8"/>
  <c r="N7" i="13" l="1"/>
  <c r="S7" i="13"/>
  <c r="Q7" i="13"/>
  <c r="O7" i="13"/>
  <c r="R7" i="13"/>
  <c r="P73" i="13"/>
  <c r="P72" i="13"/>
  <c r="P71" i="13"/>
  <c r="P70" i="13"/>
  <c r="P69" i="13"/>
  <c r="P68" i="13"/>
  <c r="P67" i="13"/>
  <c r="P66" i="13"/>
  <c r="P65" i="13"/>
  <c r="P64" i="13"/>
  <c r="P63" i="13"/>
  <c r="P62" i="13"/>
  <c r="P61" i="13"/>
  <c r="P60" i="13"/>
  <c r="P59" i="13"/>
  <c r="P58" i="13"/>
  <c r="P57" i="13"/>
  <c r="P56" i="13"/>
  <c r="P55" i="13"/>
  <c r="P54" i="13"/>
  <c r="P53" i="13"/>
  <c r="P52" i="13"/>
  <c r="P51" i="13"/>
  <c r="P50" i="13"/>
  <c r="P49" i="13"/>
  <c r="P48" i="13"/>
  <c r="P47" i="13"/>
  <c r="P46" i="13"/>
  <c r="P45" i="13"/>
  <c r="P44" i="13"/>
  <c r="P43" i="13"/>
  <c r="P42" i="13"/>
  <c r="P41" i="13"/>
  <c r="P40" i="13"/>
  <c r="P39" i="13"/>
  <c r="P38" i="13"/>
  <c r="P37" i="13"/>
  <c r="P36" i="13"/>
  <c r="P35" i="13"/>
  <c r="P34" i="13"/>
  <c r="P33" i="13"/>
  <c r="P32" i="13"/>
  <c r="P31" i="13"/>
  <c r="P30" i="13"/>
  <c r="P29" i="13"/>
  <c r="P28" i="13"/>
  <c r="P27" i="13"/>
  <c r="P26" i="13"/>
  <c r="P25" i="13"/>
  <c r="P24" i="13"/>
  <c r="P23" i="13"/>
  <c r="P22" i="13"/>
  <c r="P21" i="13"/>
  <c r="P20" i="13"/>
  <c r="P19" i="13"/>
  <c r="P18" i="13"/>
  <c r="P17" i="13"/>
  <c r="P16" i="13"/>
  <c r="P15" i="13"/>
  <c r="O15" i="13"/>
  <c r="N15" i="13"/>
  <c r="P6" i="13"/>
  <c r="O6" i="13"/>
  <c r="N6" i="13"/>
  <c r="J5" i="13"/>
  <c r="I5" i="13"/>
  <c r="H5" i="13"/>
  <c r="W38" i="8"/>
  <c r="V38" i="8"/>
  <c r="U38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W37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W36" i="8"/>
  <c r="V36" i="8"/>
  <c r="U36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W35" i="8"/>
  <c r="V35" i="8"/>
  <c r="U35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W34" i="8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W33" i="8"/>
  <c r="V33" i="8"/>
  <c r="U33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I11" i="13" l="1"/>
  <c r="X10" i="13"/>
  <c r="J11" i="13"/>
  <c r="G14" i="13" s="1"/>
  <c r="G20" i="13" s="1"/>
  <c r="X11" i="13"/>
  <c r="H11" i="13"/>
  <c r="H17" i="13" s="1"/>
  <c r="X9" i="13"/>
  <c r="U12" i="13"/>
  <c r="D40" i="8"/>
  <c r="C40" i="8"/>
  <c r="C41" i="8"/>
  <c r="W40" i="8"/>
  <c r="W41" i="8"/>
  <c r="V41" i="8"/>
  <c r="V40" i="8"/>
  <c r="U41" i="8"/>
  <c r="U40" i="8"/>
  <c r="T41" i="8"/>
  <c r="T40" i="8"/>
  <c r="S41" i="8"/>
  <c r="S40" i="8"/>
  <c r="R40" i="8"/>
  <c r="R41" i="8"/>
  <c r="Q41" i="8"/>
  <c r="Q40" i="8"/>
  <c r="P40" i="8"/>
  <c r="P41" i="8"/>
  <c r="O40" i="8"/>
  <c r="O41" i="8"/>
  <c r="N41" i="8"/>
  <c r="N40" i="8"/>
  <c r="M41" i="8"/>
  <c r="M40" i="8"/>
  <c r="L41" i="8"/>
  <c r="L40" i="8"/>
  <c r="K41" i="8"/>
  <c r="K40" i="8"/>
  <c r="J41" i="8"/>
  <c r="J40" i="8"/>
  <c r="I41" i="8"/>
  <c r="I40" i="8"/>
  <c r="H40" i="8"/>
  <c r="H41" i="8"/>
  <c r="G41" i="8"/>
  <c r="G40" i="8"/>
  <c r="F41" i="8"/>
  <c r="F40" i="8"/>
  <c r="E41" i="8"/>
  <c r="E40" i="8"/>
  <c r="D41" i="8"/>
  <c r="I17" i="13"/>
  <c r="G13" i="13"/>
  <c r="G19" i="13" s="1"/>
  <c r="J17" i="13" l="1"/>
  <c r="G12" i="13"/>
  <c r="G18" i="13" s="1"/>
  <c r="V16" i="13"/>
  <c r="Y11" i="13"/>
  <c r="Z11" i="13" s="1"/>
  <c r="Y10" i="13"/>
  <c r="Z10" i="13" s="1"/>
  <c r="Y9" i="13"/>
  <c r="V12" i="13"/>
  <c r="V15" i="13"/>
  <c r="Z9" i="13" l="1"/>
  <c r="V14" i="13"/>
  <c r="V17" i="13" s="1"/>
  <c r="Y12" i="13"/>
  <c r="Z12" i="13" s="1"/>
  <c r="Z13" i="13" l="1"/>
  <c r="Y13" i="13"/>
</calcChain>
</file>

<file path=xl/sharedStrings.xml><?xml version="1.0" encoding="utf-8"?>
<sst xmlns="http://schemas.openxmlformats.org/spreadsheetml/2006/main" count="418" uniqueCount="224">
  <si>
    <t>Date</t>
  </si>
  <si>
    <t>Monthly Returns</t>
  </si>
  <si>
    <t xml:space="preserve">Month/Year </t>
  </si>
  <si>
    <t>32012</t>
  </si>
  <si>
    <t>42012</t>
  </si>
  <si>
    <t>52012</t>
  </si>
  <si>
    <t>62012</t>
  </si>
  <si>
    <t>72012</t>
  </si>
  <si>
    <t>82012</t>
  </si>
  <si>
    <t>92012</t>
  </si>
  <si>
    <t>102012</t>
  </si>
  <si>
    <t>112012</t>
  </si>
  <si>
    <t>122012</t>
  </si>
  <si>
    <t>12013</t>
  </si>
  <si>
    <t>22013</t>
  </si>
  <si>
    <t>32013</t>
  </si>
  <si>
    <t>42013</t>
  </si>
  <si>
    <t>52013</t>
  </si>
  <si>
    <t>62013</t>
  </si>
  <si>
    <t>72013</t>
  </si>
  <si>
    <t>82013</t>
  </si>
  <si>
    <t>92013</t>
  </si>
  <si>
    <t>102013</t>
  </si>
  <si>
    <t>112013</t>
  </si>
  <si>
    <t>122013</t>
  </si>
  <si>
    <t>12014</t>
  </si>
  <si>
    <t>102016</t>
  </si>
  <si>
    <t>112016</t>
  </si>
  <si>
    <t>122016</t>
  </si>
  <si>
    <t>12017</t>
  </si>
  <si>
    <t>22017</t>
  </si>
  <si>
    <t>32017</t>
  </si>
  <si>
    <t>42017</t>
  </si>
  <si>
    <t>52017</t>
  </si>
  <si>
    <t>62017</t>
  </si>
  <si>
    <t>72017</t>
  </si>
  <si>
    <t>82017</t>
  </si>
  <si>
    <t>92017</t>
  </si>
  <si>
    <t>102017</t>
  </si>
  <si>
    <t>112017</t>
  </si>
  <si>
    <t>122017</t>
  </si>
  <si>
    <t>12018</t>
  </si>
  <si>
    <t>22018</t>
  </si>
  <si>
    <t>32018</t>
  </si>
  <si>
    <t>42018</t>
  </si>
  <si>
    <t>52018</t>
  </si>
  <si>
    <t>62018</t>
  </si>
  <si>
    <t>72018</t>
  </si>
  <si>
    <t>82018</t>
  </si>
  <si>
    <t>92018</t>
  </si>
  <si>
    <t>102018</t>
  </si>
  <si>
    <t>112018</t>
  </si>
  <si>
    <t>122018</t>
  </si>
  <si>
    <t>12019</t>
  </si>
  <si>
    <t>22019</t>
  </si>
  <si>
    <t>32019</t>
  </si>
  <si>
    <t>42019</t>
  </si>
  <si>
    <t>52019</t>
  </si>
  <si>
    <t>62019</t>
  </si>
  <si>
    <t>72019</t>
  </si>
  <si>
    <t>82019</t>
  </si>
  <si>
    <t>92019</t>
  </si>
  <si>
    <t>102019</t>
  </si>
  <si>
    <t>112019</t>
  </si>
  <si>
    <t>122019</t>
  </si>
  <si>
    <t>12020</t>
  </si>
  <si>
    <t>22020</t>
  </si>
  <si>
    <t>32020</t>
  </si>
  <si>
    <t>42020</t>
  </si>
  <si>
    <t>52020</t>
  </si>
  <si>
    <t>62020</t>
  </si>
  <si>
    <t>72020</t>
  </si>
  <si>
    <t>82020</t>
  </si>
  <si>
    <t>92020</t>
  </si>
  <si>
    <t>102020</t>
  </si>
  <si>
    <t>112020</t>
  </si>
  <si>
    <t>122020</t>
  </si>
  <si>
    <t>12021</t>
  </si>
  <si>
    <t>22021</t>
  </si>
  <si>
    <t>32021</t>
  </si>
  <si>
    <t>42021</t>
  </si>
  <si>
    <t>52021</t>
  </si>
  <si>
    <t>62021</t>
  </si>
  <si>
    <t>72021</t>
  </si>
  <si>
    <t>82021</t>
  </si>
  <si>
    <t>92021</t>
  </si>
  <si>
    <t>102021</t>
  </si>
  <si>
    <t>112021</t>
  </si>
  <si>
    <t>122021</t>
  </si>
  <si>
    <t>12022</t>
  </si>
  <si>
    <t>22022</t>
  </si>
  <si>
    <t>32022</t>
  </si>
  <si>
    <t>42022</t>
  </si>
  <si>
    <t>52022</t>
  </si>
  <si>
    <t>62022</t>
  </si>
  <si>
    <t>72022</t>
  </si>
  <si>
    <t>82022</t>
  </si>
  <si>
    <t>92022</t>
  </si>
  <si>
    <t>102022</t>
  </si>
  <si>
    <t>112022</t>
  </si>
  <si>
    <t>122022</t>
  </si>
  <si>
    <t>12023</t>
  </si>
  <si>
    <t>22023</t>
  </si>
  <si>
    <t>32023</t>
  </si>
  <si>
    <t>42023</t>
  </si>
  <si>
    <t>52023</t>
  </si>
  <si>
    <t>62023</t>
  </si>
  <si>
    <t>72023</t>
  </si>
  <si>
    <t>82023</t>
  </si>
  <si>
    <t>92023</t>
  </si>
  <si>
    <t>102023</t>
  </si>
  <si>
    <t>112023</t>
  </si>
  <si>
    <t>122023</t>
  </si>
  <si>
    <t>12024</t>
  </si>
  <si>
    <t>22024</t>
  </si>
  <si>
    <t>32024</t>
  </si>
  <si>
    <t>42024</t>
  </si>
  <si>
    <t>52024</t>
  </si>
  <si>
    <t>62024</t>
  </si>
  <si>
    <t>72024</t>
  </si>
  <si>
    <t>82024</t>
  </si>
  <si>
    <t>92024</t>
  </si>
  <si>
    <t>102024</t>
  </si>
  <si>
    <t>112024</t>
  </si>
  <si>
    <t>122024</t>
  </si>
  <si>
    <t>12025</t>
  </si>
  <si>
    <t>22025</t>
  </si>
  <si>
    <t>32025</t>
  </si>
  <si>
    <t>42025</t>
  </si>
  <si>
    <t>52025</t>
  </si>
  <si>
    <t>62025</t>
  </si>
  <si>
    <t>72025</t>
  </si>
  <si>
    <t>82025</t>
  </si>
  <si>
    <t>92025</t>
  </si>
  <si>
    <t>102025</t>
  </si>
  <si>
    <t>112025</t>
  </si>
  <si>
    <t>122025</t>
  </si>
  <si>
    <t>12026</t>
  </si>
  <si>
    <t>22026</t>
  </si>
  <si>
    <t>32026</t>
  </si>
  <si>
    <t>42026</t>
  </si>
  <si>
    <t>52026</t>
  </si>
  <si>
    <t>62026</t>
  </si>
  <si>
    <t>72026</t>
  </si>
  <si>
    <t>82026</t>
  </si>
  <si>
    <t>92026</t>
  </si>
  <si>
    <t>102026</t>
  </si>
  <si>
    <t>112026</t>
  </si>
  <si>
    <t>122026</t>
  </si>
  <si>
    <t>12027</t>
  </si>
  <si>
    <t>22027</t>
  </si>
  <si>
    <t>32027</t>
  </si>
  <si>
    <t>42027</t>
  </si>
  <si>
    <t>52027</t>
  </si>
  <si>
    <t>62027</t>
  </si>
  <si>
    <t>72027</t>
  </si>
  <si>
    <t>82027</t>
  </si>
  <si>
    <t>92027</t>
  </si>
  <si>
    <t>102027</t>
  </si>
  <si>
    <t>112027</t>
  </si>
  <si>
    <t>122027</t>
  </si>
  <si>
    <t>12028</t>
  </si>
  <si>
    <t>22028</t>
  </si>
  <si>
    <t>32028</t>
  </si>
  <si>
    <t>Average</t>
  </si>
  <si>
    <t>Rp</t>
  </si>
  <si>
    <t>St. Dev. (P)</t>
  </si>
  <si>
    <t>Row Index #</t>
  </si>
  <si>
    <t>Summary Statistics</t>
  </si>
  <si>
    <t>Variance</t>
  </si>
  <si>
    <t>St. Dev.</t>
  </si>
  <si>
    <t>Covariance Matrix</t>
  </si>
  <si>
    <t>Correlation Matrix</t>
  </si>
  <si>
    <t>3-Stock Portfolio Opportunity Set</t>
  </si>
  <si>
    <t>W1</t>
  </si>
  <si>
    <t>W2</t>
  </si>
  <si>
    <t>W3</t>
  </si>
  <si>
    <t>Sharpe Ratio</t>
  </si>
  <si>
    <r>
      <t>W</t>
    </r>
    <r>
      <rPr>
        <b/>
        <vertAlign val="subscript"/>
        <sz val="10"/>
        <rFont val="Arial"/>
        <family val="2"/>
      </rPr>
      <t>1</t>
    </r>
  </si>
  <si>
    <r>
      <t>W</t>
    </r>
    <r>
      <rPr>
        <b/>
        <vertAlign val="subscript"/>
        <sz val="10"/>
        <rFont val="Arial"/>
        <family val="2"/>
      </rPr>
      <t>2</t>
    </r>
  </si>
  <si>
    <r>
      <t>W</t>
    </r>
    <r>
      <rPr>
        <b/>
        <vertAlign val="subscript"/>
        <sz val="10"/>
        <rFont val="Arial"/>
        <family val="2"/>
      </rPr>
      <t>3</t>
    </r>
  </si>
  <si>
    <t>3-Stock Portfolio Opportunity Set Summary</t>
  </si>
  <si>
    <t>Optimal Risky Portfolio</t>
  </si>
  <si>
    <t>Adding Risk Free Security</t>
  </si>
  <si>
    <t>Final Optimal Allocation between Risky Portfolio &amp; Risk-Free Security</t>
  </si>
  <si>
    <t>% allocation</t>
  </si>
  <si>
    <t>Risk Free Security</t>
  </si>
  <si>
    <t>For Portfolio Opportunity Set</t>
  </si>
  <si>
    <t>SPY</t>
  </si>
  <si>
    <t>MDY</t>
  </si>
  <si>
    <t>IWM</t>
  </si>
  <si>
    <t>IWC</t>
  </si>
  <si>
    <t>XLY</t>
  </si>
  <si>
    <t>XLP</t>
  </si>
  <si>
    <t>XLE</t>
  </si>
  <si>
    <t>IYZ</t>
  </si>
  <si>
    <t>XLF</t>
  </si>
  <si>
    <t>VNQ</t>
  </si>
  <si>
    <t>XLU</t>
  </si>
  <si>
    <t>XLB</t>
  </si>
  <si>
    <t>XME</t>
  </si>
  <si>
    <t>PBW</t>
  </si>
  <si>
    <t>XLV</t>
  </si>
  <si>
    <t>XLI</t>
  </si>
  <si>
    <t>XLK</t>
  </si>
  <si>
    <t>SDY</t>
  </si>
  <si>
    <t>LQD</t>
  </si>
  <si>
    <t>SHY</t>
  </si>
  <si>
    <t>BND</t>
  </si>
  <si>
    <t>Monthly Prices</t>
  </si>
  <si>
    <t>Var (P)</t>
  </si>
  <si>
    <t>R (comb)</t>
  </si>
  <si>
    <t>Var (Comb)</t>
  </si>
  <si>
    <t>St. Dev. (Comb)</t>
  </si>
  <si>
    <t>Column Index #</t>
  </si>
  <si>
    <r>
      <t>R</t>
    </r>
    <r>
      <rPr>
        <b/>
        <vertAlign val="subscript"/>
        <sz val="10"/>
        <rFont val="Arial"/>
        <family val="2"/>
      </rPr>
      <t xml:space="preserve">f </t>
    </r>
  </si>
  <si>
    <t>Risk Tolerance           Factor (A)  =</t>
  </si>
  <si>
    <t>ORP</t>
  </si>
  <si>
    <t>Symbol</t>
  </si>
  <si>
    <t>Total</t>
  </si>
  <si>
    <t xml:space="preserve"> </t>
  </si>
  <si>
    <t>R ( ~ keep in cash)</t>
  </si>
  <si>
    <t>Final Allocation Weights</t>
  </si>
  <si>
    <t>Dollar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</si>
</sst>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00"/>
    <numFmt numFmtId="166" formatCode="0.0000%"/>
    <numFmt numFmtId="167" formatCode="[$-409]mmmm\ d\,\ yyyy;@"/>
    <numFmt numFmtId="168" formatCode="_(* #,##0_);_(* \(#,##0\);_(* &quot;-&quot;??_);_(@_)"/>
    <numFmt numFmtId="169" formatCode="mm/yyyy"/>
    <numFmt numFmtId="170" formatCode="0.000%"/>
    <numFmt numFmtId="171" formatCode="0.000000"/>
    <numFmt numFmtId="172" formatCode="_(* #,##0.0000_);_(* \(#,##0.0000\);_(* &quot;-&quot;??_);_(@_)"/>
    <numFmt numFmtId="173" formatCode="0.00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C00000"/>
      <name val="Arial"/>
      <family val="2"/>
    </font>
    <font>
      <i/>
      <sz val="10"/>
      <color rgb="FFC00000"/>
      <name val="Arial"/>
      <family val="2"/>
    </font>
    <font>
      <b/>
      <sz val="10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i/>
      <sz val="10"/>
      <color theme="5" tint="0.39997558519241921"/>
      <name val="Arial"/>
      <family val="2"/>
    </font>
    <font>
      <i/>
      <sz val="10"/>
      <color theme="5" tint="0.3999755851924192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4" fillId="0" borderId="0"/>
    <xf numFmtId="0" fontId="6" fillId="0" borderId="0"/>
    <xf numFmtId="9" fontId="2" fillId="0" borderId="0" applyFont="0" applyFill="0" applyBorder="0" applyAlignment="0" applyProtection="0"/>
    <xf numFmtId="44" fontId="21" fillId="0" borderId="0" applyFont="0" applyFill="0" applyBorder="0" applyAlignment="0" applyProtection="0"/>
  </cellStyleXfs>
  <cellXfs count="188">
    <xf numFmtId="0" fontId="0" fillId="0" borderId="0" xfId="0"/>
    <xf numFmtId="167" fontId="6" fillId="0" borderId="0" xfId="3" applyNumberFormat="1" applyAlignment="1">
      <alignment horizontal="center"/>
    </xf>
    <xf numFmtId="0" fontId="6" fillId="0" borderId="0" xfId="3"/>
    <xf numFmtId="169" fontId="6" fillId="0" borderId="0" xfId="3" applyNumberFormat="1" applyAlignment="1">
      <alignment horizontal="center"/>
    </xf>
    <xf numFmtId="0" fontId="0" fillId="0" borderId="0" xfId="0" applyAlignment="1">
      <alignment horizontal="center"/>
    </xf>
    <xf numFmtId="168" fontId="4" fillId="0" borderId="0" xfId="1" applyNumberFormat="1" applyFont="1" applyFill="1" applyBorder="1"/>
    <xf numFmtId="0" fontId="0" fillId="0" borderId="0" xfId="0" applyFill="1" applyBorder="1"/>
    <xf numFmtId="166" fontId="5" fillId="0" borderId="0" xfId="4" applyNumberFormat="1" applyFont="1" applyFill="1" applyBorder="1"/>
    <xf numFmtId="166" fontId="2" fillId="0" borderId="0" xfId="4" applyNumberFormat="1" applyFont="1" applyFill="1" applyBorder="1"/>
    <xf numFmtId="10" fontId="2" fillId="0" borderId="0" xfId="4" applyNumberFormat="1" applyFont="1" applyFill="1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164" fontId="0" fillId="0" borderId="7" xfId="0" applyNumberFormat="1" applyBorder="1" applyAlignment="1">
      <alignment horizontal="center"/>
    </xf>
    <xf numFmtId="10" fontId="12" fillId="0" borderId="0" xfId="4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0" fontId="12" fillId="0" borderId="2" xfId="4" applyNumberFormat="1" applyFont="1" applyBorder="1" applyAlignment="1">
      <alignment horizontal="center"/>
    </xf>
    <xf numFmtId="0" fontId="0" fillId="2" borderId="12" xfId="0" applyFill="1" applyBorder="1"/>
    <xf numFmtId="0" fontId="7" fillId="2" borderId="13" xfId="0" applyFont="1" applyFill="1" applyBorder="1" applyAlignment="1">
      <alignment horizontal="centerContinuous"/>
    </xf>
    <xf numFmtId="0" fontId="0" fillId="0" borderId="0" xfId="0" applyFill="1"/>
    <xf numFmtId="0" fontId="1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Border="1" applyAlignment="1">
      <alignment horizontal="left"/>
    </xf>
    <xf numFmtId="14" fontId="0" fillId="0" borderId="0" xfId="0" applyNumberFormat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68" fontId="4" fillId="5" borderId="0" xfId="1" applyNumberFormat="1" applyFont="1" applyFill="1" applyAlignment="1">
      <alignment horizontal="center"/>
    </xf>
    <xf numFmtId="168" fontId="0" fillId="5" borderId="0" xfId="0" applyNumberFormat="1" applyFill="1" applyAlignment="1">
      <alignment horizontal="center"/>
    </xf>
    <xf numFmtId="172" fontId="2" fillId="0" borderId="0" xfId="1" applyNumberFormat="1" applyFont="1" applyFill="1" applyAlignment="1">
      <alignment horizontal="center"/>
    </xf>
    <xf numFmtId="0" fontId="6" fillId="0" borderId="0" xfId="3" applyAlignment="1">
      <alignment horizontal="center"/>
    </xf>
    <xf numFmtId="0" fontId="0" fillId="7" borderId="19" xfId="0" applyFill="1" applyBorder="1"/>
    <xf numFmtId="0" fontId="5" fillId="7" borderId="20" xfId="0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5" fillId="7" borderId="19" xfId="0" applyFont="1" applyFill="1" applyBorder="1"/>
    <xf numFmtId="0" fontId="5" fillId="7" borderId="20" xfId="0" applyFont="1" applyFill="1" applyBorder="1"/>
    <xf numFmtId="0" fontId="5" fillId="7" borderId="21" xfId="0" applyFont="1" applyFill="1" applyBorder="1"/>
    <xf numFmtId="0" fontId="5" fillId="7" borderId="22" xfId="0" applyFont="1" applyFill="1" applyBorder="1"/>
    <xf numFmtId="165" fontId="0" fillId="4" borderId="20" xfId="0" applyNumberFormat="1" applyFill="1" applyBorder="1" applyAlignment="1">
      <alignment horizontal="center"/>
    </xf>
    <xf numFmtId="165" fontId="0" fillId="4" borderId="21" xfId="0" applyNumberFormat="1" applyFill="1" applyBorder="1" applyAlignment="1">
      <alignment horizontal="center"/>
    </xf>
    <xf numFmtId="165" fontId="0" fillId="4" borderId="23" xfId="0" applyNumberFormat="1" applyFill="1" applyBorder="1" applyAlignment="1">
      <alignment horizontal="center"/>
    </xf>
    <xf numFmtId="164" fontId="11" fillId="0" borderId="0" xfId="1" applyNumberFormat="1" applyFont="1" applyFill="1" applyAlignment="1">
      <alignment horizontal="center"/>
    </xf>
    <xf numFmtId="172" fontId="2" fillId="0" borderId="0" xfId="1" applyNumberFormat="1" applyFont="1" applyFill="1" applyAlignment="1"/>
    <xf numFmtId="0" fontId="5" fillId="0" borderId="20" xfId="0" applyFont="1" applyFill="1" applyBorder="1" applyAlignment="1">
      <alignment horizontal="center"/>
    </xf>
    <xf numFmtId="170" fontId="11" fillId="0" borderId="0" xfId="4" applyNumberFormat="1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5" fillId="3" borderId="18" xfId="0" applyFont="1" applyFill="1" applyBorder="1" applyAlignment="1">
      <alignment horizontal="right" wrapText="1"/>
    </xf>
    <xf numFmtId="0" fontId="0" fillId="3" borderId="2" xfId="0" applyFill="1" applyBorder="1"/>
    <xf numFmtId="9" fontId="5" fillId="3" borderId="2" xfId="0" applyNumberFormat="1" applyFont="1" applyFill="1" applyBorder="1" applyAlignment="1">
      <alignment horizontal="center"/>
    </xf>
    <xf numFmtId="10" fontId="5" fillId="3" borderId="2" xfId="0" applyNumberFormat="1" applyFont="1" applyFill="1" applyBorder="1" applyAlignment="1">
      <alignment horizontal="center"/>
    </xf>
    <xf numFmtId="0" fontId="5" fillId="6" borderId="19" xfId="0" applyFont="1" applyFill="1" applyBorder="1" applyAlignment="1">
      <alignment horizontal="right"/>
    </xf>
    <xf numFmtId="0" fontId="0" fillId="2" borderId="1" xfId="0" applyFill="1" applyBorder="1"/>
    <xf numFmtId="171" fontId="0" fillId="0" borderId="3" xfId="0" applyNumberFormat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Continuous"/>
    </xf>
    <xf numFmtId="0" fontId="5" fillId="2" borderId="0" xfId="0" applyFont="1" applyFill="1" applyBorder="1" applyAlignment="1">
      <alignment horizontal="centerContinuous"/>
    </xf>
    <xf numFmtId="0" fontId="8" fillId="2" borderId="0" xfId="0" applyFont="1" applyFill="1" applyBorder="1" applyAlignment="1">
      <alignment horizontal="centerContinuous"/>
    </xf>
    <xf numFmtId="10" fontId="5" fillId="3" borderId="31" xfId="0" applyNumberFormat="1" applyFont="1" applyFill="1" applyBorder="1" applyAlignment="1">
      <alignment horizontal="center"/>
    </xf>
    <xf numFmtId="10" fontId="5" fillId="3" borderId="32" xfId="0" applyNumberFormat="1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0" fontId="11" fillId="0" borderId="0" xfId="4" applyNumberFormat="1" applyFont="1" applyFill="1" applyAlignment="1">
      <alignment horizontal="center"/>
    </xf>
    <xf numFmtId="170" fontId="5" fillId="3" borderId="31" xfId="0" applyNumberFormat="1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170" fontId="5" fillId="4" borderId="16" xfId="4" applyNumberFormat="1" applyFont="1" applyFill="1" applyBorder="1" applyAlignment="1">
      <alignment horizontal="center"/>
    </xf>
    <xf numFmtId="10" fontId="10" fillId="4" borderId="20" xfId="4" applyNumberFormat="1" applyFont="1" applyFill="1" applyBorder="1" applyAlignment="1">
      <alignment horizontal="center"/>
    </xf>
    <xf numFmtId="10" fontId="4" fillId="4" borderId="20" xfId="4" applyNumberFormat="1" applyFont="1" applyFill="1" applyBorder="1" applyAlignment="1">
      <alignment horizontal="center"/>
    </xf>
    <xf numFmtId="10" fontId="0" fillId="0" borderId="1" xfId="4" applyNumberFormat="1" applyFont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10" fontId="0" fillId="6" borderId="9" xfId="4" applyNumberFormat="1" applyFont="1" applyFill="1" applyBorder="1" applyAlignment="1">
      <alignment horizontal="center"/>
    </xf>
    <xf numFmtId="10" fontId="0" fillId="6" borderId="10" xfId="4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171" fontId="12" fillId="0" borderId="0" xfId="1" applyNumberFormat="1" applyFont="1" applyBorder="1" applyAlignment="1">
      <alignment horizontal="center"/>
    </xf>
    <xf numFmtId="171" fontId="12" fillId="0" borderId="2" xfId="4" applyNumberFormat="1" applyFont="1" applyBorder="1" applyAlignment="1">
      <alignment horizontal="center"/>
    </xf>
    <xf numFmtId="0" fontId="0" fillId="8" borderId="30" xfId="0" applyFill="1" applyBorder="1"/>
    <xf numFmtId="0" fontId="0" fillId="8" borderId="26" xfId="0" applyFill="1" applyBorder="1"/>
    <xf numFmtId="0" fontId="5" fillId="8" borderId="26" xfId="0" applyFont="1" applyFill="1" applyBorder="1" applyAlignment="1">
      <alignment horizontal="center"/>
    </xf>
    <xf numFmtId="0" fontId="5" fillId="8" borderId="29" xfId="0" applyFont="1" applyFill="1" applyBorder="1" applyAlignment="1">
      <alignment horizontal="center"/>
    </xf>
    <xf numFmtId="0" fontId="0" fillId="8" borderId="13" xfId="0" applyFill="1" applyBorder="1"/>
    <xf numFmtId="0" fontId="5" fillId="8" borderId="9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10" fontId="10" fillId="4" borderId="21" xfId="4" applyNumberFormat="1" applyFont="1" applyFill="1" applyBorder="1" applyAlignment="1">
      <alignment horizontal="center"/>
    </xf>
    <xf numFmtId="10" fontId="4" fillId="4" borderId="21" xfId="4" applyNumberFormat="1" applyFont="1" applyFill="1" applyBorder="1" applyAlignment="1">
      <alignment horizontal="center"/>
    </xf>
    <xf numFmtId="0" fontId="0" fillId="8" borderId="7" xfId="0" applyFill="1" applyBorder="1"/>
    <xf numFmtId="0" fontId="0" fillId="8" borderId="1" xfId="0" applyFill="1" applyBorder="1"/>
    <xf numFmtId="0" fontId="0" fillId="8" borderId="36" xfId="0" applyFill="1" applyBorder="1"/>
    <xf numFmtId="0" fontId="0" fillId="8" borderId="37" xfId="0" applyFill="1" applyBorder="1"/>
    <xf numFmtId="164" fontId="5" fillId="8" borderId="7" xfId="0" applyNumberFormat="1" applyFont="1" applyFill="1" applyBorder="1" applyAlignment="1">
      <alignment horizontal="center"/>
    </xf>
    <xf numFmtId="0" fontId="13" fillId="3" borderId="36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/>
    </xf>
    <xf numFmtId="10" fontId="20" fillId="3" borderId="21" xfId="4" applyNumberFormat="1" applyFont="1" applyFill="1" applyBorder="1" applyAlignment="1">
      <alignment horizontal="center" vertical="center"/>
    </xf>
    <xf numFmtId="165" fontId="1" fillId="3" borderId="39" xfId="1" applyNumberFormat="1" applyFont="1" applyFill="1" applyBorder="1" applyAlignment="1">
      <alignment horizontal="center" vertical="center"/>
    </xf>
    <xf numFmtId="10" fontId="1" fillId="3" borderId="39" xfId="4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center"/>
    </xf>
    <xf numFmtId="164" fontId="20" fillId="3" borderId="40" xfId="0" applyNumberFormat="1" applyFont="1" applyFill="1" applyBorder="1" applyAlignment="1">
      <alignment horizontal="center" vertical="center"/>
    </xf>
    <xf numFmtId="170" fontId="0" fillId="0" borderId="25" xfId="4" applyNumberFormat="1" applyFon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14" fontId="0" fillId="0" borderId="33" xfId="0" applyNumberFormat="1" applyBorder="1" applyAlignment="1">
      <alignment horizontal="center"/>
    </xf>
    <xf numFmtId="14" fontId="0" fillId="0" borderId="34" xfId="0" applyNumberFormat="1" applyBorder="1" applyAlignment="1">
      <alignment horizontal="center"/>
    </xf>
    <xf numFmtId="0" fontId="0" fillId="0" borderId="35" xfId="0" applyFill="1" applyBorder="1" applyAlignment="1">
      <alignment horizontal="center"/>
    </xf>
    <xf numFmtId="170" fontId="0" fillId="0" borderId="0" xfId="4" applyNumberFormat="1" applyFont="1" applyBorder="1" applyAlignment="1">
      <alignment horizontal="center"/>
    </xf>
    <xf numFmtId="170" fontId="0" fillId="0" borderId="26" xfId="4" applyNumberFormat="1" applyFont="1" applyBorder="1" applyAlignment="1">
      <alignment horizontal="center"/>
    </xf>
    <xf numFmtId="170" fontId="0" fillId="0" borderId="27" xfId="4" applyNumberFormat="1" applyFont="1" applyBorder="1" applyAlignment="1">
      <alignment horizontal="center"/>
    </xf>
    <xf numFmtId="170" fontId="0" fillId="0" borderId="33" xfId="4" applyNumberFormat="1" applyFont="1" applyBorder="1" applyAlignment="1">
      <alignment horizontal="center"/>
    </xf>
    <xf numFmtId="170" fontId="0" fillId="0" borderId="17" xfId="4" applyNumberFormat="1" applyFont="1" applyBorder="1" applyAlignment="1">
      <alignment horizontal="center"/>
    </xf>
    <xf numFmtId="170" fontId="0" fillId="0" borderId="34" xfId="4" applyNumberFormat="1" applyFont="1" applyBorder="1" applyAlignment="1">
      <alignment horizontal="center"/>
    </xf>
    <xf numFmtId="170" fontId="0" fillId="0" borderId="9" xfId="4" applyNumberFormat="1" applyFont="1" applyBorder="1" applyAlignment="1">
      <alignment horizontal="center"/>
    </xf>
    <xf numFmtId="170" fontId="0" fillId="0" borderId="14" xfId="4" applyNumberFormat="1" applyFont="1" applyBorder="1" applyAlignment="1">
      <alignment horizontal="center"/>
    </xf>
    <xf numFmtId="165" fontId="0" fillId="4" borderId="24" xfId="0" applyNumberFormat="1" applyFill="1" applyBorder="1" applyAlignment="1">
      <alignment horizontal="center"/>
    </xf>
    <xf numFmtId="171" fontId="0" fillId="6" borderId="9" xfId="0" applyNumberFormat="1" applyFill="1" applyBorder="1" applyAlignment="1">
      <alignment horizontal="center"/>
    </xf>
    <xf numFmtId="173" fontId="13" fillId="9" borderId="39" xfId="4" applyNumberFormat="1" applyFont="1" applyFill="1" applyBorder="1" applyAlignment="1">
      <alignment horizontal="center" vertical="center"/>
    </xf>
    <xf numFmtId="173" fontId="13" fillId="9" borderId="8" xfId="1" applyNumberFormat="1" applyFont="1" applyFill="1" applyBorder="1" applyAlignment="1">
      <alignment horizontal="center" vertical="center"/>
    </xf>
    <xf numFmtId="0" fontId="2" fillId="0" borderId="0" xfId="0" applyFont="1" applyFill="1"/>
    <xf numFmtId="0" fontId="5" fillId="0" borderId="7" xfId="0" applyFont="1" applyFill="1" applyBorder="1"/>
    <xf numFmtId="0" fontId="5" fillId="0" borderId="8" xfId="0" applyFont="1" applyFill="1" applyBorder="1"/>
    <xf numFmtId="0" fontId="5" fillId="0" borderId="42" xfId="0" applyFont="1" applyFill="1" applyBorder="1" applyAlignment="1"/>
    <xf numFmtId="173" fontId="0" fillId="0" borderId="41" xfId="0" applyNumberFormat="1" applyBorder="1"/>
    <xf numFmtId="0" fontId="0" fillId="0" borderId="0" xfId="0" applyBorder="1"/>
    <xf numFmtId="0" fontId="5" fillId="0" borderId="36" xfId="0" applyFont="1" applyBorder="1"/>
    <xf numFmtId="164" fontId="0" fillId="0" borderId="0" xfId="0" applyNumberFormat="1" applyFill="1" applyBorder="1"/>
    <xf numFmtId="2" fontId="0" fillId="0" borderId="0" xfId="0" applyNumberFormat="1" applyFill="1" applyBorder="1"/>
    <xf numFmtId="164" fontId="0" fillId="0" borderId="31" xfId="5" applyNumberFormat="1" applyFont="1" applyFill="1" applyBorder="1"/>
    <xf numFmtId="44" fontId="0" fillId="0" borderId="1" xfId="5" applyFont="1" applyFill="1" applyBorder="1"/>
    <xf numFmtId="44" fontId="0" fillId="0" borderId="37" xfId="5" applyFont="1" applyBorder="1"/>
    <xf numFmtId="44" fontId="0" fillId="0" borderId="32" xfId="0" applyNumberFormat="1" applyFill="1" applyBorder="1"/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10" fontId="5" fillId="9" borderId="28" xfId="4" applyNumberFormat="1" applyFont="1" applyFill="1" applyBorder="1" applyAlignment="1">
      <alignment horizontal="center" wrapText="1"/>
    </xf>
    <xf numFmtId="10" fontId="5" fillId="9" borderId="8" xfId="4" applyNumberFormat="1" applyFont="1" applyFill="1" applyBorder="1" applyAlignment="1">
      <alignment horizontal="center" wrapText="1"/>
    </xf>
    <xf numFmtId="1" fontId="5" fillId="9" borderId="38" xfId="1" applyNumberFormat="1" applyFont="1" applyFill="1" applyBorder="1" applyAlignment="1">
      <alignment horizontal="center" vertical="center" wrapText="1"/>
    </xf>
    <xf numFmtId="1" fontId="5" fillId="9" borderId="39" xfId="1" applyNumberFormat="1" applyFont="1" applyFill="1" applyBorder="1" applyAlignment="1">
      <alignment horizontal="center" vertical="center" wrapText="1"/>
    </xf>
    <xf numFmtId="0" fontId="13" fillId="3" borderId="36" xfId="0" quotePrefix="1" applyFont="1" applyFill="1" applyBorder="1" applyAlignment="1">
      <alignment horizontal="center" vertical="center"/>
    </xf>
    <xf numFmtId="0" fontId="13" fillId="3" borderId="37" xfId="0" quotePrefix="1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/>
    </xf>
    <xf numFmtId="0" fontId="17" fillId="0" borderId="29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6">
    <cellStyle name="Comma" xfId="1" builtinId="3"/>
    <cellStyle name="Currency" xfId="5" builtinId="4"/>
    <cellStyle name="Normal" xfId="0" builtinId="0"/>
    <cellStyle name="Normal 2" xfId="2"/>
    <cellStyle name="Normal_Coccovillo_Data01(1)(1)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3-Stock Portfolio Opportunity Set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3-Stock Portfolio Opportunity Set</c:v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'3-Stock Portfolio'!$S$16:$S$73</c:f>
              <c:numCache>
                <c:formatCode>0.00%</c:formatCode>
                <c:ptCount val="58"/>
                <c:pt idx="0">
                  <c:v>2.6588822593561372E-2</c:v>
                </c:pt>
                <c:pt idx="1">
                  <c:v>2.5929193495522692E-2</c:v>
                </c:pt>
                <c:pt idx="2">
                  <c:v>2.5090245082874815E-2</c:v>
                </c:pt>
                <c:pt idx="3">
                  <c:v>2.5532771329479381E-2</c:v>
                </c:pt>
                <c:pt idx="4">
                  <c:v>2.674087003762475E-2</c:v>
                </c:pt>
                <c:pt idx="5">
                  <c:v>2.5453253034432664E-2</c:v>
                </c:pt>
                <c:pt idx="6">
                  <c:v>2.5171422904390568E-2</c:v>
                </c:pt>
                <c:pt idx="7">
                  <c:v>2.5211657856951661E-2</c:v>
                </c:pt>
                <c:pt idx="8">
                  <c:v>2.6046200450760552E-2</c:v>
                </c:pt>
                <c:pt idx="9">
                  <c:v>2.6641311683990646E-2</c:v>
                </c:pt>
                <c:pt idx="10">
                  <c:v>2.5774203469794817E-2</c:v>
                </c:pt>
                <c:pt idx="11">
                  <c:v>2.5891220646238354E-2</c:v>
                </c:pt>
                <c:pt idx="12">
                  <c:v>2.697956104893081E-2</c:v>
                </c:pt>
                <c:pt idx="13">
                  <c:v>2.8929807950014791E-2</c:v>
                </c:pt>
                <c:pt idx="14">
                  <c:v>2.6088264950914018E-2</c:v>
                </c:pt>
                <c:pt idx="15">
                  <c:v>2.5707887453142082E-2</c:v>
                </c:pt>
                <c:pt idx="16">
                  <c:v>2.6318986535364935E-2</c:v>
                </c:pt>
                <c:pt idx="17">
                  <c:v>2.7856386933430378E-2</c:v>
                </c:pt>
                <c:pt idx="18">
                  <c:v>2.6350624767720758E-2</c:v>
                </c:pt>
                <c:pt idx="19">
                  <c:v>2.4782587147675037E-2</c:v>
                </c:pt>
                <c:pt idx="20">
                  <c:v>2.4643348699944615E-2</c:v>
                </c:pt>
                <c:pt idx="21">
                  <c:v>2.5955913659397169E-2</c:v>
                </c:pt>
                <c:pt idx="22">
                  <c:v>2.8520537897682854E-2</c:v>
                </c:pt>
                <c:pt idx="23">
                  <c:v>2.5398896128063425E-2</c:v>
                </c:pt>
                <c:pt idx="24">
                  <c:v>2.4526995928427046E-2</c:v>
                </c:pt>
                <c:pt idx="25">
                  <c:v>2.5126478928693196E-2</c:v>
                </c:pt>
                <c:pt idx="26">
                  <c:v>2.7099873925299254E-2</c:v>
                </c:pt>
                <c:pt idx="27">
                  <c:v>2.5832116068416934E-2</c:v>
                </c:pt>
                <c:pt idx="28">
                  <c:v>2.4757583971383178E-2</c:v>
                </c:pt>
                <c:pt idx="29">
                  <c:v>2.4481164449202713E-2</c:v>
                </c:pt>
                <c:pt idx="30">
                  <c:v>2.5029314146388759E-2</c:v>
                </c:pt>
                <c:pt idx="31">
                  <c:v>2.519969006140781E-2</c:v>
                </c:pt>
                <c:pt idx="32">
                  <c:v>2.4516096249186707E-2</c:v>
                </c:pt>
                <c:pt idx="33">
                  <c:v>2.4653666594822161E-2</c:v>
                </c:pt>
                <c:pt idx="34">
                  <c:v>2.5599165669974597E-2</c:v>
                </c:pt>
                <c:pt idx="35">
                  <c:v>2.5308197697192725E-2</c:v>
                </c:pt>
                <c:pt idx="36">
                  <c:v>2.4710313626126173E-2</c:v>
                </c:pt>
                <c:pt idx="37">
                  <c:v>2.43080594579877E-2</c:v>
                </c:pt>
                <c:pt idx="38">
                  <c:v>2.4111228421937306E-2</c:v>
                </c:pt>
                <c:pt idx="39">
                  <c:v>2.4124849091897591E-2</c:v>
                </c:pt>
                <c:pt idx="40">
                  <c:v>2.4348568288280321E-2</c:v>
                </c:pt>
                <c:pt idx="41">
                  <c:v>2.4776695460886042E-2</c:v>
                </c:pt>
                <c:pt idx="42">
                  <c:v>2.5031688661294117E-2</c:v>
                </c:pt>
                <c:pt idx="43">
                  <c:v>2.4118446500008741E-2</c:v>
                </c:pt>
                <c:pt idx="44">
                  <c:v>2.4032544415281951E-2</c:v>
                </c:pt>
                <c:pt idx="45">
                  <c:v>2.4475472135584243E-2</c:v>
                </c:pt>
                <c:pt idx="46">
                  <c:v>2.3969514245767064E-2</c:v>
                </c:pt>
                <c:pt idx="47">
                  <c:v>2.4305888077936846E-2</c:v>
                </c:pt>
                <c:pt idx="48">
                  <c:v>2.5246154552539795E-2</c:v>
                </c:pt>
                <c:pt idx="49">
                  <c:v>2.4790497355226159E-2</c:v>
                </c:pt>
                <c:pt idx="50">
                  <c:v>2.4534804357044453E-2</c:v>
                </c:pt>
                <c:pt idx="51">
                  <c:v>2.4485340856268332E-2</c:v>
                </c:pt>
                <c:pt idx="52">
                  <c:v>2.6450838700057513E-2</c:v>
                </c:pt>
                <c:pt idx="53">
                  <c:v>2.6107172343441541E-2</c:v>
                </c:pt>
                <c:pt idx="54">
                  <c:v>2.7387899093047296E-2</c:v>
                </c:pt>
                <c:pt idx="55">
                  <c:v>2.7418886279091031E-2</c:v>
                </c:pt>
                <c:pt idx="56">
                  <c:v>2.7603099990894105E-2</c:v>
                </c:pt>
                <c:pt idx="57">
                  <c:v>3.0178853515536831E-2</c:v>
                </c:pt>
              </c:numCache>
            </c:numRef>
          </c:xVal>
          <c:yVal>
            <c:numRef>
              <c:f>'3-Stock Portfolio'!$Q$16:$Q$73</c:f>
              <c:numCache>
                <c:formatCode>0.00%</c:formatCode>
                <c:ptCount val="58"/>
                <c:pt idx="0">
                  <c:v>1.9365405506639441E-2</c:v>
                </c:pt>
                <c:pt idx="1">
                  <c:v>1.8697535244705042E-2</c:v>
                </c:pt>
                <c:pt idx="2">
                  <c:v>1.6693924458901846E-2</c:v>
                </c:pt>
                <c:pt idx="3">
                  <c:v>1.5358183935033045E-2</c:v>
                </c:pt>
                <c:pt idx="4">
                  <c:v>1.4022443411164248E-2</c:v>
                </c:pt>
                <c:pt idx="5">
                  <c:v>1.802966498277064E-2</c:v>
                </c:pt>
                <c:pt idx="6">
                  <c:v>1.7361794720836245E-2</c:v>
                </c:pt>
                <c:pt idx="7">
                  <c:v>1.6026054196967447E-2</c:v>
                </c:pt>
                <c:pt idx="8">
                  <c:v>1.4690313673098646E-2</c:v>
                </c:pt>
                <c:pt idx="9">
                  <c:v>1.9397933921595702E-2</c:v>
                </c:pt>
                <c:pt idx="10">
                  <c:v>1.8127250227639426E-2</c:v>
                </c:pt>
                <c:pt idx="11">
                  <c:v>1.685656653368315E-2</c:v>
                </c:pt>
                <c:pt idx="12">
                  <c:v>1.5585882839726874E-2</c:v>
                </c:pt>
                <c:pt idx="13">
                  <c:v>1.4315199145770598E-2</c:v>
                </c:pt>
                <c:pt idx="14">
                  <c:v>1.8762592074617564E-2</c:v>
                </c:pt>
                <c:pt idx="15">
                  <c:v>1.7491908380661288E-2</c:v>
                </c:pt>
                <c:pt idx="16">
                  <c:v>1.6221224686705012E-2</c:v>
                </c:pt>
                <c:pt idx="17">
                  <c:v>1.4950540992748736E-2</c:v>
                </c:pt>
                <c:pt idx="18">
                  <c:v>1.3387101564186109E-2</c:v>
                </c:pt>
                <c:pt idx="19">
                  <c:v>1.3452158394098631E-2</c:v>
                </c:pt>
                <c:pt idx="20">
                  <c:v>1.3517215224011154E-2</c:v>
                </c:pt>
                <c:pt idx="21">
                  <c:v>1.3582272053923677E-2</c:v>
                </c:pt>
                <c:pt idx="22">
                  <c:v>1.3647328883836199E-2</c:v>
                </c:pt>
                <c:pt idx="23">
                  <c:v>1.3419629979142372E-2</c:v>
                </c:pt>
                <c:pt idx="24">
                  <c:v>1.3484686809054893E-2</c:v>
                </c:pt>
                <c:pt idx="25">
                  <c:v>1.3549743638967417E-2</c:v>
                </c:pt>
                <c:pt idx="26">
                  <c:v>1.3614800468879938E-2</c:v>
                </c:pt>
                <c:pt idx="27">
                  <c:v>1.8730063659661303E-2</c:v>
                </c:pt>
                <c:pt idx="28">
                  <c:v>1.7394323135792505E-2</c:v>
                </c:pt>
                <c:pt idx="29">
                  <c:v>1.6058582611923708E-2</c:v>
                </c:pt>
                <c:pt idx="30">
                  <c:v>1.4722842088054907E-2</c:v>
                </c:pt>
                <c:pt idx="31">
                  <c:v>1.8062193397726904E-2</c:v>
                </c:pt>
                <c:pt idx="32">
                  <c:v>1.6726452873858107E-2</c:v>
                </c:pt>
                <c:pt idx="33">
                  <c:v>1.5390712349989309E-2</c:v>
                </c:pt>
                <c:pt idx="34">
                  <c:v>1.4054971826120508E-2</c:v>
                </c:pt>
                <c:pt idx="35">
                  <c:v>1.8094721812683165E-2</c:v>
                </c:pt>
                <c:pt idx="36">
                  <c:v>1.7426851550748766E-2</c:v>
                </c:pt>
                <c:pt idx="37">
                  <c:v>1.6758981288814364E-2</c:v>
                </c:pt>
                <c:pt idx="38">
                  <c:v>1.6091111026879969E-2</c:v>
                </c:pt>
                <c:pt idx="39">
                  <c:v>1.5423240764945568E-2</c:v>
                </c:pt>
                <c:pt idx="40">
                  <c:v>1.4755370503011169E-2</c:v>
                </c:pt>
                <c:pt idx="41">
                  <c:v>1.4087500241076769E-2</c:v>
                </c:pt>
                <c:pt idx="42">
                  <c:v>1.7459379965705027E-2</c:v>
                </c:pt>
                <c:pt idx="43">
                  <c:v>1.6123639441836229E-2</c:v>
                </c:pt>
                <c:pt idx="44">
                  <c:v>1.478789891796743E-2</c:v>
                </c:pt>
                <c:pt idx="45">
                  <c:v>1.6791509703770628E-2</c:v>
                </c:pt>
                <c:pt idx="46">
                  <c:v>1.5455769179901831E-2</c:v>
                </c:pt>
                <c:pt idx="47">
                  <c:v>1.4120028656033033E-2</c:v>
                </c:pt>
                <c:pt idx="48">
                  <c:v>1.6188696271748751E-2</c:v>
                </c:pt>
                <c:pt idx="49">
                  <c:v>1.5520826009814352E-2</c:v>
                </c:pt>
                <c:pt idx="50">
                  <c:v>1.4852955747879953E-2</c:v>
                </c:pt>
                <c:pt idx="51">
                  <c:v>1.4185085485945555E-2</c:v>
                </c:pt>
                <c:pt idx="52">
                  <c:v>1.4918012577792477E-2</c:v>
                </c:pt>
                <c:pt idx="53">
                  <c:v>1.4250142315858078E-2</c:v>
                </c:pt>
                <c:pt idx="54">
                  <c:v>1.4282670730814337E-2</c:v>
                </c:pt>
                <c:pt idx="55">
                  <c:v>2.003327576857384E-2</c:v>
                </c:pt>
                <c:pt idx="56">
                  <c:v>1.3354573149229849E-2</c:v>
                </c:pt>
                <c:pt idx="57">
                  <c:v>1.367985729879246E-2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'3-Stock Portfolio'!$H$5</c:f>
              <c:strCache>
                <c:ptCount val="1"/>
                <c:pt idx="0">
                  <c:v>XLK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'3-Stock Portfolio'!$H$8</c:f>
              <c:numCache>
                <c:formatCode>0.00%</c:formatCode>
                <c:ptCount val="1"/>
                <c:pt idx="0">
                  <c:v>3.0178853515536831E-2</c:v>
                </c:pt>
              </c:numCache>
            </c:numRef>
          </c:xVal>
          <c:yVal>
            <c:numRef>
              <c:f>'3-Stock Portfolio'!$H$6</c:f>
              <c:numCache>
                <c:formatCode>0.00%</c:formatCode>
                <c:ptCount val="1"/>
                <c:pt idx="0">
                  <c:v>1.367985729879246E-2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'3-Stock Portfolio'!$I$5</c:f>
              <c:strCache>
                <c:ptCount val="1"/>
                <c:pt idx="0">
                  <c:v>XLP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'3-Stock Portfolio'!$I$8</c:f>
              <c:numCache>
                <c:formatCode>0.00%</c:formatCode>
                <c:ptCount val="1"/>
                <c:pt idx="0">
                  <c:v>2.7603099990894105E-2</c:v>
                </c:pt>
              </c:numCache>
            </c:numRef>
          </c:xVal>
          <c:yVal>
            <c:numRef>
              <c:f>'3-Stock Portfolio'!$I$6</c:f>
              <c:numCache>
                <c:formatCode>0.00%</c:formatCode>
                <c:ptCount val="1"/>
                <c:pt idx="0">
                  <c:v>1.3354573149229849E-2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'3-Stock Portfolio'!$J$5</c:f>
              <c:strCache>
                <c:ptCount val="1"/>
                <c:pt idx="0">
                  <c:v>XLV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'3-Stock Portfolio'!$J$8</c:f>
              <c:numCache>
                <c:formatCode>0.00%</c:formatCode>
                <c:ptCount val="1"/>
                <c:pt idx="0">
                  <c:v>2.7418886279091031E-2</c:v>
                </c:pt>
              </c:numCache>
            </c:numRef>
          </c:xVal>
          <c:yVal>
            <c:numRef>
              <c:f>'3-Stock Portfolio'!$J$6</c:f>
              <c:numCache>
                <c:formatCode>0.00%</c:formatCode>
                <c:ptCount val="1"/>
                <c:pt idx="0">
                  <c:v>2.003327576857384E-2</c:v>
                </c:pt>
              </c:numCache>
            </c:numRef>
          </c:yVal>
          <c:smooth val="0"/>
        </c:ser>
        <c:ser>
          <c:idx val="4"/>
          <c:order val="4"/>
          <c:tx>
            <c:v>CAL</c:v>
          </c:tx>
          <c:spPr>
            <a:ln w="25400" cap="rnd">
              <a:noFill/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dPt>
            <c:idx val="1"/>
            <c:marker>
              <c:symbol val="circle"/>
              <c:size val="3"/>
              <c:spPr>
                <a:solidFill>
                  <a:schemeClr val="accent5">
                    <a:lumMod val="60000"/>
                    <a:lumOff val="40000"/>
                  </a:schemeClr>
                </a:solidFill>
                <a:ln>
                  <a:solidFill>
                    <a:srgbClr val="FF0000"/>
                  </a:solidFill>
                </a:ln>
                <a:effectLst>
                  <a:glow rad="139700">
                    <a:srgbClr val="FF0000">
                      <a:alpha val="14000"/>
                    </a:srgbClr>
                  </a:glow>
                </a:effectLst>
              </c:spPr>
            </c:marker>
            <c:bubble3D val="0"/>
            <c:spPr>
              <a:ln w="25400" cap="rnd">
                <a:noFill/>
              </a:ln>
              <a:effectLst>
                <a:glow rad="139700">
                  <a:srgbClr val="FF0000">
                    <a:alpha val="14000"/>
                  </a:srgbClr>
                </a:glow>
              </a:effectLst>
            </c:spPr>
          </c:dPt>
          <c:trendline>
            <c:spPr>
              <a:ln w="2540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'3-Stock Portfolio'!$S$7:$S$8</c:f>
              <c:numCache>
                <c:formatCode>0.00%</c:formatCode>
                <c:ptCount val="2"/>
                <c:pt idx="0">
                  <c:v>2.7418886279091031E-2</c:v>
                </c:pt>
                <c:pt idx="1">
                  <c:v>0</c:v>
                </c:pt>
              </c:numCache>
            </c:numRef>
          </c:xVal>
          <c:yVal>
            <c:numRef>
              <c:f>'3-Stock Portfolio'!$Q$7:$Q$8</c:f>
              <c:numCache>
                <c:formatCode>0.000%</c:formatCode>
                <c:ptCount val="2"/>
                <c:pt idx="0" formatCode="0.00%">
                  <c:v>2.003327576857384E-2</c:v>
                </c:pt>
                <c:pt idx="1">
                  <c:v>9.9999999999999991E-5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072952"/>
        <c:axId val="256072168"/>
      </c:scatterChart>
      <c:valAx>
        <c:axId val="256072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072168"/>
        <c:crosses val="autoZero"/>
        <c:crossBetween val="midCat"/>
      </c:valAx>
      <c:valAx>
        <c:axId val="25607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072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22</xdr:row>
      <xdr:rowOff>100012</xdr:rowOff>
    </xdr:from>
    <xdr:to>
      <xdr:col>11</xdr:col>
      <xdr:colOff>1419225</xdr:colOff>
      <xdr:row>36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65406"/>
  <sheetViews>
    <sheetView zoomScale="90" zoomScaleNormal="90" workbookViewId="0">
      <selection activeCell="C40" sqref="C40"/>
    </sheetView>
  </sheetViews>
  <sheetFormatPr defaultRowHeight="12.75" x14ac:dyDescent="0.2"/>
  <cols>
    <col min="1" max="1" width="15" customWidth="1"/>
    <col min="2" max="2" width="22.28515625" bestFit="1" customWidth="1"/>
    <col min="3" max="3" width="11.28515625" style="4" bestFit="1" customWidth="1"/>
    <col min="4" max="4" width="12.140625" style="4" bestFit="1" customWidth="1"/>
    <col min="5" max="5" width="12.7109375" style="4" bestFit="1" customWidth="1"/>
    <col min="6" max="6" width="13.85546875" style="4" bestFit="1" customWidth="1"/>
    <col min="7" max="9" width="12.7109375" style="4" bestFit="1" customWidth="1"/>
    <col min="10" max="10" width="15" style="4" bestFit="1" customWidth="1"/>
    <col min="11" max="12" width="12.7109375" style="4" bestFit="1" customWidth="1"/>
    <col min="13" max="13" width="15" style="4" bestFit="1" customWidth="1"/>
    <col min="14" max="14" width="12.7109375" style="4" bestFit="1" customWidth="1"/>
    <col min="15" max="15" width="12" style="4" bestFit="1" customWidth="1"/>
    <col min="16" max="19" width="12.5703125" style="4" bestFit="1" customWidth="1"/>
    <col min="20" max="20" width="12" style="4" bestFit="1" customWidth="1"/>
    <col min="21" max="21" width="12.5703125" style="4" bestFit="1" customWidth="1"/>
    <col min="22" max="22" width="12" style="4" bestFit="1" customWidth="1"/>
    <col min="23" max="23" width="12.5703125" style="4" bestFit="1" customWidth="1"/>
    <col min="24" max="26" width="12.5703125" bestFit="1" customWidth="1"/>
  </cols>
  <sheetData>
    <row r="1" spans="1:25" x14ac:dyDescent="0.2">
      <c r="A1" s="69" t="s">
        <v>167</v>
      </c>
      <c r="B1" s="30" t="s">
        <v>1</v>
      </c>
      <c r="C1" s="3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Y1" s="6"/>
    </row>
    <row r="2" spans="1:25" x14ac:dyDescent="0.2">
      <c r="A2" s="70">
        <v>1</v>
      </c>
      <c r="B2" s="29" t="s">
        <v>0</v>
      </c>
      <c r="C2" s="29" t="s">
        <v>188</v>
      </c>
      <c r="D2" s="29" t="s">
        <v>189</v>
      </c>
      <c r="E2" s="29" t="s">
        <v>190</v>
      </c>
      <c r="F2" s="29" t="s">
        <v>191</v>
      </c>
      <c r="G2" s="29" t="s">
        <v>192</v>
      </c>
      <c r="H2" s="29" t="s">
        <v>193</v>
      </c>
      <c r="I2" s="29" t="s">
        <v>194</v>
      </c>
      <c r="J2" s="29" t="s">
        <v>195</v>
      </c>
      <c r="K2" s="29" t="s">
        <v>196</v>
      </c>
      <c r="L2" s="29" t="s">
        <v>197</v>
      </c>
      <c r="M2" s="29" t="s">
        <v>198</v>
      </c>
      <c r="N2" s="29" t="s">
        <v>199</v>
      </c>
      <c r="O2" s="29" t="s">
        <v>200</v>
      </c>
      <c r="P2" s="29" t="s">
        <v>201</v>
      </c>
      <c r="Q2" s="29" t="s">
        <v>202</v>
      </c>
      <c r="R2" s="29" t="s">
        <v>203</v>
      </c>
      <c r="S2" s="29" t="s">
        <v>204</v>
      </c>
      <c r="T2" s="29" t="s">
        <v>205</v>
      </c>
      <c r="U2" s="29" t="s">
        <v>206</v>
      </c>
      <c r="V2" s="29" t="s">
        <v>207</v>
      </c>
      <c r="W2" s="29" t="s">
        <v>208</v>
      </c>
      <c r="Y2" s="7"/>
    </row>
    <row r="3" spans="1:25" x14ac:dyDescent="0.2">
      <c r="A3" s="70">
        <v>2</v>
      </c>
      <c r="B3" s="28">
        <v>41913</v>
      </c>
      <c r="C3" s="49">
        <f>(C46-C47)/C47</f>
        <v>-3.7052075931378447E-3</v>
      </c>
      <c r="D3" s="49">
        <f t="shared" ref="C3:W15" si="0">(D46-D47)/D47</f>
        <v>-7.4201828974811259E-3</v>
      </c>
      <c r="E3" s="49">
        <f t="shared" si="0"/>
        <v>-5.8527663465935123E-3</v>
      </c>
      <c r="F3" s="49">
        <f t="shared" si="0"/>
        <v>-5.3222094361333478E-3</v>
      </c>
      <c r="G3" s="49">
        <f t="shared" si="0"/>
        <v>-1.4994751836856248E-3</v>
      </c>
      <c r="H3" s="49">
        <f t="shared" si="0"/>
        <v>7.7588117933939573E-3</v>
      </c>
      <c r="I3" s="49">
        <f t="shared" si="0"/>
        <v>-2.5932465239461581E-2</v>
      </c>
      <c r="J3" s="49">
        <f t="shared" si="0"/>
        <v>-1.6026711185308861E-2</v>
      </c>
      <c r="K3" s="49">
        <f t="shared" si="0"/>
        <v>1.7263703064306925E-3</v>
      </c>
      <c r="L3" s="49">
        <f t="shared" si="0"/>
        <v>8.0723729993042812E-3</v>
      </c>
      <c r="M3" s="49">
        <f t="shared" si="0"/>
        <v>1.0691375623663476E-2</v>
      </c>
      <c r="N3" s="49">
        <f t="shared" si="0"/>
        <v>-2.3391812865497148E-2</v>
      </c>
      <c r="O3" s="49">
        <f t="shared" si="0"/>
        <v>-4.5936395759717252E-2</v>
      </c>
      <c r="P3" s="49">
        <f t="shared" si="0"/>
        <v>-5.5292259083728222E-2</v>
      </c>
      <c r="Q3" s="49">
        <f t="shared" si="0"/>
        <v>3.1294007197622104E-3</v>
      </c>
      <c r="R3" s="49">
        <f t="shared" si="0"/>
        <v>-9.5954844778927198E-3</v>
      </c>
      <c r="S3" s="49">
        <f t="shared" si="0"/>
        <v>-7.7694235588971223E-3</v>
      </c>
      <c r="T3" s="49">
        <f t="shared" si="0"/>
        <v>-1.3344008540153331E-4</v>
      </c>
      <c r="U3" s="49">
        <f t="shared" si="0"/>
        <v>9.330732038340778E-3</v>
      </c>
      <c r="V3" s="49">
        <f t="shared" si="0"/>
        <v>9.4696969696967672E-4</v>
      </c>
      <c r="W3" s="49">
        <f t="shared" si="0"/>
        <v>5.2586523174759309E-3</v>
      </c>
      <c r="Y3" s="8"/>
    </row>
    <row r="4" spans="1:25" x14ac:dyDescent="0.2">
      <c r="A4" s="70">
        <v>3</v>
      </c>
      <c r="B4" s="28">
        <v>41884</v>
      </c>
      <c r="C4" s="49">
        <f t="shared" si="0"/>
        <v>-1.3815196716387982E-2</v>
      </c>
      <c r="D4" s="49">
        <f t="shared" si="0"/>
        <v>-4.5409296270771164E-2</v>
      </c>
      <c r="E4" s="49">
        <f t="shared" si="0"/>
        <v>-5.9273916035788035E-2</v>
      </c>
      <c r="F4" s="49">
        <f t="shared" si="0"/>
        <v>-5.6716417910447854E-2</v>
      </c>
      <c r="G4" s="49">
        <f t="shared" si="0"/>
        <v>-2.770083102493083E-2</v>
      </c>
      <c r="H4" s="49">
        <f t="shared" si="0"/>
        <v>5.7971014492753182E-3</v>
      </c>
      <c r="I4" s="49">
        <f t="shared" si="0"/>
        <v>-7.7471240965081942E-2</v>
      </c>
      <c r="J4" s="49">
        <f t="shared" si="0"/>
        <v>-1.899770717327225E-2</v>
      </c>
      <c r="K4" s="49">
        <f t="shared" si="0"/>
        <v>-3.869303525365428E-3</v>
      </c>
      <c r="L4" s="49">
        <f t="shared" si="0"/>
        <v>-6.0415849352687387E-2</v>
      </c>
      <c r="M4" s="49">
        <f t="shared" si="0"/>
        <v>-1.8652366519002032E-2</v>
      </c>
      <c r="N4" s="49">
        <f t="shared" si="0"/>
        <v>-1.4115308151093317E-2</v>
      </c>
      <c r="O4" s="49">
        <f t="shared" si="0"/>
        <v>-0.15580541532813216</v>
      </c>
      <c r="P4" s="49">
        <f t="shared" si="0"/>
        <v>-6.6371681415929223E-2</v>
      </c>
      <c r="Q4" s="49">
        <f t="shared" si="0"/>
        <v>4.4004400440043065E-3</v>
      </c>
      <c r="R4" s="49">
        <f t="shared" si="0"/>
        <v>-1.1530593267621434E-2</v>
      </c>
      <c r="S4" s="49">
        <f t="shared" si="0"/>
        <v>-5.2356020942408588E-3</v>
      </c>
      <c r="T4" s="49">
        <f t="shared" si="0"/>
        <v>-2.0392156862745127E-2</v>
      </c>
      <c r="U4" s="49">
        <f t="shared" si="0"/>
        <v>-1.6763969974979191E-2</v>
      </c>
      <c r="V4" s="49">
        <f t="shared" si="0"/>
        <v>-7.0972320794892674E-4</v>
      </c>
      <c r="W4" s="49">
        <f t="shared" si="0"/>
        <v>-5.7149805447470683E-3</v>
      </c>
      <c r="Y4" s="8"/>
    </row>
    <row r="5" spans="1:25" x14ac:dyDescent="0.2">
      <c r="A5" s="70">
        <v>4</v>
      </c>
      <c r="B5" s="28">
        <v>41852</v>
      </c>
      <c r="C5" s="49">
        <f t="shared" si="0"/>
        <v>3.9492169207555043E-2</v>
      </c>
      <c r="D5" s="49">
        <f t="shared" si="0"/>
        <v>5.0645641417595248E-2</v>
      </c>
      <c r="E5" s="49">
        <f t="shared" si="0"/>
        <v>4.8246009559022404E-2</v>
      </c>
      <c r="F5" s="49">
        <f t="shared" si="0"/>
        <v>4.4057231902535757E-2</v>
      </c>
      <c r="G5" s="49">
        <f t="shared" si="0"/>
        <v>4.4464747982335948E-2</v>
      </c>
      <c r="H5" s="49">
        <f t="shared" si="0"/>
        <v>4.6186144156753067E-2</v>
      </c>
      <c r="I5" s="49">
        <f t="shared" si="0"/>
        <v>2.1739130434782643E-2</v>
      </c>
      <c r="J5" s="49">
        <f t="shared" si="0"/>
        <v>-1.3084723585213983E-3</v>
      </c>
      <c r="K5" s="49">
        <f t="shared" si="0"/>
        <v>4.211469534050185E-2</v>
      </c>
      <c r="L5" s="49">
        <f t="shared" si="0"/>
        <v>3.0454116695863162E-2</v>
      </c>
      <c r="M5" s="49">
        <f t="shared" si="0"/>
        <v>4.9168297455968638E-2</v>
      </c>
      <c r="N5" s="49">
        <f t="shared" si="0"/>
        <v>3.8612430311790159E-2</v>
      </c>
      <c r="O5" s="49">
        <f t="shared" si="0"/>
        <v>5.6997332039776902E-2</v>
      </c>
      <c r="P5" s="49">
        <f t="shared" si="0"/>
        <v>8.4800000000000042E-2</v>
      </c>
      <c r="Q5" s="49">
        <f t="shared" si="0"/>
        <v>4.8442906574394547E-2</v>
      </c>
      <c r="R5" s="49">
        <f t="shared" si="0"/>
        <v>4.2256251211475082E-2</v>
      </c>
      <c r="S5" s="49">
        <f t="shared" si="0"/>
        <v>3.2964202935874355E-2</v>
      </c>
      <c r="T5" s="49">
        <f t="shared" si="0"/>
        <v>4.25183973834833E-2</v>
      </c>
      <c r="U5" s="49">
        <f t="shared" si="0"/>
        <v>1.9991492981709984E-2</v>
      </c>
      <c r="V5" s="49">
        <f t="shared" si="0"/>
        <v>1.777461784571699E-3</v>
      </c>
      <c r="W5" s="49">
        <f t="shared" si="0"/>
        <v>1.1437707539047996E-2</v>
      </c>
      <c r="Y5" s="8"/>
    </row>
    <row r="6" spans="1:25" x14ac:dyDescent="0.2">
      <c r="A6" s="70">
        <v>5</v>
      </c>
      <c r="B6" s="28">
        <v>41821</v>
      </c>
      <c r="C6" s="49">
        <f t="shared" si="0"/>
        <v>-1.3449001591294104E-2</v>
      </c>
      <c r="D6" s="49">
        <f t="shared" si="0"/>
        <v>-4.3884615384615369E-2</v>
      </c>
      <c r="E6" s="49">
        <f t="shared" si="0"/>
        <v>-6.0493094975853604E-2</v>
      </c>
      <c r="F6" s="49">
        <f t="shared" si="0"/>
        <v>-6.7380103051922241E-2</v>
      </c>
      <c r="G6" s="49">
        <f t="shared" si="0"/>
        <v>-1.2778111846061251E-2</v>
      </c>
      <c r="H6" s="49">
        <f t="shared" si="0"/>
        <v>-3.3152909336941948E-2</v>
      </c>
      <c r="I6" s="49">
        <f t="shared" si="0"/>
        <v>-3.4642032332563535E-2</v>
      </c>
      <c r="J6" s="49">
        <f t="shared" si="0"/>
        <v>1.3258203513423883E-2</v>
      </c>
      <c r="K6" s="49">
        <f t="shared" si="0"/>
        <v>-1.4569536423840986E-2</v>
      </c>
      <c r="L6" s="49">
        <f t="shared" si="0"/>
        <v>8.0917060013470073E-4</v>
      </c>
      <c r="M6" s="49">
        <f t="shared" si="0"/>
        <v>-6.7943456452348311E-2</v>
      </c>
      <c r="N6" s="49">
        <f t="shared" si="0"/>
        <v>-1.9834041691965128E-2</v>
      </c>
      <c r="O6" s="49">
        <f t="shared" si="0"/>
        <v>-1.9966722129783773E-2</v>
      </c>
      <c r="P6" s="49">
        <f t="shared" si="0"/>
        <v>-8.6257309941520449E-2</v>
      </c>
      <c r="Q6" s="49">
        <f t="shared" si="0"/>
        <v>1.3199142055766095E-3</v>
      </c>
      <c r="R6" s="49">
        <f t="shared" si="0"/>
        <v>-4.125627206838875E-2</v>
      </c>
      <c r="S6" s="49">
        <f t="shared" si="0"/>
        <v>1.6758313694684487E-2</v>
      </c>
      <c r="T6" s="49">
        <f t="shared" si="0"/>
        <v>-3.6249014972419294E-2</v>
      </c>
      <c r="U6" s="49">
        <f t="shared" si="0"/>
        <v>-3.1377204884667957E-3</v>
      </c>
      <c r="V6" s="49">
        <f t="shared" si="0"/>
        <v>-7.1047957371228262E-4</v>
      </c>
      <c r="W6" s="49">
        <f t="shared" si="0"/>
        <v>-2.8207014961982337E-3</v>
      </c>
      <c r="Y6" s="8"/>
    </row>
    <row r="7" spans="1:25" x14ac:dyDescent="0.2">
      <c r="A7" s="70">
        <v>6</v>
      </c>
      <c r="B7" s="28">
        <v>41792</v>
      </c>
      <c r="C7" s="49">
        <f t="shared" si="0"/>
        <v>2.0642321999266505E-2</v>
      </c>
      <c r="D7" s="49">
        <f t="shared" si="0"/>
        <v>4.1708401778917409E-2</v>
      </c>
      <c r="E7" s="49">
        <f t="shared" si="0"/>
        <v>5.2711380663574711E-2</v>
      </c>
      <c r="F7" s="49">
        <f t="shared" si="0"/>
        <v>4.9355330652987695E-2</v>
      </c>
      <c r="G7" s="49">
        <f t="shared" si="0"/>
        <v>1.9463601532566988E-2</v>
      </c>
      <c r="H7" s="49">
        <f t="shared" si="0"/>
        <v>-2.4746906636670288E-3</v>
      </c>
      <c r="I7" s="49">
        <f t="shared" si="0"/>
        <v>5.520237338419165E-2</v>
      </c>
      <c r="J7" s="49">
        <f t="shared" si="0"/>
        <v>1.1737089201877982E-2</v>
      </c>
      <c r="K7" s="49">
        <f t="shared" si="0"/>
        <v>2.4423337856173639E-2</v>
      </c>
      <c r="L7" s="49">
        <f t="shared" si="0"/>
        <v>1.132024004364447E-2</v>
      </c>
      <c r="M7" s="49">
        <f t="shared" si="0"/>
        <v>4.4285714285714275E-2</v>
      </c>
      <c r="N7" s="49">
        <f t="shared" si="0"/>
        <v>1.6039481801357062E-2</v>
      </c>
      <c r="O7" s="49">
        <f t="shared" si="0"/>
        <v>8.0657590547135893E-2</v>
      </c>
      <c r="P7" s="49">
        <f t="shared" si="0"/>
        <v>7.3783359497645168E-2</v>
      </c>
      <c r="Q7" s="49">
        <f t="shared" si="0"/>
        <v>2.1229991575400134E-2</v>
      </c>
      <c r="R7" s="49">
        <f t="shared" si="0"/>
        <v>4.8552754435108331E-3</v>
      </c>
      <c r="S7" s="49">
        <f t="shared" si="0"/>
        <v>1.8671645772205807E-2</v>
      </c>
      <c r="T7" s="49">
        <f t="shared" si="0"/>
        <v>2.0506634499396881E-2</v>
      </c>
      <c r="U7" s="49">
        <f t="shared" si="0"/>
        <v>8.4810448647316736E-5</v>
      </c>
      <c r="V7" s="49">
        <f t="shared" si="0"/>
        <v>-8.2820634169419286E-4</v>
      </c>
      <c r="W7" s="49">
        <f t="shared" si="0"/>
        <v>8.5921197986998151E-4</v>
      </c>
      <c r="Y7" s="8"/>
    </row>
    <row r="8" spans="1:25" x14ac:dyDescent="0.2">
      <c r="A8" s="70">
        <v>7</v>
      </c>
      <c r="B8" s="28">
        <v>41760</v>
      </c>
      <c r="C8" s="49">
        <f t="shared" si="0"/>
        <v>2.3212179693363422E-2</v>
      </c>
      <c r="D8" s="49">
        <f t="shared" si="0"/>
        <v>1.6370077778230283E-2</v>
      </c>
      <c r="E8" s="49">
        <f t="shared" si="0"/>
        <v>7.8202247191011647E-3</v>
      </c>
      <c r="F8" s="49">
        <f t="shared" si="0"/>
        <v>-1.7990589537781574E-3</v>
      </c>
      <c r="G8" s="49">
        <f t="shared" si="0"/>
        <v>2.8855250709555316E-2</v>
      </c>
      <c r="H8" s="49">
        <f t="shared" si="0"/>
        <v>1.8094365551992814E-2</v>
      </c>
      <c r="I8" s="49">
        <f t="shared" si="0"/>
        <v>1.6697188408919501E-2</v>
      </c>
      <c r="J8" s="49">
        <f t="shared" si="0"/>
        <v>2.7921406411582167E-2</v>
      </c>
      <c r="K8" s="49">
        <f t="shared" si="0"/>
        <v>1.5151515151515072E-2</v>
      </c>
      <c r="L8" s="49">
        <f t="shared" si="0"/>
        <v>2.4022346368715069E-2</v>
      </c>
      <c r="M8" s="49">
        <f t="shared" si="0"/>
        <v>-1.0833725859632616E-2</v>
      </c>
      <c r="N8" s="49">
        <f t="shared" si="0"/>
        <v>2.9642176582680622E-2</v>
      </c>
      <c r="O8" s="49">
        <f t="shared" si="0"/>
        <v>-6.4407594328286466E-2</v>
      </c>
      <c r="P8" s="49">
        <f t="shared" si="0"/>
        <v>-2.1505376344085975E-2</v>
      </c>
      <c r="Q8" s="49">
        <f t="shared" si="0"/>
        <v>2.8596187175043301E-2</v>
      </c>
      <c r="R8" s="49">
        <f t="shared" si="0"/>
        <v>1.9223448800913551E-2</v>
      </c>
      <c r="S8" s="49">
        <f t="shared" si="0"/>
        <v>3.7641848879047861E-2</v>
      </c>
      <c r="T8" s="49">
        <f t="shared" si="0"/>
        <v>1.0564811052417732E-2</v>
      </c>
      <c r="U8" s="49">
        <f t="shared" si="0"/>
        <v>1.506542699724518E-2</v>
      </c>
      <c r="V8" s="49">
        <f t="shared" si="0"/>
        <v>1.7778831338152361E-3</v>
      </c>
      <c r="W8" s="49">
        <f t="shared" si="0"/>
        <v>1.0543289506325902E-2</v>
      </c>
      <c r="Y8" s="8"/>
    </row>
    <row r="9" spans="1:25" x14ac:dyDescent="0.2">
      <c r="A9" s="70">
        <v>8</v>
      </c>
      <c r="B9" s="28">
        <v>41730</v>
      </c>
      <c r="C9" s="49">
        <f t="shared" si="0"/>
        <v>6.9635627530363941E-3</v>
      </c>
      <c r="D9" s="49">
        <f t="shared" si="0"/>
        <v>-1.488286264441595E-2</v>
      </c>
      <c r="E9" s="49">
        <f t="shared" si="0"/>
        <v>-3.7463228932341219E-2</v>
      </c>
      <c r="F9" s="49">
        <f t="shared" si="0"/>
        <v>-5.9849076242518791E-2</v>
      </c>
      <c r="G9" s="49">
        <f t="shared" si="0"/>
        <v>-1.3685847589424502E-2</v>
      </c>
      <c r="H9" s="49">
        <f t="shared" si="0"/>
        <v>2.7294117647058743E-2</v>
      </c>
      <c r="I9" s="49">
        <f t="shared" si="0"/>
        <v>5.2613675019843528E-2</v>
      </c>
      <c r="J9" s="49">
        <f t="shared" si="0"/>
        <v>-2.1585160202360777E-2</v>
      </c>
      <c r="K9" s="49">
        <f t="shared" si="0"/>
        <v>-1.7148014440433169E-2</v>
      </c>
      <c r="L9" s="49">
        <f t="shared" si="0"/>
        <v>3.2890940565493382E-2</v>
      </c>
      <c r="M9" s="49">
        <f t="shared" si="0"/>
        <v>4.2218949435444249E-2</v>
      </c>
      <c r="N9" s="49">
        <f t="shared" si="0"/>
        <v>8.3262169086249661E-3</v>
      </c>
      <c r="O9" s="49">
        <f t="shared" si="0"/>
        <v>4.8297512678097771E-3</v>
      </c>
      <c r="P9" s="49">
        <f t="shared" si="0"/>
        <v>-6.8669527896995763E-2</v>
      </c>
      <c r="Q9" s="49">
        <f t="shared" si="0"/>
        <v>-6.2004822597313027E-3</v>
      </c>
      <c r="R9" s="49">
        <f t="shared" si="0"/>
        <v>1.3307618129218856E-2</v>
      </c>
      <c r="S9" s="49">
        <f t="shared" si="0"/>
        <v>2.775464890369176E-3</v>
      </c>
      <c r="T9" s="49">
        <f t="shared" si="0"/>
        <v>1.5124432833768655E-2</v>
      </c>
      <c r="U9" s="49">
        <f t="shared" si="0"/>
        <v>1.3347291285003936E-2</v>
      </c>
      <c r="V9" s="49">
        <f t="shared" si="0"/>
        <v>1.067869008068384E-3</v>
      </c>
      <c r="W9" s="49">
        <f t="shared" si="0"/>
        <v>8.0020005001250373E-3</v>
      </c>
      <c r="Y9" s="8"/>
    </row>
    <row r="10" spans="1:25" x14ac:dyDescent="0.2">
      <c r="A10" s="70">
        <v>9</v>
      </c>
      <c r="B10" s="28">
        <v>41701</v>
      </c>
      <c r="C10" s="49">
        <f t="shared" si="0"/>
        <v>8.2730093071355267E-3</v>
      </c>
      <c r="D10" s="49">
        <f t="shared" si="0"/>
        <v>3.4618790757588508E-3</v>
      </c>
      <c r="E10" s="49">
        <f t="shared" si="0"/>
        <v>-7.4710176041219798E-3</v>
      </c>
      <c r="F10" s="49">
        <f t="shared" si="0"/>
        <v>-9.6637031310398153E-3</v>
      </c>
      <c r="G10" s="49">
        <f t="shared" si="0"/>
        <v>-2.870090634441096E-2</v>
      </c>
      <c r="H10" s="49">
        <f t="shared" si="0"/>
        <v>2.188025967780708E-2</v>
      </c>
      <c r="I10" s="49">
        <f t="shared" si="0"/>
        <v>2.107213152715055E-2</v>
      </c>
      <c r="J10" s="49">
        <f t="shared" si="0"/>
        <v>4.6963276836158134E-2</v>
      </c>
      <c r="K10" s="49">
        <f t="shared" si="0"/>
        <v>3.3100233100233141E-2</v>
      </c>
      <c r="L10" s="49">
        <f t="shared" si="0"/>
        <v>4.9289649173671962E-3</v>
      </c>
      <c r="M10" s="49">
        <f t="shared" si="0"/>
        <v>3.3485540334855408E-2</v>
      </c>
      <c r="N10" s="49">
        <f t="shared" si="0"/>
        <v>8.1790787774430173E-3</v>
      </c>
      <c r="O10" s="49">
        <f t="shared" si="0"/>
        <v>7.5425790754256733E-3</v>
      </c>
      <c r="P10" s="49">
        <f t="shared" si="0"/>
        <v>-3.4530386740331494E-2</v>
      </c>
      <c r="Q10" s="49">
        <f t="shared" si="0"/>
        <v>-1.2585034013605357E-2</v>
      </c>
      <c r="R10" s="49">
        <f t="shared" si="0"/>
        <v>9.5404984423676405E-3</v>
      </c>
      <c r="S10" s="49">
        <f t="shared" si="0"/>
        <v>4.4605519933092752E-3</v>
      </c>
      <c r="T10" s="49">
        <f t="shared" si="0"/>
        <v>1.2529583739384738E-2</v>
      </c>
      <c r="U10" s="49">
        <f t="shared" si="0"/>
        <v>-2.6164311878598586E-4</v>
      </c>
      <c r="V10" s="49">
        <f t="shared" si="0"/>
        <v>-1.0667298802892427E-3</v>
      </c>
      <c r="W10" s="49">
        <f t="shared" si="0"/>
        <v>-1.6227686930470036E-3</v>
      </c>
      <c r="Y10" s="8"/>
    </row>
    <row r="11" spans="1:25" x14ac:dyDescent="0.2">
      <c r="A11" s="70">
        <v>10</v>
      </c>
      <c r="B11" s="28">
        <v>41673</v>
      </c>
      <c r="C11" s="49">
        <f t="shared" si="0"/>
        <v>4.5524383998179027E-2</v>
      </c>
      <c r="D11" s="49">
        <f t="shared" si="0"/>
        <v>4.8628113127901988E-2</v>
      </c>
      <c r="E11" s="49">
        <f t="shared" si="0"/>
        <v>4.777757782976428E-2</v>
      </c>
      <c r="F11" s="49">
        <f t="shared" si="0"/>
        <v>4.6521035598705539E-2</v>
      </c>
      <c r="G11" s="49">
        <f t="shared" si="0"/>
        <v>6.3966570234651299E-2</v>
      </c>
      <c r="H11" s="49">
        <f t="shared" si="0"/>
        <v>3.8970771921059258E-2</v>
      </c>
      <c r="I11" s="49">
        <f t="shared" si="0"/>
        <v>5.1113545089448736E-2</v>
      </c>
      <c r="J11" s="49">
        <f t="shared" si="0"/>
        <v>-1.7624250969334053E-3</v>
      </c>
      <c r="K11" s="49">
        <f t="shared" si="0"/>
        <v>3.075444497837581E-2</v>
      </c>
      <c r="L11" s="49">
        <f t="shared" si="0"/>
        <v>5.0563508985683944E-2</v>
      </c>
      <c r="M11" s="49">
        <f t="shared" si="0"/>
        <v>3.4645669291338589E-2</v>
      </c>
      <c r="N11" s="49">
        <f t="shared" si="0"/>
        <v>6.9028992176714224E-2</v>
      </c>
      <c r="O11" s="49">
        <f t="shared" si="0"/>
        <v>4.0506329113924086E-2</v>
      </c>
      <c r="P11" s="49">
        <f t="shared" si="0"/>
        <v>0.11728395061728392</v>
      </c>
      <c r="Q11" s="49">
        <f t="shared" si="0"/>
        <v>6.2138728323699384E-2</v>
      </c>
      <c r="R11" s="49">
        <f t="shared" si="0"/>
        <v>4.0729483282674728E-2</v>
      </c>
      <c r="S11" s="49">
        <f t="shared" si="0"/>
        <v>4.394644935972055E-2</v>
      </c>
      <c r="T11" s="49">
        <f t="shared" si="0"/>
        <v>3.7106555010106741E-2</v>
      </c>
      <c r="U11" s="49">
        <f t="shared" si="0"/>
        <v>1.1378671606244967E-2</v>
      </c>
      <c r="V11" s="49">
        <f t="shared" si="0"/>
        <v>4.7432704850001485E-4</v>
      </c>
      <c r="W11" s="49">
        <f t="shared" si="0"/>
        <v>4.6400802608478125E-3</v>
      </c>
      <c r="Y11" s="8"/>
    </row>
    <row r="12" spans="1:25" x14ac:dyDescent="0.2">
      <c r="A12" s="70">
        <v>11</v>
      </c>
      <c r="B12" s="28">
        <v>41641</v>
      </c>
      <c r="C12" s="49">
        <f t="shared" si="0"/>
        <v>-3.5245676640131847E-2</v>
      </c>
      <c r="D12" s="49">
        <f t="shared" si="0"/>
        <v>-2.2205712398877312E-2</v>
      </c>
      <c r="E12" s="49">
        <f t="shared" si="0"/>
        <v>-2.7731607033505395E-2</v>
      </c>
      <c r="F12" s="49">
        <f t="shared" si="0"/>
        <v>-5.2313883299798872E-3</v>
      </c>
      <c r="G12" s="49">
        <f t="shared" si="0"/>
        <v>-5.9978848768696164E-2</v>
      </c>
      <c r="H12" s="49">
        <f t="shared" si="0"/>
        <v>-5.1646529258469548E-2</v>
      </c>
      <c r="I12" s="49">
        <f t="shared" si="0"/>
        <v>-5.7899564320110036E-2</v>
      </c>
      <c r="J12" s="49">
        <f t="shared" si="0"/>
        <v>-3.0085470085470051E-2</v>
      </c>
      <c r="K12" s="49">
        <f t="shared" si="0"/>
        <v>-3.6574074074074196E-2</v>
      </c>
      <c r="L12" s="49">
        <f t="shared" si="0"/>
        <v>4.2884371029224835E-2</v>
      </c>
      <c r="M12" s="49">
        <f t="shared" si="0"/>
        <v>2.972972972972977E-2</v>
      </c>
      <c r="N12" s="49">
        <f t="shared" si="0"/>
        <v>-4.7138785354088983E-2</v>
      </c>
      <c r="O12" s="49">
        <f t="shared" si="0"/>
        <v>-5.2075833933285375E-2</v>
      </c>
      <c r="P12" s="49">
        <f t="shared" si="0"/>
        <v>2.8571428571428668E-2</v>
      </c>
      <c r="Q12" s="49">
        <f t="shared" si="0"/>
        <v>9.2980856882406201E-3</v>
      </c>
      <c r="R12" s="49">
        <f t="shared" si="0"/>
        <v>-4.2677012609117285E-2</v>
      </c>
      <c r="S12" s="49">
        <f t="shared" si="0"/>
        <v>-2.5800963992061346E-2</v>
      </c>
      <c r="T12" s="49">
        <f t="shared" si="0"/>
        <v>-2.9971988795518212E-2</v>
      </c>
      <c r="U12" s="49">
        <f t="shared" si="0"/>
        <v>1.8873011593421484E-2</v>
      </c>
      <c r="V12" s="49">
        <f t="shared" si="0"/>
        <v>2.0199619771863321E-3</v>
      </c>
      <c r="W12" s="49">
        <f t="shared" si="0"/>
        <v>1.5537442689760556E-2</v>
      </c>
      <c r="Y12" s="8"/>
    </row>
    <row r="13" spans="1:25" x14ac:dyDescent="0.2">
      <c r="A13" s="70">
        <v>12</v>
      </c>
      <c r="B13" s="28">
        <v>41610</v>
      </c>
      <c r="C13" s="49">
        <f t="shared" si="0"/>
        <v>2.5908194874683155E-2</v>
      </c>
      <c r="D13" s="49">
        <f t="shared" si="0"/>
        <v>3.1593289619347639E-2</v>
      </c>
      <c r="E13" s="49">
        <f t="shared" si="0"/>
        <v>2.0260621206711852E-2</v>
      </c>
      <c r="F13" s="49">
        <f t="shared" si="0"/>
        <v>2.1093000958772659E-2</v>
      </c>
      <c r="G13" s="49">
        <f t="shared" si="0"/>
        <v>2.2871271828156455E-2</v>
      </c>
      <c r="H13" s="49">
        <f t="shared" si="0"/>
        <v>6.9179389312976894E-3</v>
      </c>
      <c r="I13" s="49">
        <f t="shared" si="0"/>
        <v>2.8659039981129762E-2</v>
      </c>
      <c r="J13" s="49">
        <f t="shared" si="0"/>
        <v>4.8387096774193603E-2</v>
      </c>
      <c r="K13" s="49">
        <f t="shared" si="0"/>
        <v>2.2243256034074892E-2</v>
      </c>
      <c r="L13" s="49">
        <f t="shared" si="0"/>
        <v>9.5389507154216657E-4</v>
      </c>
      <c r="M13" s="49">
        <f t="shared" si="0"/>
        <v>8.9991818925551758E-3</v>
      </c>
      <c r="N13" s="49">
        <f t="shared" si="0"/>
        <v>4.8988040478380929E-2</v>
      </c>
      <c r="O13" s="49">
        <f t="shared" si="0"/>
        <v>8.1214322781525752E-2</v>
      </c>
      <c r="P13" s="49">
        <f t="shared" si="0"/>
        <v>1.2861736334405157E-2</v>
      </c>
      <c r="Q13" s="49">
        <f t="shared" si="0"/>
        <v>7.5312270389420229E-3</v>
      </c>
      <c r="R13" s="49">
        <f t="shared" si="0"/>
        <v>4.2045684253082645E-2</v>
      </c>
      <c r="S13" s="49">
        <f t="shared" si="0"/>
        <v>3.5221602582917608E-2</v>
      </c>
      <c r="T13" s="49">
        <f t="shared" si="0"/>
        <v>1.7964071856287497E-2</v>
      </c>
      <c r="U13" s="49">
        <f t="shared" si="0"/>
        <v>2.1615779519048445E-3</v>
      </c>
      <c r="V13" s="49">
        <f t="shared" si="0"/>
        <v>-1.7791483809750407E-3</v>
      </c>
      <c r="W13" s="49">
        <f t="shared" si="0"/>
        <v>-6.4532456029356587E-3</v>
      </c>
      <c r="Y13" s="8"/>
    </row>
    <row r="14" spans="1:25" x14ac:dyDescent="0.2">
      <c r="A14" s="70">
        <v>13</v>
      </c>
      <c r="B14" s="28">
        <v>41579</v>
      </c>
      <c r="C14" s="49">
        <f t="shared" si="0"/>
        <v>2.9633495708652365E-2</v>
      </c>
      <c r="D14" s="49">
        <f t="shared" si="0"/>
        <v>1.2414863350288921E-2</v>
      </c>
      <c r="E14" s="49">
        <f t="shared" si="0"/>
        <v>3.9524958248283587E-2</v>
      </c>
      <c r="F14" s="49">
        <f t="shared" si="0"/>
        <v>6.0421205519244896E-2</v>
      </c>
      <c r="G14" s="49">
        <f t="shared" si="0"/>
        <v>3.4532374100719375E-2</v>
      </c>
      <c r="H14" s="49">
        <f t="shared" si="0"/>
        <v>1.5749939423309874E-2</v>
      </c>
      <c r="I14" s="49">
        <f t="shared" si="0"/>
        <v>5.9004012272847973E-4</v>
      </c>
      <c r="J14" s="49">
        <f t="shared" si="0"/>
        <v>-2.51572327044026E-2</v>
      </c>
      <c r="K14" s="49">
        <f t="shared" si="0"/>
        <v>4.4488383588729537E-2</v>
      </c>
      <c r="L14" s="49">
        <f t="shared" si="0"/>
        <v>-5.2568157855098691E-2</v>
      </c>
      <c r="M14" s="49">
        <f t="shared" si="0"/>
        <v>-1.9256485691361295E-2</v>
      </c>
      <c r="N14" s="49">
        <f t="shared" si="0"/>
        <v>1.3047530288909487E-2</v>
      </c>
      <c r="O14" s="49">
        <f t="shared" si="0"/>
        <v>-6.7010309278350009E-3</v>
      </c>
      <c r="P14" s="49">
        <f t="shared" si="0"/>
        <v>-7.9744816586921567E-3</v>
      </c>
      <c r="Q14" s="49">
        <f t="shared" si="0"/>
        <v>4.7124447009040116E-2</v>
      </c>
      <c r="R14" s="49">
        <f t="shared" si="0"/>
        <v>3.6672254819782063E-2</v>
      </c>
      <c r="S14" s="49">
        <f t="shared" si="0"/>
        <v>3.0862329803328387E-2</v>
      </c>
      <c r="T14" s="49">
        <f t="shared" si="0"/>
        <v>9.6444508420901361E-3</v>
      </c>
      <c r="U14" s="49">
        <f t="shared" si="0"/>
        <v>-1.4389783253889433E-3</v>
      </c>
      <c r="V14" s="49">
        <f t="shared" si="0"/>
        <v>8.3095916429258543E-4</v>
      </c>
      <c r="W14" s="49">
        <f t="shared" si="0"/>
        <v>-2.9018420388594998E-3</v>
      </c>
      <c r="Y14" s="8"/>
    </row>
    <row r="15" spans="1:25" x14ac:dyDescent="0.2">
      <c r="A15" s="70">
        <v>14</v>
      </c>
      <c r="B15" s="28">
        <v>41548</v>
      </c>
      <c r="C15" s="49">
        <f t="shared" si="0"/>
        <v>4.6359223300970788E-2</v>
      </c>
      <c r="D15" s="49">
        <f t="shared" si="0"/>
        <v>3.6180096480257259E-2</v>
      </c>
      <c r="E15" s="49">
        <f t="shared" si="0"/>
        <v>2.423263327948301E-2</v>
      </c>
      <c r="F15" s="49">
        <f t="shared" ref="D15:W27" si="1">(F58-F59)/F59</f>
        <v>1.6986706056129858E-2</v>
      </c>
      <c r="G15" s="49">
        <f t="shared" si="1"/>
        <v>4.5811737167697625E-2</v>
      </c>
      <c r="H15" s="49">
        <f t="shared" si="1"/>
        <v>6.3934003609177725E-2</v>
      </c>
      <c r="I15" s="49">
        <f t="shared" si="1"/>
        <v>4.2056074766355166E-2</v>
      </c>
      <c r="J15" s="49">
        <f t="shared" si="1"/>
        <v>6.3150074294205022E-2</v>
      </c>
      <c r="K15" s="49">
        <f t="shared" si="1"/>
        <v>3.3197139938713087E-2</v>
      </c>
      <c r="L15" s="49">
        <f t="shared" si="1"/>
        <v>4.534718941898918E-2</v>
      </c>
      <c r="M15" s="49">
        <f t="shared" si="1"/>
        <v>3.7746322509020241E-2</v>
      </c>
      <c r="N15" s="49">
        <f t="shared" si="1"/>
        <v>4.174757281553395E-2</v>
      </c>
      <c r="O15" s="49">
        <f t="shared" si="1"/>
        <v>7.300884955752214E-2</v>
      </c>
      <c r="P15" s="49">
        <f t="shared" si="1"/>
        <v>1.1290322580645063E-2</v>
      </c>
      <c r="Q15" s="49">
        <f t="shared" si="1"/>
        <v>4.3138041733547322E-2</v>
      </c>
      <c r="R15" s="49">
        <f t="shared" si="1"/>
        <v>4.7639956092206406E-2</v>
      </c>
      <c r="S15" s="49">
        <f t="shared" si="1"/>
        <v>5.0206545916746052E-2</v>
      </c>
      <c r="T15" s="49">
        <f t="shared" si="1"/>
        <v>4.9237275336052037E-2</v>
      </c>
      <c r="U15" s="49">
        <f t="shared" si="1"/>
        <v>1.8130207856423441E-2</v>
      </c>
      <c r="V15" s="49">
        <f t="shared" si="1"/>
        <v>7.1275837491076332E-4</v>
      </c>
      <c r="W15" s="49">
        <f t="shared" si="1"/>
        <v>8.5252576663697888E-3</v>
      </c>
      <c r="Y15" s="8"/>
    </row>
    <row r="16" spans="1:25" x14ac:dyDescent="0.2">
      <c r="A16" s="70">
        <v>15</v>
      </c>
      <c r="B16" s="28">
        <v>41520</v>
      </c>
      <c r="C16" s="49">
        <f t="shared" ref="C16:C38" si="2">(C59-C60)/C60</f>
        <v>3.161189358372464E-2</v>
      </c>
      <c r="D16" s="49">
        <f t="shared" si="1"/>
        <v>5.3552941176470567E-2</v>
      </c>
      <c r="E16" s="49">
        <f t="shared" si="1"/>
        <v>6.4865411859947486E-2</v>
      </c>
      <c r="F16" s="49">
        <f t="shared" si="1"/>
        <v>6.7991796813377539E-2</v>
      </c>
      <c r="G16" s="49">
        <f t="shared" si="1"/>
        <v>5.4292261589987761E-2</v>
      </c>
      <c r="H16" s="49">
        <f t="shared" si="1"/>
        <v>1.3852587558808185E-2</v>
      </c>
      <c r="I16" s="49">
        <f t="shared" si="1"/>
        <v>2.1094927172275145E-2</v>
      </c>
      <c r="J16" s="49">
        <f t="shared" si="1"/>
        <v>3.5384615384615452E-2</v>
      </c>
      <c r="K16" s="49">
        <f t="shared" si="1"/>
        <v>2.7821522309711157E-2</v>
      </c>
      <c r="L16" s="49">
        <f t="shared" si="1"/>
        <v>3.4701857282502371E-2</v>
      </c>
      <c r="M16" s="49">
        <f t="shared" si="1"/>
        <v>1.1510387422796286E-2</v>
      </c>
      <c r="N16" s="49">
        <f t="shared" si="1"/>
        <v>4.4359949302915078E-2</v>
      </c>
      <c r="O16" s="49">
        <f t="shared" si="1"/>
        <v>2.2624434389140191E-2</v>
      </c>
      <c r="P16" s="49">
        <f t="shared" si="1"/>
        <v>0.1588785046728973</v>
      </c>
      <c r="Q16" s="49">
        <f t="shared" si="1"/>
        <v>3.2097742803893235E-2</v>
      </c>
      <c r="R16" s="49">
        <f t="shared" si="1"/>
        <v>5.8563792702765419E-2</v>
      </c>
      <c r="S16" s="49">
        <f t="shared" si="1"/>
        <v>2.5415444770283402E-2</v>
      </c>
      <c r="T16" s="49">
        <f t="shared" si="1"/>
        <v>3.63124119580528E-2</v>
      </c>
      <c r="U16" s="49">
        <f t="shared" si="1"/>
        <v>7.3793930449220294E-3</v>
      </c>
      <c r="V16" s="49">
        <f t="shared" si="1"/>
        <v>2.2621740683416115E-3</v>
      </c>
      <c r="W16" s="49">
        <f t="shared" si="1"/>
        <v>1.1194029850746327E-2</v>
      </c>
      <c r="Y16" s="8"/>
    </row>
    <row r="17" spans="1:25" x14ac:dyDescent="0.2">
      <c r="A17" s="70">
        <v>16</v>
      </c>
      <c r="B17" s="28">
        <v>41487</v>
      </c>
      <c r="C17" s="49">
        <f t="shared" si="2"/>
        <v>-2.9995749590139037E-2</v>
      </c>
      <c r="D17" s="49">
        <f t="shared" si="1"/>
        <v>-3.863554107853779E-2</v>
      </c>
      <c r="E17" s="49">
        <f t="shared" si="1"/>
        <v>-3.1651151396374366E-2</v>
      </c>
      <c r="F17" s="49">
        <f t="shared" si="1"/>
        <v>-2.8952205882352949E-2</v>
      </c>
      <c r="G17" s="49">
        <f t="shared" si="1"/>
        <v>-2.8429525603699327E-2</v>
      </c>
      <c r="H17" s="49">
        <f t="shared" si="1"/>
        <v>-4.5409181636726553E-2</v>
      </c>
      <c r="I17" s="49">
        <f t="shared" si="1"/>
        <v>-1.031440288306199E-2</v>
      </c>
      <c r="J17" s="49">
        <f t="shared" si="1"/>
        <v>-4.0236249538575117E-2</v>
      </c>
      <c r="K17" s="49">
        <f t="shared" si="1"/>
        <v>-5.1294820717131359E-2</v>
      </c>
      <c r="L17" s="49">
        <f t="shared" si="1"/>
        <v>-6.9718096392846332E-2</v>
      </c>
      <c r="M17" s="49">
        <f t="shared" si="1"/>
        <v>-5.0133333333333405E-2</v>
      </c>
      <c r="N17" s="49">
        <f t="shared" si="1"/>
        <v>-1.2658227848100546E-3</v>
      </c>
      <c r="O17" s="49">
        <f t="shared" si="1"/>
        <v>8.5567598402737349E-3</v>
      </c>
      <c r="P17" s="49">
        <f t="shared" si="1"/>
        <v>-7.118055555555558E-2</v>
      </c>
      <c r="Q17" s="49">
        <f t="shared" si="1"/>
        <v>-3.535757091490218E-2</v>
      </c>
      <c r="R17" s="49">
        <f t="shared" si="1"/>
        <v>-2.470534904805069E-2</v>
      </c>
      <c r="S17" s="49">
        <f t="shared" si="1"/>
        <v>-1.0319251854240576E-2</v>
      </c>
      <c r="T17" s="49">
        <f t="shared" si="1"/>
        <v>-4.5990742123338785E-2</v>
      </c>
      <c r="U17" s="49">
        <f t="shared" si="1"/>
        <v>-9.9543378995434108E-3</v>
      </c>
      <c r="V17" s="49">
        <f t="shared" si="1"/>
        <v>-9.515879624122553E-4</v>
      </c>
      <c r="W17" s="49">
        <f t="shared" si="1"/>
        <v>-8.5470085470085687E-3</v>
      </c>
      <c r="Y17" s="8"/>
    </row>
    <row r="18" spans="1:25" x14ac:dyDescent="0.2">
      <c r="A18" s="70">
        <v>17</v>
      </c>
      <c r="B18" s="28">
        <v>41456</v>
      </c>
      <c r="C18" s="49">
        <f t="shared" si="2"/>
        <v>5.1660280970625819E-2</v>
      </c>
      <c r="D18" s="49">
        <f t="shared" si="1"/>
        <v>6.6692404208087988E-2</v>
      </c>
      <c r="E18" s="49">
        <f t="shared" si="1"/>
        <v>7.3306689103912484E-2</v>
      </c>
      <c r="F18" s="49">
        <f t="shared" si="1"/>
        <v>7.5630252100840401E-2</v>
      </c>
      <c r="G18" s="49">
        <f t="shared" si="1"/>
        <v>5.2641067243555106E-2</v>
      </c>
      <c r="H18" s="49">
        <f t="shared" si="1"/>
        <v>4.3206663196251861E-2</v>
      </c>
      <c r="I18" s="49">
        <f t="shared" si="1"/>
        <v>5.2583387835186339E-2</v>
      </c>
      <c r="J18" s="49">
        <f t="shared" si="1"/>
        <v>8.0143540669856531E-2</v>
      </c>
      <c r="K18" s="49">
        <f t="shared" si="1"/>
        <v>5.3515215110178364E-2</v>
      </c>
      <c r="L18" s="49">
        <f t="shared" si="1"/>
        <v>9.022786358770506E-3</v>
      </c>
      <c r="M18" s="49">
        <f t="shared" si="1"/>
        <v>4.34056761268782E-2</v>
      </c>
      <c r="N18" s="49">
        <f t="shared" si="1"/>
        <v>5.5585248530197709E-2</v>
      </c>
      <c r="O18" s="49">
        <f t="shared" si="1"/>
        <v>7.5790119668609962E-2</v>
      </c>
      <c r="P18" s="49">
        <f t="shared" si="1"/>
        <v>9.9236641221373961E-2</v>
      </c>
      <c r="Q18" s="49">
        <f t="shared" si="1"/>
        <v>7.1719117961892551E-2</v>
      </c>
      <c r="R18" s="49">
        <f t="shared" si="1"/>
        <v>5.9049447911665894E-2</v>
      </c>
      <c r="S18" s="49">
        <f t="shared" si="1"/>
        <v>3.7123745819398098E-2</v>
      </c>
      <c r="T18" s="49">
        <f t="shared" si="1"/>
        <v>5.7810772389827778E-2</v>
      </c>
      <c r="U18" s="49">
        <f t="shared" si="1"/>
        <v>1.1080332409972325E-2</v>
      </c>
      <c r="V18" s="49">
        <f t="shared" si="1"/>
        <v>1.5487252799618234E-3</v>
      </c>
      <c r="W18" s="49">
        <f t="shared" si="1"/>
        <v>3.7131882202305539E-3</v>
      </c>
      <c r="Y18" s="8"/>
    </row>
    <row r="19" spans="1:25" x14ac:dyDescent="0.2">
      <c r="A19" s="70">
        <v>18</v>
      </c>
      <c r="B19" s="28">
        <v>41428</v>
      </c>
      <c r="C19" s="49">
        <f t="shared" si="2"/>
        <v>-1.3294688425430115E-2</v>
      </c>
      <c r="D19" s="49">
        <f t="shared" si="1"/>
        <v>-2.2961950115517018E-2</v>
      </c>
      <c r="E19" s="49">
        <f t="shared" si="1"/>
        <v>-8.1368662633006586E-3</v>
      </c>
      <c r="F19" s="49">
        <f t="shared" si="1"/>
        <v>6.9686411149824882E-3</v>
      </c>
      <c r="G19" s="49">
        <f t="shared" si="1"/>
        <v>8.1788440567065746E-3</v>
      </c>
      <c r="H19" s="49">
        <f t="shared" si="1"/>
        <v>-2.8549182455229541E-3</v>
      </c>
      <c r="I19" s="49">
        <f t="shared" si="1"/>
        <v>-2.2628483763743237E-2</v>
      </c>
      <c r="J19" s="49">
        <f t="shared" si="1"/>
        <v>-3.1796502384738414E-3</v>
      </c>
      <c r="K19" s="49">
        <f t="shared" si="1"/>
        <v>-1.5495867768595078E-2</v>
      </c>
      <c r="L19" s="49">
        <f t="shared" si="1"/>
        <v>-1.9934052757793738E-2</v>
      </c>
      <c r="M19" s="49">
        <f t="shared" si="1"/>
        <v>8.9837170129141025E-3</v>
      </c>
      <c r="N19" s="49">
        <f t="shared" si="1"/>
        <v>-4.1004613018964665E-2</v>
      </c>
      <c r="O19" s="49">
        <f t="shared" si="1"/>
        <v>-0.11512354059190863</v>
      </c>
      <c r="P19" s="49">
        <f t="shared" si="1"/>
        <v>-1.9047619047618642E-3</v>
      </c>
      <c r="Q19" s="49">
        <f t="shared" si="1"/>
        <v>-5.958714620131967E-3</v>
      </c>
      <c r="R19" s="49">
        <f t="shared" si="1"/>
        <v>-1.5362798392815071E-2</v>
      </c>
      <c r="S19" s="49">
        <f t="shared" si="1"/>
        <v>-2.8905488795063352E-2</v>
      </c>
      <c r="T19" s="49">
        <f t="shared" si="1"/>
        <v>-1.1553473848555736E-2</v>
      </c>
      <c r="U19" s="49">
        <f t="shared" si="1"/>
        <v>-3.269024651661305E-2</v>
      </c>
      <c r="V19" s="49">
        <f t="shared" si="1"/>
        <v>-9.5215424898831584E-4</v>
      </c>
      <c r="W19" s="49">
        <f t="shared" si="1"/>
        <v>-1.6372795969773441E-2</v>
      </c>
      <c r="Y19" s="8"/>
    </row>
    <row r="20" spans="1:25" x14ac:dyDescent="0.2">
      <c r="A20" s="70">
        <v>19</v>
      </c>
      <c r="B20" s="28">
        <v>41395</v>
      </c>
      <c r="C20" s="49">
        <f t="shared" si="2"/>
        <v>2.3605288616575276E-2</v>
      </c>
      <c r="D20" s="49">
        <f t="shared" si="1"/>
        <v>2.2859898721967732E-2</v>
      </c>
      <c r="E20" s="49">
        <f t="shared" si="1"/>
        <v>3.9358126423072702E-2</v>
      </c>
      <c r="F20" s="49">
        <f t="shared" si="1"/>
        <v>4.5446660884648819E-2</v>
      </c>
      <c r="G20" s="49">
        <f t="shared" si="1"/>
        <v>2.7642883825177513E-2</v>
      </c>
      <c r="H20" s="49">
        <f t="shared" si="1"/>
        <v>-2.1832952526021819E-2</v>
      </c>
      <c r="I20" s="49">
        <f t="shared" si="1"/>
        <v>2.8533859303090096E-2</v>
      </c>
      <c r="J20" s="49">
        <f t="shared" si="1"/>
        <v>-2.2912621359223295E-2</v>
      </c>
      <c r="K20" s="49">
        <f t="shared" si="1"/>
        <v>6.0821917808219148E-2</v>
      </c>
      <c r="L20" s="49">
        <f t="shared" si="1"/>
        <v>-5.975197294250275E-2</v>
      </c>
      <c r="M20" s="49">
        <f t="shared" si="1"/>
        <v>-9.0630584631095329E-2</v>
      </c>
      <c r="N20" s="49">
        <f t="shared" si="1"/>
        <v>1.8798955613577181E-2</v>
      </c>
      <c r="O20" s="49">
        <f t="shared" si="1"/>
        <v>1.2926292629262896E-2</v>
      </c>
      <c r="P20" s="49">
        <f t="shared" si="1"/>
        <v>0.13882863340563983</v>
      </c>
      <c r="Q20" s="49">
        <f t="shared" si="1"/>
        <v>1.6439541423318303E-2</v>
      </c>
      <c r="R20" s="49">
        <f t="shared" si="1"/>
        <v>5.0136510300322741E-2</v>
      </c>
      <c r="S20" s="49">
        <f t="shared" si="1"/>
        <v>2.8046744574290482E-2</v>
      </c>
      <c r="T20" s="49">
        <f t="shared" si="1"/>
        <v>3.7611659614479685E-3</v>
      </c>
      <c r="U20" s="49">
        <f t="shared" si="1"/>
        <v>-3.2241334601089154E-2</v>
      </c>
      <c r="V20" s="49">
        <f t="shared" si="1"/>
        <v>-1.3075002971591517E-3</v>
      </c>
      <c r="W20" s="49">
        <f t="shared" si="1"/>
        <v>-1.9268774703557166E-2</v>
      </c>
      <c r="Y20" s="8"/>
    </row>
    <row r="21" spans="1:25" x14ac:dyDescent="0.2">
      <c r="A21" s="70">
        <v>20</v>
      </c>
      <c r="B21" s="28">
        <v>41365</v>
      </c>
      <c r="C21" s="49">
        <f t="shared" si="2"/>
        <v>1.9194110300401079E-2</v>
      </c>
      <c r="D21" s="49">
        <f t="shared" si="1"/>
        <v>5.9673976324470688E-3</v>
      </c>
      <c r="E21" s="49">
        <f t="shared" si="1"/>
        <v>-3.5652549697493333E-3</v>
      </c>
      <c r="F21" s="49">
        <f t="shared" si="1"/>
        <v>-5.2011095700418061E-4</v>
      </c>
      <c r="G21" s="49">
        <f t="shared" si="1"/>
        <v>3.0408006158583491E-2</v>
      </c>
      <c r="H21" s="49">
        <f t="shared" si="1"/>
        <v>2.9265743402142601E-2</v>
      </c>
      <c r="I21" s="49">
        <f t="shared" si="1"/>
        <v>-1.3106670127173698E-2</v>
      </c>
      <c r="J21" s="49">
        <f t="shared" si="1"/>
        <v>0.10278372591006417</v>
      </c>
      <c r="K21" s="49">
        <f t="shared" si="1"/>
        <v>2.701181767023075E-2</v>
      </c>
      <c r="L21" s="49">
        <f t="shared" si="1"/>
        <v>6.7388688327316329E-2</v>
      </c>
      <c r="M21" s="49">
        <f t="shared" si="1"/>
        <v>5.9794372294372317E-2</v>
      </c>
      <c r="N21" s="49">
        <f t="shared" si="1"/>
        <v>9.4886663152345656E-3</v>
      </c>
      <c r="O21" s="49">
        <f t="shared" si="1"/>
        <v>-7.9726651480637775E-2</v>
      </c>
      <c r="P21" s="49">
        <f t="shared" si="1"/>
        <v>0.10287081339712933</v>
      </c>
      <c r="Q21" s="49">
        <f t="shared" si="1"/>
        <v>3.0080213903743186E-2</v>
      </c>
      <c r="R21" s="49">
        <f t="shared" si="1"/>
        <v>-6.1667488899851998E-3</v>
      </c>
      <c r="S21" s="49">
        <f t="shared" si="1"/>
        <v>1.7323369565217323E-2</v>
      </c>
      <c r="T21" s="49">
        <f t="shared" si="1"/>
        <v>1.9166267369429849E-2</v>
      </c>
      <c r="U21" s="49">
        <f t="shared" si="1"/>
        <v>2.1815933580639452E-2</v>
      </c>
      <c r="V21" s="49">
        <f t="shared" si="1"/>
        <v>7.1369097180923368E-4</v>
      </c>
      <c r="W21" s="49">
        <f t="shared" si="1"/>
        <v>1.010605115408594E-2</v>
      </c>
      <c r="Y21" s="8"/>
    </row>
    <row r="22" spans="1:25" x14ac:dyDescent="0.2">
      <c r="A22" s="70">
        <v>21</v>
      </c>
      <c r="B22" s="28">
        <v>41334</v>
      </c>
      <c r="C22" s="49">
        <f t="shared" si="2"/>
        <v>3.7934092924882326E-2</v>
      </c>
      <c r="D22" s="49">
        <f t="shared" si="1"/>
        <v>4.8423194303153665E-2</v>
      </c>
      <c r="E22" s="49">
        <f t="shared" si="1"/>
        <v>4.6585255540479473E-2</v>
      </c>
      <c r="F22" s="49">
        <f t="shared" si="1"/>
        <v>5.44789762340036E-2</v>
      </c>
      <c r="G22" s="49">
        <f t="shared" si="1"/>
        <v>4.3792687826436312E-2</v>
      </c>
      <c r="H22" s="49">
        <f t="shared" si="1"/>
        <v>4.9355634768302833E-2</v>
      </c>
      <c r="I22" s="49">
        <f t="shared" si="1"/>
        <v>2.5415834996673273E-2</v>
      </c>
      <c r="J22" s="49">
        <f t="shared" si="1"/>
        <v>2.3673827268741898E-2</v>
      </c>
      <c r="K22" s="49">
        <f t="shared" si="1"/>
        <v>3.8573933372296913E-2</v>
      </c>
      <c r="L22" s="49">
        <f t="shared" si="1"/>
        <v>2.8783658310120693E-2</v>
      </c>
      <c r="M22" s="49">
        <f t="shared" si="1"/>
        <v>5.359179019384272E-2</v>
      </c>
      <c r="N22" s="49">
        <f t="shared" si="1"/>
        <v>2.209051724137932E-2</v>
      </c>
      <c r="O22" s="49">
        <f t="shared" si="1"/>
        <v>-1.7685699848408361E-3</v>
      </c>
      <c r="P22" s="49">
        <f t="shared" si="1"/>
        <v>-1.1820330969267306E-2</v>
      </c>
      <c r="Q22" s="49">
        <f t="shared" si="1"/>
        <v>6.1997160435400017E-2</v>
      </c>
      <c r="R22" s="49">
        <f t="shared" si="1"/>
        <v>2.2446406052963445E-2</v>
      </c>
      <c r="S22" s="49">
        <f t="shared" si="1"/>
        <v>2.5783972125435609E-2</v>
      </c>
      <c r="T22" s="49">
        <f t="shared" si="1"/>
        <v>4.8919416987770178E-2</v>
      </c>
      <c r="U22" s="49">
        <f t="shared" si="1"/>
        <v>-5.296610169491726E-4</v>
      </c>
      <c r="V22" s="49">
        <f t="shared" si="1"/>
        <v>2.3795359904813827E-4</v>
      </c>
      <c r="W22" s="49">
        <f t="shared" si="1"/>
        <v>7.4915719815210732E-4</v>
      </c>
      <c r="Y22" s="8"/>
    </row>
    <row r="23" spans="1:25" x14ac:dyDescent="0.2">
      <c r="A23" s="70">
        <v>22</v>
      </c>
      <c r="B23" s="28">
        <v>41306</v>
      </c>
      <c r="C23" s="49">
        <f t="shared" si="2"/>
        <v>1.2783305693753416E-2</v>
      </c>
      <c r="D23" s="49">
        <f t="shared" si="1"/>
        <v>8.30854446609911E-3</v>
      </c>
      <c r="E23" s="49">
        <f t="shared" si="1"/>
        <v>1.0050251256281355E-2</v>
      </c>
      <c r="F23" s="49">
        <f t="shared" si="1"/>
        <v>5.1451672179346035E-3</v>
      </c>
      <c r="G23" s="49">
        <f t="shared" si="1"/>
        <v>1.59183673469388E-2</v>
      </c>
      <c r="H23" s="49">
        <f t="shared" si="1"/>
        <v>3.3144475920679935E-2</v>
      </c>
      <c r="I23" s="49">
        <f t="shared" si="1"/>
        <v>4.4105854049721E-3</v>
      </c>
      <c r="J23" s="49">
        <f t="shared" si="1"/>
        <v>-4.4006705783738505E-2</v>
      </c>
      <c r="K23" s="49">
        <f t="shared" si="1"/>
        <v>1.2426035502958632E-2</v>
      </c>
      <c r="L23" s="49">
        <f t="shared" si="1"/>
        <v>1.205951448707914E-2</v>
      </c>
      <c r="M23" s="49">
        <f t="shared" si="1"/>
        <v>2.333722287047833E-2</v>
      </c>
      <c r="N23" s="49">
        <f t="shared" si="1"/>
        <v>-1.3553016210470505E-2</v>
      </c>
      <c r="O23" s="49">
        <f t="shared" si="1"/>
        <v>-7.5449661294090253E-2</v>
      </c>
      <c r="P23" s="49">
        <f t="shared" si="1"/>
        <v>-9.3676814988288403E-3</v>
      </c>
      <c r="Q23" s="49">
        <f t="shared" si="1"/>
        <v>1.2700694943685626E-2</v>
      </c>
      <c r="R23" s="49">
        <f t="shared" si="1"/>
        <v>2.2170662541892226E-2</v>
      </c>
      <c r="S23" s="49">
        <f t="shared" si="1"/>
        <v>8.0786793115560397E-3</v>
      </c>
      <c r="T23" s="49">
        <f t="shared" si="1"/>
        <v>2.1914055812360916E-2</v>
      </c>
      <c r="U23" s="49">
        <f t="shared" si="1"/>
        <v>1.0796823413937789E-2</v>
      </c>
      <c r="V23" s="49">
        <f t="shared" si="1"/>
        <v>7.1437075842364895E-4</v>
      </c>
      <c r="W23" s="49">
        <f t="shared" si="1"/>
        <v>5.3979412503139196E-3</v>
      </c>
      <c r="Y23" s="8"/>
    </row>
    <row r="24" spans="1:25" x14ac:dyDescent="0.2">
      <c r="A24" s="70">
        <v>23</v>
      </c>
      <c r="B24" s="28">
        <v>41276</v>
      </c>
      <c r="C24" s="49">
        <f t="shared" si="2"/>
        <v>5.1209413815646199E-2</v>
      </c>
      <c r="D24" s="49">
        <f t="shared" si="1"/>
        <v>7.0847978910368939E-2</v>
      </c>
      <c r="E24" s="49">
        <f t="shared" si="1"/>
        <v>6.2363504003882561E-2</v>
      </c>
      <c r="F24" s="49">
        <f t="shared" si="1"/>
        <v>5.9992208804051386E-2</v>
      </c>
      <c r="G24" s="49">
        <f t="shared" si="1"/>
        <v>5.6717705412982593E-2</v>
      </c>
      <c r="H24" s="49">
        <f t="shared" si="1"/>
        <v>5.6569889254714179E-2</v>
      </c>
      <c r="I24" s="49">
        <f t="shared" si="1"/>
        <v>8.2935301780286436E-2</v>
      </c>
      <c r="J24" s="49">
        <f t="shared" si="1"/>
        <v>2.9335634167385664E-2</v>
      </c>
      <c r="K24" s="49">
        <f t="shared" si="1"/>
        <v>6.022584692597234E-2</v>
      </c>
      <c r="L24" s="49">
        <f t="shared" si="1"/>
        <v>3.736799350121859E-2</v>
      </c>
      <c r="M24" s="49">
        <f t="shared" si="1"/>
        <v>4.7357164680721188E-2</v>
      </c>
      <c r="N24" s="49">
        <f t="shared" si="1"/>
        <v>3.9502762430939219E-2</v>
      </c>
      <c r="O24" s="49">
        <f t="shared" si="1"/>
        <v>-2.7929155313351429E-2</v>
      </c>
      <c r="P24" s="49">
        <f t="shared" si="1"/>
        <v>8.9285714285714191E-2</v>
      </c>
      <c r="Q24" s="49">
        <f t="shared" si="1"/>
        <v>7.5792730085073409E-2</v>
      </c>
      <c r="R24" s="49">
        <f t="shared" si="1"/>
        <v>5.7524536532170108E-2</v>
      </c>
      <c r="S24" s="49">
        <f t="shared" si="1"/>
        <v>1.8969219756621244E-2</v>
      </c>
      <c r="T24" s="49">
        <f t="shared" si="1"/>
        <v>6.4322157434402227E-2</v>
      </c>
      <c r="U24" s="49">
        <f t="shared" si="1"/>
        <v>-1.2946979038224529E-2</v>
      </c>
      <c r="V24" s="49">
        <f t="shared" si="1"/>
        <v>1.1907597046905102E-4</v>
      </c>
      <c r="W24" s="49">
        <f t="shared" si="1"/>
        <v>-6.8570003740181674E-3</v>
      </c>
      <c r="Y24" s="8"/>
    </row>
    <row r="25" spans="1:25" x14ac:dyDescent="0.2">
      <c r="A25" s="70">
        <v>24</v>
      </c>
      <c r="B25" s="28">
        <v>41246</v>
      </c>
      <c r="C25" s="49">
        <f t="shared" si="2"/>
        <v>8.9410040307804986E-3</v>
      </c>
      <c r="D25" s="49">
        <f t="shared" si="1"/>
        <v>2.2863884051457905E-2</v>
      </c>
      <c r="E25" s="49">
        <f t="shared" si="1"/>
        <v>3.6208197133517667E-2</v>
      </c>
      <c r="F25" s="49">
        <f t="shared" si="1"/>
        <v>3.3205876433890232E-2</v>
      </c>
      <c r="G25" s="49">
        <f t="shared" si="1"/>
        <v>4.5493934142114573E-3</v>
      </c>
      <c r="H25" s="49">
        <f t="shared" si="1"/>
        <v>-2.0808909730363451E-2</v>
      </c>
      <c r="I25" s="49">
        <f t="shared" si="1"/>
        <v>1.0235414534288681E-2</v>
      </c>
      <c r="J25" s="49">
        <f t="shared" si="1"/>
        <v>2.4756852343059181E-2</v>
      </c>
      <c r="K25" s="49">
        <f t="shared" si="1"/>
        <v>4.6618516086670982E-2</v>
      </c>
      <c r="L25" s="49">
        <f t="shared" si="1"/>
        <v>3.7243006403774752E-2</v>
      </c>
      <c r="M25" s="49">
        <f t="shared" si="1"/>
        <v>0</v>
      </c>
      <c r="N25" s="49">
        <f t="shared" si="1"/>
        <v>3.1927023945268092E-2</v>
      </c>
      <c r="O25" s="49">
        <f t="shared" si="1"/>
        <v>6.8932038834951359E-2</v>
      </c>
      <c r="P25" s="49">
        <f t="shared" si="1"/>
        <v>6.5217391304347755E-2</v>
      </c>
      <c r="Q25" s="49">
        <f t="shared" si="1"/>
        <v>-3.5961983046493852E-3</v>
      </c>
      <c r="R25" s="49">
        <f t="shared" si="1"/>
        <v>2.8315110737314214E-2</v>
      </c>
      <c r="S25" s="49">
        <f t="shared" si="1"/>
        <v>-3.9215686274509604E-3</v>
      </c>
      <c r="T25" s="49">
        <f t="shared" si="1"/>
        <v>4.9441494231826245E-3</v>
      </c>
      <c r="U25" s="49">
        <f t="shared" si="1"/>
        <v>-3.3356741573033308E-3</v>
      </c>
      <c r="V25" s="49">
        <f t="shared" si="1"/>
        <v>2.3820867079573884E-4</v>
      </c>
      <c r="W25" s="49">
        <f t="shared" si="1"/>
        <v>-8.7740978744439927E-3</v>
      </c>
      <c r="Y25" s="8"/>
    </row>
    <row r="26" spans="1:25" x14ac:dyDescent="0.2">
      <c r="A26" s="70">
        <v>25</v>
      </c>
      <c r="B26" s="28">
        <v>41214</v>
      </c>
      <c r="C26" s="49">
        <f t="shared" si="2"/>
        <v>5.6751179245281679E-3</v>
      </c>
      <c r="D26" s="49">
        <f t="shared" si="1"/>
        <v>2.2987184644560659E-2</v>
      </c>
      <c r="E26" s="49">
        <f t="shared" si="1"/>
        <v>5.5625790139065988E-3</v>
      </c>
      <c r="F26" s="49">
        <f t="shared" si="1"/>
        <v>1.6125781092521324E-3</v>
      </c>
      <c r="G26" s="49">
        <f t="shared" si="1"/>
        <v>3.1738936075100456E-2</v>
      </c>
      <c r="H26" s="49">
        <f t="shared" si="1"/>
        <v>1.8203521336914337E-2</v>
      </c>
      <c r="I26" s="49">
        <f t="shared" si="1"/>
        <v>-1.2276140958983165E-2</v>
      </c>
      <c r="J26" s="49">
        <f t="shared" si="1"/>
        <v>-2.2049286640726244E-2</v>
      </c>
      <c r="K26" s="49">
        <f t="shared" si="1"/>
        <v>-9.1086532205594539E-3</v>
      </c>
      <c r="L26" s="49">
        <f t="shared" si="1"/>
        <v>-2.5214321734745096E-3</v>
      </c>
      <c r="M26" s="49">
        <f t="shared" si="1"/>
        <v>-4.2982456140351046E-2</v>
      </c>
      <c r="N26" s="49">
        <f t="shared" si="1"/>
        <v>1.8583042973286893E-2</v>
      </c>
      <c r="O26" s="49">
        <f t="shared" si="1"/>
        <v>-4.6737621471540862E-2</v>
      </c>
      <c r="P26" s="49">
        <f t="shared" si="1"/>
        <v>-2.6455026455026363E-2</v>
      </c>
      <c r="Q26" s="49">
        <f t="shared" si="1"/>
        <v>5.4235537190082863E-3</v>
      </c>
      <c r="R26" s="49">
        <f t="shared" si="1"/>
        <v>1.7398745008556742E-2</v>
      </c>
      <c r="S26" s="49">
        <f t="shared" si="1"/>
        <v>8.9928057553956831E-3</v>
      </c>
      <c r="T26" s="49">
        <f t="shared" si="1"/>
        <v>8.681196896933854E-3</v>
      </c>
      <c r="U26" s="49">
        <f t="shared" si="1"/>
        <v>-7.2331154684095716E-3</v>
      </c>
      <c r="V26" s="49">
        <f t="shared" si="1"/>
        <v>2.3826542768639529E-4</v>
      </c>
      <c r="W26" s="49">
        <f t="shared" si="1"/>
        <v>4.9455984174092793E-4</v>
      </c>
      <c r="Y26" s="8"/>
    </row>
    <row r="27" spans="1:25" x14ac:dyDescent="0.2">
      <c r="A27" s="70">
        <v>26</v>
      </c>
      <c r="B27" s="28">
        <v>41183</v>
      </c>
      <c r="C27" s="49">
        <f t="shared" si="2"/>
        <v>-1.8234442836468755E-2</v>
      </c>
      <c r="D27" s="49">
        <f t="shared" si="1"/>
        <v>-9.2803461626053043E-3</v>
      </c>
      <c r="E27" s="49">
        <f t="shared" si="1"/>
        <v>-2.1766015335147233E-2</v>
      </c>
      <c r="F27" s="49">
        <f t="shared" si="1"/>
        <v>-3.4449202024133964E-2</v>
      </c>
      <c r="G27" s="49">
        <f t="shared" si="1"/>
        <v>-1.5404929577464695E-2</v>
      </c>
      <c r="H27" s="49">
        <f t="shared" si="1"/>
        <v>-1.2087264150943505E-2</v>
      </c>
      <c r="I27" s="49">
        <f t="shared" si="1"/>
        <v>-2.0234894580444415E-2</v>
      </c>
      <c r="J27" s="49">
        <f t="shared" si="1"/>
        <v>-4.3424317617866033E-2</v>
      </c>
      <c r="K27" s="49">
        <f t="shared" si="1"/>
        <v>1.990710019907093E-2</v>
      </c>
      <c r="L27" s="49">
        <f t="shared" si="1"/>
        <v>-9.160559626915343E-3</v>
      </c>
      <c r="M27" s="49">
        <f t="shared" si="1"/>
        <v>1.3934183219685918E-2</v>
      </c>
      <c r="N27" s="49">
        <f t="shared" si="1"/>
        <v>-2.1034678794769814E-2</v>
      </c>
      <c r="O27" s="49">
        <f t="shared" si="1"/>
        <v>2.2474568251715062E-2</v>
      </c>
      <c r="P27" s="49">
        <f t="shared" si="1"/>
        <v>-5.5000000000000049E-2</v>
      </c>
      <c r="Q27" s="49">
        <f t="shared" si="1"/>
        <v>-2.3189899510436332E-3</v>
      </c>
      <c r="R27" s="49">
        <f t="shared" si="1"/>
        <v>-1.1396011396011152E-3</v>
      </c>
      <c r="S27" s="49">
        <f t="shared" si="1"/>
        <v>-6.3657797238127325E-2</v>
      </c>
      <c r="T27" s="49">
        <f t="shared" si="1"/>
        <v>-2.7629397679130334E-3</v>
      </c>
      <c r="U27" s="49">
        <f t="shared" ref="D27:W38" si="3">(U70-U71)/U71</f>
        <v>1.3424004239159197E-2</v>
      </c>
      <c r="V27" s="49">
        <f t="shared" si="3"/>
        <v>-7.1428571428574139E-4</v>
      </c>
      <c r="W27" s="49">
        <f t="shared" si="3"/>
        <v>-9.8814229249009769E-4</v>
      </c>
      <c r="Y27" s="8"/>
    </row>
    <row r="28" spans="1:25" x14ac:dyDescent="0.2">
      <c r="A28" s="70">
        <v>27</v>
      </c>
      <c r="B28" s="28">
        <v>41156</v>
      </c>
      <c r="C28" s="49">
        <f t="shared" si="2"/>
        <v>2.5374684671316126E-2</v>
      </c>
      <c r="D28" s="49">
        <f t="shared" si="3"/>
        <v>1.684710241417239E-2</v>
      </c>
      <c r="E28" s="49">
        <f t="shared" si="3"/>
        <v>3.2694763729246519E-2</v>
      </c>
      <c r="F28" s="49">
        <f t="shared" si="3"/>
        <v>5.1360753018211691E-2</v>
      </c>
      <c r="G28" s="49">
        <f t="shared" si="3"/>
        <v>3.061918802449522E-2</v>
      </c>
      <c r="H28" s="49">
        <f t="shared" si="3"/>
        <v>1.7396520695860774E-2</v>
      </c>
      <c r="I28" s="49">
        <f t="shared" si="3"/>
        <v>3.107674350744084E-2</v>
      </c>
      <c r="J28" s="49">
        <f t="shared" si="3"/>
        <v>6.519823788546257E-2</v>
      </c>
      <c r="K28" s="49">
        <f t="shared" si="3"/>
        <v>3.2899246058944509E-2</v>
      </c>
      <c r="L28" s="49">
        <f t="shared" si="3"/>
        <v>-1.8633540372670818E-2</v>
      </c>
      <c r="M28" s="49">
        <f t="shared" si="3"/>
        <v>1.1697660467906221E-2</v>
      </c>
      <c r="N28" s="49">
        <f t="shared" si="3"/>
        <v>3.7758112094395314E-2</v>
      </c>
      <c r="O28" s="49">
        <f t="shared" si="3"/>
        <v>6.6347124117053541E-2</v>
      </c>
      <c r="P28" s="49">
        <f t="shared" si="3"/>
        <v>7.5566750629722425E-3</v>
      </c>
      <c r="Q28" s="49">
        <f t="shared" si="3"/>
        <v>3.7978069002407105E-2</v>
      </c>
      <c r="R28" s="49">
        <f t="shared" si="3"/>
        <v>1.1235955056179791E-2</v>
      </c>
      <c r="S28" s="49">
        <f t="shared" si="3"/>
        <v>1.5389876880985051E-2</v>
      </c>
      <c r="T28" s="49">
        <f t="shared" si="3"/>
        <v>2.4726311815779584E-2</v>
      </c>
      <c r="U28" s="49">
        <f t="shared" si="3"/>
        <v>1.0982142857142893E-2</v>
      </c>
      <c r="V28" s="49">
        <f t="shared" si="3"/>
        <v>1.1906179307066456E-4</v>
      </c>
      <c r="W28" s="49">
        <f t="shared" si="3"/>
        <v>1.8562059151094107E-3</v>
      </c>
      <c r="Y28" s="8"/>
    </row>
    <row r="29" spans="1:25" x14ac:dyDescent="0.2">
      <c r="A29" s="70">
        <v>28</v>
      </c>
      <c r="B29" s="28">
        <v>41122</v>
      </c>
      <c r="C29" s="49">
        <f t="shared" si="2"/>
        <v>2.5020914137957196E-2</v>
      </c>
      <c r="D29" s="49">
        <f t="shared" si="3"/>
        <v>3.5489479048018628E-2</v>
      </c>
      <c r="E29" s="49">
        <f t="shared" si="3"/>
        <v>3.5303451011503395E-2</v>
      </c>
      <c r="F29" s="49">
        <f t="shared" si="3"/>
        <v>2.6896406808152844E-2</v>
      </c>
      <c r="G29" s="49">
        <f t="shared" si="3"/>
        <v>4.6274323682961624E-2</v>
      </c>
      <c r="H29" s="49">
        <f t="shared" si="3"/>
        <v>-4.7761194029849732E-3</v>
      </c>
      <c r="I29" s="49">
        <f t="shared" si="3"/>
        <v>2.6970332634102659E-2</v>
      </c>
      <c r="J29" s="49">
        <f t="shared" si="3"/>
        <v>1.2037449843958964E-2</v>
      </c>
      <c r="K29" s="49">
        <f t="shared" si="3"/>
        <v>3.4018426647767573E-2</v>
      </c>
      <c r="L29" s="49">
        <f t="shared" si="3"/>
        <v>-1.6342539630655355E-4</v>
      </c>
      <c r="M29" s="49">
        <f t="shared" si="3"/>
        <v>-4.1403105232892402E-2</v>
      </c>
      <c r="N29" s="49">
        <f t="shared" si="3"/>
        <v>2.3241774826441169E-2</v>
      </c>
      <c r="O29" s="49">
        <f t="shared" si="3"/>
        <v>2.8541774779449958E-2</v>
      </c>
      <c r="P29" s="49">
        <f t="shared" si="3"/>
        <v>4.1994750656168013E-2</v>
      </c>
      <c r="Q29" s="49">
        <f t="shared" si="3"/>
        <v>1.1907983761840261E-2</v>
      </c>
      <c r="R29" s="49">
        <f t="shared" si="3"/>
        <v>1.5506143943826833E-2</v>
      </c>
      <c r="S29" s="49">
        <f t="shared" si="3"/>
        <v>4.2052744119743399E-2</v>
      </c>
      <c r="T29" s="49">
        <f t="shared" si="3"/>
        <v>1.2227741688956696E-2</v>
      </c>
      <c r="U29" s="49">
        <f t="shared" si="3"/>
        <v>-5.3542744958060213E-4</v>
      </c>
      <c r="V29" s="49">
        <f t="shared" si="3"/>
        <v>1.1907597046905102E-4</v>
      </c>
      <c r="W29" s="49">
        <f t="shared" si="3"/>
        <v>1.6113039167079256E-3</v>
      </c>
      <c r="Y29" s="8"/>
    </row>
    <row r="30" spans="1:25" x14ac:dyDescent="0.2">
      <c r="A30" s="70">
        <v>29</v>
      </c>
      <c r="B30" s="28">
        <v>41092</v>
      </c>
      <c r="C30" s="49">
        <f t="shared" si="2"/>
        <v>1.1850711812235635E-2</v>
      </c>
      <c r="D30" s="49">
        <f t="shared" si="3"/>
        <v>-2.397362900808633E-4</v>
      </c>
      <c r="E30" s="49">
        <f t="shared" si="3"/>
        <v>-1.5234375000000022E-2</v>
      </c>
      <c r="F30" s="49">
        <f t="shared" si="3"/>
        <v>-1.7547481420313673E-2</v>
      </c>
      <c r="G30" s="49">
        <f t="shared" si="3"/>
        <v>-5.4283691291007055E-3</v>
      </c>
      <c r="H30" s="49">
        <f t="shared" si="3"/>
        <v>2.4778219639033414E-2</v>
      </c>
      <c r="I30" s="49">
        <f t="shared" si="3"/>
        <v>4.953609058027978E-2</v>
      </c>
      <c r="J30" s="49">
        <f t="shared" si="3"/>
        <v>6.0018903591682396E-2</v>
      </c>
      <c r="K30" s="49">
        <f t="shared" si="3"/>
        <v>1.4194464158977696E-3</v>
      </c>
      <c r="L30" s="49">
        <f t="shared" si="3"/>
        <v>2.0003333888981425E-2</v>
      </c>
      <c r="M30" s="49">
        <f t="shared" si="3"/>
        <v>2.5353773584905641E-2</v>
      </c>
      <c r="N30" s="49">
        <f t="shared" si="3"/>
        <v>-1.2812872467222874E-2</v>
      </c>
      <c r="O30" s="49">
        <f t="shared" si="3"/>
        <v>-3.9381854436689893E-2</v>
      </c>
      <c r="P30" s="49">
        <f t="shared" si="3"/>
        <v>-9.9290780141844046E-2</v>
      </c>
      <c r="Q30" s="49">
        <f t="shared" si="3"/>
        <v>9.8387537578573225E-3</v>
      </c>
      <c r="R30" s="49">
        <f t="shared" si="3"/>
        <v>3.8179148311307657E-3</v>
      </c>
      <c r="S30" s="49">
        <f t="shared" si="3"/>
        <v>1.8511796733212269E-2</v>
      </c>
      <c r="T30" s="49">
        <f t="shared" si="3"/>
        <v>1.4734393175649577E-2</v>
      </c>
      <c r="U30" s="49">
        <f t="shared" si="3"/>
        <v>3.4909493904691551E-2</v>
      </c>
      <c r="V30" s="49">
        <f t="shared" si="3"/>
        <v>2.1479713603819429E-3</v>
      </c>
      <c r="W30" s="49">
        <f t="shared" si="3"/>
        <v>1.2296110414052748E-2</v>
      </c>
      <c r="Y30" s="8"/>
    </row>
    <row r="31" spans="1:25" x14ac:dyDescent="0.2">
      <c r="A31" s="70">
        <v>30</v>
      </c>
      <c r="B31" s="28">
        <v>41061</v>
      </c>
      <c r="C31" s="49">
        <f t="shared" si="2"/>
        <v>4.0598975016015323E-2</v>
      </c>
      <c r="D31" s="49">
        <f t="shared" si="3"/>
        <v>1.9304783432097235E-2</v>
      </c>
      <c r="E31" s="49">
        <f t="shared" si="3"/>
        <v>5.0615595075239439E-2</v>
      </c>
      <c r="F31" s="49">
        <f t="shared" si="3"/>
        <v>6.4147627416520081E-2</v>
      </c>
      <c r="G31" s="49">
        <f t="shared" si="3"/>
        <v>1.924464758239108E-2</v>
      </c>
      <c r="H31" s="49">
        <f t="shared" si="3"/>
        <v>3.6461636017755185E-2</v>
      </c>
      <c r="I31" s="49">
        <f t="shared" si="3"/>
        <v>4.8129223669029199E-2</v>
      </c>
      <c r="J31" s="49">
        <f t="shared" si="3"/>
        <v>6.7070095814422692E-2</v>
      </c>
      <c r="K31" s="49">
        <f t="shared" si="3"/>
        <v>4.9925484351713852E-2</v>
      </c>
      <c r="L31" s="49">
        <f t="shared" si="3"/>
        <v>5.5233069481090601E-2</v>
      </c>
      <c r="M31" s="49">
        <f t="shared" si="3"/>
        <v>4.1129527317372731E-2</v>
      </c>
      <c r="N31" s="49">
        <f t="shared" si="3"/>
        <v>4.9077836824007626E-2</v>
      </c>
      <c r="O31" s="49">
        <f t="shared" si="3"/>
        <v>5.5789473684210458E-2</v>
      </c>
      <c r="P31" s="49">
        <f t="shared" si="3"/>
        <v>6.5491183879093251E-2</v>
      </c>
      <c r="Q31" s="49">
        <f t="shared" si="3"/>
        <v>5.7208899162092E-2</v>
      </c>
      <c r="R31" s="49">
        <f t="shared" si="3"/>
        <v>3.3697632058287783E-2</v>
      </c>
      <c r="S31" s="49">
        <f t="shared" si="3"/>
        <v>3.2608695652173954E-2</v>
      </c>
      <c r="T31" s="49">
        <f t="shared" si="3"/>
        <v>2.8309409888357291E-2</v>
      </c>
      <c r="U31" s="49">
        <f t="shared" si="3"/>
        <v>8.663251047973981E-3</v>
      </c>
      <c r="V31" s="49">
        <f t="shared" si="3"/>
        <v>-9.5374344301380897E-4</v>
      </c>
      <c r="W31" s="49">
        <f t="shared" si="3"/>
        <v>6.2774639045821913E-4</v>
      </c>
      <c r="Y31" s="8"/>
    </row>
    <row r="32" spans="1:25" x14ac:dyDescent="0.2">
      <c r="A32" s="70">
        <v>31</v>
      </c>
      <c r="B32" s="28">
        <v>41030</v>
      </c>
      <c r="C32" s="49">
        <f t="shared" si="2"/>
        <v>-6.0063224446786224E-2</v>
      </c>
      <c r="D32" s="49">
        <f t="shared" si="3"/>
        <v>-6.452165961824205E-2</v>
      </c>
      <c r="E32" s="49">
        <f t="shared" si="3"/>
        <v>-6.5814696485623075E-2</v>
      </c>
      <c r="F32" s="49">
        <f t="shared" si="3"/>
        <v>-6.5681444991789739E-2</v>
      </c>
      <c r="G32" s="49">
        <f t="shared" si="3"/>
        <v>-5.5012502841554935E-2</v>
      </c>
      <c r="H32" s="49">
        <f t="shared" si="3"/>
        <v>-1.1904761904761984E-2</v>
      </c>
      <c r="I32" s="49">
        <f t="shared" si="3"/>
        <v>-0.1068747239805683</v>
      </c>
      <c r="J32" s="49">
        <f t="shared" si="3"/>
        <v>-3.1738281250000104E-2</v>
      </c>
      <c r="K32" s="49">
        <f t="shared" si="3"/>
        <v>-9.2016238159675204E-2</v>
      </c>
      <c r="L32" s="49">
        <f t="shared" si="3"/>
        <v>-4.5019317990928939E-2</v>
      </c>
      <c r="M32" s="49">
        <f t="shared" si="3"/>
        <v>5.5555555555555471E-3</v>
      </c>
      <c r="N32" s="49">
        <f t="shared" si="3"/>
        <v>-7.7566320645905462E-2</v>
      </c>
      <c r="O32" s="49">
        <f t="shared" si="3"/>
        <v>-0.1868178900064198</v>
      </c>
      <c r="P32" s="49">
        <f t="shared" si="3"/>
        <v>-0.16067653276955607</v>
      </c>
      <c r="Q32" s="49">
        <f t="shared" si="3"/>
        <v>-3.6201615148983492E-2</v>
      </c>
      <c r="R32" s="49">
        <f t="shared" si="3"/>
        <v>-6.3139931740614302E-2</v>
      </c>
      <c r="S32" s="49">
        <f t="shared" si="3"/>
        <v>-6.3531063531063484E-2</v>
      </c>
      <c r="T32" s="49">
        <f t="shared" si="3"/>
        <v>-3.7051257439047927E-2</v>
      </c>
      <c r="U32" s="49">
        <f t="shared" si="3"/>
        <v>7.6027782992302232E-3</v>
      </c>
      <c r="V32" s="49">
        <f t="shared" si="3"/>
        <v>5.9644518668730952E-4</v>
      </c>
      <c r="W32" s="49">
        <f t="shared" si="3"/>
        <v>9.3777721454823097E-3</v>
      </c>
      <c r="Y32" s="8"/>
    </row>
    <row r="33" spans="1:26" x14ac:dyDescent="0.2">
      <c r="A33" s="70">
        <v>32</v>
      </c>
      <c r="B33" s="28">
        <v>41001</v>
      </c>
      <c r="C33" s="49">
        <f t="shared" si="2"/>
        <v>-6.7284688995213615E-3</v>
      </c>
      <c r="D33" s="49">
        <f t="shared" si="3"/>
        <v>-2.849327558696148E-3</v>
      </c>
      <c r="E33" s="49">
        <f t="shared" si="3"/>
        <v>-1.6218254966054894E-2</v>
      </c>
      <c r="F33" s="49">
        <f t="shared" si="3"/>
        <v>-1.714746822675008E-2</v>
      </c>
      <c r="G33" s="49">
        <f t="shared" si="3"/>
        <v>1.1496895838123706E-2</v>
      </c>
      <c r="H33" s="49">
        <f t="shared" si="3"/>
        <v>3.1426775612822572E-3</v>
      </c>
      <c r="I33" s="49">
        <f t="shared" si="3"/>
        <v>-7.161648640748244E-3</v>
      </c>
      <c r="J33" s="49">
        <f t="shared" si="3"/>
        <v>-1.3012048192771063E-2</v>
      </c>
      <c r="K33" s="49">
        <f t="shared" si="3"/>
        <v>-2.3778071334214081E-2</v>
      </c>
      <c r="L33" s="49">
        <f t="shared" si="3"/>
        <v>2.8507256392536255E-2</v>
      </c>
      <c r="M33" s="49">
        <f t="shared" si="3"/>
        <v>1.7587939698492421E-2</v>
      </c>
      <c r="N33" s="49">
        <f t="shared" si="3"/>
        <v>-8.2928224192164463E-3</v>
      </c>
      <c r="O33" s="49">
        <f t="shared" si="3"/>
        <v>-2.5646371976647288E-2</v>
      </c>
      <c r="P33" s="49">
        <f t="shared" si="3"/>
        <v>-8.6872586872586741E-2</v>
      </c>
      <c r="Q33" s="49">
        <f t="shared" si="3"/>
        <v>-2.7770063871147299E-3</v>
      </c>
      <c r="R33" s="49">
        <f t="shared" si="3"/>
        <v>-1.0970464135021113E-2</v>
      </c>
      <c r="S33" s="49">
        <f t="shared" si="3"/>
        <v>-1.1107254425546696E-2</v>
      </c>
      <c r="T33" s="49">
        <f t="shared" si="3"/>
        <v>3.8409832917232816E-4</v>
      </c>
      <c r="U33" s="49">
        <f t="shared" si="3"/>
        <v>1.0815939278937385E-2</v>
      </c>
      <c r="V33" s="49">
        <f t="shared" si="3"/>
        <v>2.0320344250538097E-3</v>
      </c>
      <c r="W33" s="49">
        <f t="shared" si="3"/>
        <v>1.1018577834721325E-2</v>
      </c>
      <c r="Y33" s="8"/>
    </row>
    <row r="34" spans="1:26" x14ac:dyDescent="0.2">
      <c r="A34" s="70">
        <v>33</v>
      </c>
      <c r="B34" s="28">
        <v>40969</v>
      </c>
      <c r="C34" s="49">
        <f t="shared" si="2"/>
        <v>3.2178408827841558E-2</v>
      </c>
      <c r="D34" s="49">
        <f t="shared" si="3"/>
        <v>1.9284386617100333E-2</v>
      </c>
      <c r="E34" s="49">
        <f t="shared" si="3"/>
        <v>2.4867929390542543E-2</v>
      </c>
      <c r="F34" s="49">
        <f t="shared" si="3"/>
        <v>4.0730631954650383E-2</v>
      </c>
      <c r="G34" s="49">
        <f t="shared" si="3"/>
        <v>4.7194798940524939E-2</v>
      </c>
      <c r="H34" s="49">
        <f t="shared" si="3"/>
        <v>3.1108230719377863E-2</v>
      </c>
      <c r="I34" s="49">
        <f t="shared" si="3"/>
        <v>-3.8099254885420972E-2</v>
      </c>
      <c r="J34" s="49">
        <f t="shared" si="3"/>
        <v>1.9314340898116439E-3</v>
      </c>
      <c r="K34" s="49">
        <f t="shared" si="3"/>
        <v>7.4520936834634538E-2</v>
      </c>
      <c r="L34" s="49">
        <f t="shared" si="3"/>
        <v>5.198109778262449E-2</v>
      </c>
      <c r="M34" s="49">
        <f t="shared" si="3"/>
        <v>1.3689907672715686E-2</v>
      </c>
      <c r="N34" s="49">
        <f t="shared" si="3"/>
        <v>4.0195233993683775E-3</v>
      </c>
      <c r="O34" s="49">
        <f t="shared" si="3"/>
        <v>-3.8299578905153335E-2</v>
      </c>
      <c r="P34" s="49">
        <f t="shared" si="3"/>
        <v>-2.9962546816479429E-2</v>
      </c>
      <c r="Q34" s="49">
        <f t="shared" si="3"/>
        <v>4.4979686593151394E-2</v>
      </c>
      <c r="R34" s="49">
        <f t="shared" si="3"/>
        <v>9.6563476285145208E-3</v>
      </c>
      <c r="S34" s="49">
        <f t="shared" si="3"/>
        <v>4.4976423648893669E-2</v>
      </c>
      <c r="T34" s="49">
        <f t="shared" si="3"/>
        <v>2.0180250783699082E-2</v>
      </c>
      <c r="U34" s="49">
        <f t="shared" si="3"/>
        <v>-1.4216236438458624E-2</v>
      </c>
      <c r="V34" s="49">
        <f t="shared" si="3"/>
        <v>-8.3602054221912565E-4</v>
      </c>
      <c r="W34" s="49">
        <f t="shared" si="3"/>
        <v>-5.0987890376036418E-3</v>
      </c>
      <c r="Y34" s="8"/>
    </row>
    <row r="35" spans="1:26" x14ac:dyDescent="0.2">
      <c r="A35" s="70">
        <v>34</v>
      </c>
      <c r="B35" s="28">
        <v>40940</v>
      </c>
      <c r="C35" s="49">
        <f t="shared" si="2"/>
        <v>4.3397745571658618E-2</v>
      </c>
      <c r="D35" s="49">
        <f t="shared" si="3"/>
        <v>4.5104109755357294E-2</v>
      </c>
      <c r="E35" s="49">
        <f t="shared" si="3"/>
        <v>2.5637637108497393E-2</v>
      </c>
      <c r="F35" s="49">
        <f t="shared" si="3"/>
        <v>2.0351328191945219E-2</v>
      </c>
      <c r="G35" s="49">
        <f t="shared" si="3"/>
        <v>4.5305814246161702E-2</v>
      </c>
      <c r="H35" s="49">
        <f t="shared" si="3"/>
        <v>3.731092436974788E-2</v>
      </c>
      <c r="I35" s="49">
        <f t="shared" si="3"/>
        <v>5.9270290394638714E-2</v>
      </c>
      <c r="J35" s="49">
        <f t="shared" si="3"/>
        <v>4.8076923076923038E-2</v>
      </c>
      <c r="K35" s="49">
        <f t="shared" si="3"/>
        <v>4.9143708116157869E-2</v>
      </c>
      <c r="L35" s="49">
        <f t="shared" si="3"/>
        <v>-1.14983830398849E-2</v>
      </c>
      <c r="M35" s="49">
        <f t="shared" si="3"/>
        <v>6.0858424087124052E-3</v>
      </c>
      <c r="N35" s="49">
        <f t="shared" si="3"/>
        <v>-5.7093919497574318E-3</v>
      </c>
      <c r="O35" s="49">
        <f t="shared" si="3"/>
        <v>-4.4269835185895022E-2</v>
      </c>
      <c r="P35" s="49">
        <f t="shared" si="3"/>
        <v>0</v>
      </c>
      <c r="Q35" s="49">
        <f t="shared" si="3"/>
        <v>1.055718475073312E-2</v>
      </c>
      <c r="R35" s="49">
        <f t="shared" si="3"/>
        <v>2.8029197080291994E-2</v>
      </c>
      <c r="S35" s="49">
        <f t="shared" si="3"/>
        <v>7.1095571095571172E-2</v>
      </c>
      <c r="T35" s="49">
        <f t="shared" si="3"/>
        <v>1.9576508190171732E-2</v>
      </c>
      <c r="U35" s="49">
        <f t="shared" si="3"/>
        <v>1.6349809885931547E-2</v>
      </c>
      <c r="V35" s="49">
        <f t="shared" si="3"/>
        <v>-1.3120229007633519E-3</v>
      </c>
      <c r="W35" s="49">
        <f t="shared" si="3"/>
        <v>3.8255547054324323E-4</v>
      </c>
      <c r="Y35" s="8"/>
    </row>
    <row r="36" spans="1:26" x14ac:dyDescent="0.2">
      <c r="A36" s="70">
        <v>35</v>
      </c>
      <c r="B36" s="28">
        <v>40911</v>
      </c>
      <c r="C36" s="49">
        <f t="shared" si="2"/>
        <v>4.6423456062010322E-2</v>
      </c>
      <c r="D36" s="49">
        <f t="shared" si="3"/>
        <v>6.5868650922031563E-2</v>
      </c>
      <c r="E36" s="49">
        <f t="shared" si="3"/>
        <v>7.1509487397337826E-2</v>
      </c>
      <c r="F36" s="49">
        <f t="shared" si="3"/>
        <v>8.6845168800931238E-2</v>
      </c>
      <c r="G36" s="49">
        <f t="shared" si="3"/>
        <v>5.8901918976545668E-2</v>
      </c>
      <c r="H36" s="49">
        <f t="shared" si="3"/>
        <v>-1.4247846255798533E-2</v>
      </c>
      <c r="I36" s="49">
        <f t="shared" si="3"/>
        <v>2.2536927059540184E-2</v>
      </c>
      <c r="J36" s="49">
        <f t="shared" si="3"/>
        <v>1.1258955987717627E-2</v>
      </c>
      <c r="K36" s="49">
        <f t="shared" si="3"/>
        <v>8.2191780821917776E-2</v>
      </c>
      <c r="L36" s="49">
        <f t="shared" si="3"/>
        <v>6.3837920489296568E-2</v>
      </c>
      <c r="M36" s="49">
        <f t="shared" si="3"/>
        <v>-3.6122259956776835E-2</v>
      </c>
      <c r="N36" s="49">
        <f t="shared" si="3"/>
        <v>0.10994930291508247</v>
      </c>
      <c r="O36" s="49">
        <f t="shared" si="3"/>
        <v>0.10668080593849419</v>
      </c>
      <c r="P36" s="49">
        <f t="shared" si="3"/>
        <v>0.13617021276595737</v>
      </c>
      <c r="Q36" s="49">
        <f t="shared" si="3"/>
        <v>3.1770045385779253E-2</v>
      </c>
      <c r="R36" s="49">
        <f t="shared" si="3"/>
        <v>7.2994987468671627E-2</v>
      </c>
      <c r="S36" s="49">
        <f t="shared" si="3"/>
        <v>6.231943871233999E-2</v>
      </c>
      <c r="T36" s="49">
        <f t="shared" si="3"/>
        <v>1.7893452623017538E-2</v>
      </c>
      <c r="U36" s="49">
        <f t="shared" si="3"/>
        <v>2.1458394018836858E-2</v>
      </c>
      <c r="V36" s="49">
        <f t="shared" si="3"/>
        <v>8.3562134415670751E-4</v>
      </c>
      <c r="W36" s="49">
        <f t="shared" si="3"/>
        <v>6.4168377823408621E-3</v>
      </c>
      <c r="Y36" s="8"/>
    </row>
    <row r="37" spans="1:26" x14ac:dyDescent="0.2">
      <c r="A37" s="70">
        <v>36</v>
      </c>
      <c r="B37" s="28">
        <v>40878</v>
      </c>
      <c r="C37" s="49">
        <f t="shared" si="2"/>
        <v>1.0471649923378205E-2</v>
      </c>
      <c r="D37" s="49">
        <f t="shared" si="3"/>
        <v>-5.9814767172625318E-3</v>
      </c>
      <c r="E37" s="49">
        <f t="shared" si="3"/>
        <v>5.1238257899231341E-3</v>
      </c>
      <c r="F37" s="49">
        <f t="shared" si="3"/>
        <v>1.3688930847297744E-2</v>
      </c>
      <c r="G37" s="49">
        <f t="shared" si="3"/>
        <v>1.3232514177693815E-2</v>
      </c>
      <c r="H37" s="49">
        <f t="shared" si="3"/>
        <v>2.7929155313351509E-2</v>
      </c>
      <c r="I37" s="49">
        <f t="shared" si="3"/>
        <v>-2.0289422646576152E-2</v>
      </c>
      <c r="J37" s="49">
        <f t="shared" si="3"/>
        <v>7.2164948453608546E-3</v>
      </c>
      <c r="K37" s="49">
        <f t="shared" si="3"/>
        <v>2.1399176954732493E-2</v>
      </c>
      <c r="L37" s="49">
        <f t="shared" si="3"/>
        <v>4.8496993987975988E-2</v>
      </c>
      <c r="M37" s="49">
        <f t="shared" si="3"/>
        <v>3.317384370015946E-2</v>
      </c>
      <c r="N37" s="49">
        <f t="shared" si="3"/>
        <v>-2.2910216718266208E-2</v>
      </c>
      <c r="O37" s="49">
        <f t="shared" si="3"/>
        <v>-9.3966179861644905E-2</v>
      </c>
      <c r="P37" s="49">
        <f t="shared" si="3"/>
        <v>-7.6620825147347679E-2</v>
      </c>
      <c r="Q37" s="49">
        <f t="shared" si="3"/>
        <v>2.9915861639139722E-2</v>
      </c>
      <c r="R37" s="49">
        <f t="shared" si="3"/>
        <v>2.5125628140704099E-3</v>
      </c>
      <c r="S37" s="49">
        <f t="shared" si="3"/>
        <v>-2.4701523260600546E-3</v>
      </c>
      <c r="T37" s="49">
        <f t="shared" si="3"/>
        <v>1.1101973684210509E-2</v>
      </c>
      <c r="U37" s="49">
        <f t="shared" si="3"/>
        <v>3.4867363344051439E-2</v>
      </c>
      <c r="V37" s="49">
        <f t="shared" si="3"/>
        <v>4.7772602412506917E-4</v>
      </c>
      <c r="W37" s="49">
        <f t="shared" si="3"/>
        <v>1.1816647188676751E-2</v>
      </c>
      <c r="Y37" s="8"/>
    </row>
    <row r="38" spans="1:26" x14ac:dyDescent="0.2">
      <c r="A38" s="70">
        <v>37</v>
      </c>
      <c r="B38" s="28">
        <v>40848</v>
      </c>
      <c r="C38" s="49">
        <f t="shared" si="2"/>
        <v>-4.0698660335764282E-3</v>
      </c>
      <c r="D38" s="49">
        <f t="shared" si="3"/>
        <v>-2.4380854613115861E-3</v>
      </c>
      <c r="E38" s="49">
        <f t="shared" si="3"/>
        <v>-3.828158230540139E-3</v>
      </c>
      <c r="F38" s="49">
        <f t="shared" si="3"/>
        <v>-1.0971055088702285E-2</v>
      </c>
      <c r="G38" s="49">
        <f t="shared" si="3"/>
        <v>-7.2386058981232185E-3</v>
      </c>
      <c r="H38" s="49">
        <f t="shared" si="3"/>
        <v>2.7651382569128427E-2</v>
      </c>
      <c r="I38" s="49">
        <f t="shared" si="3"/>
        <v>1.6530178950561168E-2</v>
      </c>
      <c r="J38" s="49">
        <f t="shared" si="3"/>
        <v>-4.6177526936890647E-3</v>
      </c>
      <c r="K38" s="49">
        <f t="shared" si="3"/>
        <v>-5.1522248243559728E-2</v>
      </c>
      <c r="L38" s="49">
        <f t="shared" si="3"/>
        <v>-3.7979564295353749E-2</v>
      </c>
      <c r="M38" s="49">
        <f t="shared" si="3"/>
        <v>1.0312600708991308E-2</v>
      </c>
      <c r="N38" s="49">
        <f t="shared" si="3"/>
        <v>2.1718895439032048E-3</v>
      </c>
      <c r="O38" s="49">
        <f t="shared" si="3"/>
        <v>-1.2711060519825491E-2</v>
      </c>
      <c r="P38" s="49">
        <f t="shared" si="3"/>
        <v>-8.4532374100719385E-2</v>
      </c>
      <c r="Q38" s="49">
        <f t="shared" si="3"/>
        <v>9.4369298521549006E-3</v>
      </c>
      <c r="R38" s="49">
        <f t="shared" si="3"/>
        <v>1.4335775724753082E-2</v>
      </c>
      <c r="S38" s="49">
        <f t="shared" si="3"/>
        <v>-1.5004055150040592E-2</v>
      </c>
      <c r="T38" s="49">
        <f t="shared" si="3"/>
        <v>1.2911286963765044E-2</v>
      </c>
      <c r="U38" s="49">
        <f t="shared" si="3"/>
        <v>-3.1624014790308456E-2</v>
      </c>
      <c r="V38" s="49">
        <f t="shared" si="3"/>
        <v>4.7795435535913795E-4</v>
      </c>
      <c r="W38" s="49">
        <f t="shared" si="3"/>
        <v>-6.4884505580063787E-4</v>
      </c>
      <c r="Y38" s="8"/>
    </row>
    <row r="39" spans="1:26" x14ac:dyDescent="0.2">
      <c r="A39" s="31"/>
      <c r="B39" s="28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Y39" s="8"/>
    </row>
    <row r="40" spans="1:26" x14ac:dyDescent="0.2">
      <c r="A40" s="31"/>
      <c r="B40" s="71" t="s">
        <v>164</v>
      </c>
      <c r="C40" s="72">
        <f>AVERAGE(C3:C38)</f>
        <v>1.4592724220924974E-2</v>
      </c>
      <c r="D40" s="72">
        <f>AVERAGE(D3:D38)</f>
        <v>1.3463708620368739E-2</v>
      </c>
      <c r="E40" s="72">
        <f t="shared" ref="E40:W40" si="4">AVERAGE(E3:E38)</f>
        <v>1.2781269604673285E-2</v>
      </c>
      <c r="F40" s="72">
        <f t="shared" si="4"/>
        <v>1.4213794160894438E-2</v>
      </c>
      <c r="G40" s="72">
        <f t="shared" si="4"/>
        <v>1.6729384837975234E-2</v>
      </c>
      <c r="H40" s="72">
        <f t="shared" si="4"/>
        <v>1.3354573149229849E-2</v>
      </c>
      <c r="I40" s="72">
        <f t="shared" si="4"/>
        <v>8.9464264231382609E-3</v>
      </c>
      <c r="J40" s="72">
        <f t="shared" si="4"/>
        <v>1.222788182747697E-2</v>
      </c>
      <c r="K40" s="72">
        <f t="shared" si="4"/>
        <v>1.7340629432621522E-2</v>
      </c>
      <c r="L40" s="72">
        <f t="shared" si="4"/>
        <v>9.9863872553551773E-3</v>
      </c>
      <c r="M40" s="72">
        <f t="shared" si="4"/>
        <v>9.4309492132776934E-3</v>
      </c>
      <c r="N40" s="72">
        <f t="shared" si="4"/>
        <v>1.1987122861816739E-2</v>
      </c>
      <c r="O40" s="72">
        <f t="shared" si="4"/>
        <v>-8.869467136650112E-3</v>
      </c>
      <c r="P40" s="72">
        <f t="shared" si="4"/>
        <v>4.9954525816512368E-3</v>
      </c>
      <c r="Q40" s="72">
        <f t="shared" si="4"/>
        <v>2.003327576857384E-2</v>
      </c>
      <c r="R40" s="72">
        <f t="shared" si="4"/>
        <v>1.491994286387505E-2</v>
      </c>
      <c r="S40" s="72">
        <f t="shared" si="4"/>
        <v>1.367985729879246E-2</v>
      </c>
      <c r="T40" s="72">
        <f t="shared" si="4"/>
        <v>1.2749117223173212E-2</v>
      </c>
      <c r="U40" s="72">
        <f t="shared" si="4"/>
        <v>4.2110984111185489E-3</v>
      </c>
      <c r="V40" s="72">
        <f t="shared" si="4"/>
        <v>2.8791508057479415E-4</v>
      </c>
      <c r="W40" s="72">
        <f t="shared" si="4"/>
        <v>1.8275926334083996E-3</v>
      </c>
      <c r="Y40" s="8"/>
    </row>
    <row r="41" spans="1:26" x14ac:dyDescent="0.2">
      <c r="A41" s="31"/>
      <c r="B41" s="71" t="s">
        <v>170</v>
      </c>
      <c r="C41" s="72">
        <f>_xlfn.STDEV.S(C3:C38)</f>
        <v>2.6525163404577695E-2</v>
      </c>
      <c r="D41" s="72">
        <f t="shared" ref="D41:W41" si="5">_xlfn.STDEV.S(D3:D38)</f>
        <v>3.337262867958949E-2</v>
      </c>
      <c r="E41" s="72">
        <f t="shared" si="5"/>
        <v>3.7753265683312505E-2</v>
      </c>
      <c r="F41" s="72">
        <f t="shared" si="5"/>
        <v>4.1279294137238298E-2</v>
      </c>
      <c r="G41" s="72">
        <f t="shared" si="5"/>
        <v>3.2120656629903807E-2</v>
      </c>
      <c r="H41" s="72">
        <f t="shared" si="5"/>
        <v>2.7603099990894105E-2</v>
      </c>
      <c r="I41" s="72">
        <f t="shared" si="5"/>
        <v>4.0594335566262227E-2</v>
      </c>
      <c r="J41" s="72">
        <f t="shared" si="5"/>
        <v>3.7719252584185368E-2</v>
      </c>
      <c r="K41" s="72">
        <f t="shared" si="5"/>
        <v>3.7689418433211011E-2</v>
      </c>
      <c r="L41" s="72">
        <f t="shared" si="5"/>
        <v>3.7003879601765377E-2</v>
      </c>
      <c r="M41" s="72">
        <f t="shared" si="5"/>
        <v>3.5697116009156309E-2</v>
      </c>
      <c r="N41" s="72">
        <f t="shared" si="5"/>
        <v>3.5674863458222954E-2</v>
      </c>
      <c r="O41" s="72">
        <f t="shared" si="5"/>
        <v>6.8351818655590729E-2</v>
      </c>
      <c r="P41" s="72">
        <f t="shared" si="5"/>
        <v>7.8544041934845862E-2</v>
      </c>
      <c r="Q41" s="72">
        <f t="shared" si="5"/>
        <v>2.7418886279091031E-2</v>
      </c>
      <c r="R41" s="72">
        <f t="shared" si="5"/>
        <v>3.0701439684118165E-2</v>
      </c>
      <c r="S41" s="72">
        <f t="shared" si="5"/>
        <v>3.0178853515536831E-2</v>
      </c>
      <c r="T41" s="72">
        <f t="shared" si="5"/>
        <v>2.5456548363481567E-2</v>
      </c>
      <c r="U41" s="72">
        <f t="shared" si="5"/>
        <v>1.6465664578604447E-2</v>
      </c>
      <c r="V41" s="72">
        <f t="shared" si="5"/>
        <v>1.111477077514085E-3</v>
      </c>
      <c r="W41" s="72">
        <f t="shared" si="5"/>
        <v>8.1521453437707562E-3</v>
      </c>
      <c r="Y41" s="8"/>
    </row>
    <row r="42" spans="1:26" x14ac:dyDescent="0.2">
      <c r="B42" s="28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Y42" s="8"/>
    </row>
    <row r="43" spans="1:26" x14ac:dyDescent="0.2">
      <c r="B43" s="28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Y43" s="8"/>
    </row>
    <row r="44" spans="1:26" x14ac:dyDescent="0.2">
      <c r="B44" s="30" t="s">
        <v>209</v>
      </c>
      <c r="C44" s="30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5"/>
      <c r="Y44" s="5"/>
      <c r="Z44" s="5"/>
    </row>
    <row r="45" spans="1:26" x14ac:dyDescent="0.2">
      <c r="B45" s="29" t="s">
        <v>0</v>
      </c>
      <c r="C45" s="29" t="s">
        <v>188</v>
      </c>
      <c r="D45" s="29" t="s">
        <v>189</v>
      </c>
      <c r="E45" s="29" t="s">
        <v>190</v>
      </c>
      <c r="F45" s="29" t="s">
        <v>191</v>
      </c>
      <c r="G45" s="29" t="s">
        <v>192</v>
      </c>
      <c r="H45" s="29" t="s">
        <v>193</v>
      </c>
      <c r="I45" s="29" t="s">
        <v>194</v>
      </c>
      <c r="J45" s="29" t="s">
        <v>195</v>
      </c>
      <c r="K45" s="29" t="s">
        <v>196</v>
      </c>
      <c r="L45" s="29" t="s">
        <v>197</v>
      </c>
      <c r="M45" s="29" t="s">
        <v>198</v>
      </c>
      <c r="N45" s="29" t="s">
        <v>199</v>
      </c>
      <c r="O45" s="29" t="s">
        <v>200</v>
      </c>
      <c r="P45" s="29" t="s">
        <v>201</v>
      </c>
      <c r="Q45" s="29" t="s">
        <v>202</v>
      </c>
      <c r="R45" s="29" t="s">
        <v>203</v>
      </c>
      <c r="S45" s="29" t="s">
        <v>204</v>
      </c>
      <c r="T45" s="29" t="s">
        <v>205</v>
      </c>
      <c r="U45" s="29" t="s">
        <v>206</v>
      </c>
      <c r="V45" s="29" t="s">
        <v>207</v>
      </c>
      <c r="W45" s="29" t="s">
        <v>208</v>
      </c>
      <c r="Y45" s="7"/>
    </row>
    <row r="46" spans="1:26" x14ac:dyDescent="0.2">
      <c r="B46" s="28">
        <v>41913</v>
      </c>
      <c r="C46">
        <v>196.29</v>
      </c>
      <c r="D46">
        <v>247.47</v>
      </c>
      <c r="E46">
        <v>108.71</v>
      </c>
      <c r="F46">
        <v>69.150000000000006</v>
      </c>
      <c r="G46">
        <v>66.59</v>
      </c>
      <c r="H46">
        <v>45.46</v>
      </c>
      <c r="I46">
        <v>88.27</v>
      </c>
      <c r="J46">
        <v>29.47</v>
      </c>
      <c r="K46">
        <v>23.21</v>
      </c>
      <c r="L46">
        <v>72.430000000000007</v>
      </c>
      <c r="M46">
        <v>42.54</v>
      </c>
      <c r="N46">
        <v>48.43</v>
      </c>
      <c r="O46">
        <v>35.1</v>
      </c>
      <c r="P46">
        <v>5.98</v>
      </c>
      <c r="Q46">
        <v>64.11</v>
      </c>
      <c r="R46">
        <v>52.64</v>
      </c>
      <c r="S46">
        <v>39.590000000000003</v>
      </c>
      <c r="T46">
        <v>74.930000000000007</v>
      </c>
      <c r="U46">
        <v>118.99</v>
      </c>
      <c r="V46">
        <v>84.56</v>
      </c>
      <c r="W46">
        <v>82.2</v>
      </c>
      <c r="Y46" s="9"/>
    </row>
    <row r="47" spans="1:26" x14ac:dyDescent="0.2">
      <c r="B47" s="28">
        <v>41884</v>
      </c>
      <c r="C47">
        <v>197.02</v>
      </c>
      <c r="D47">
        <v>249.32</v>
      </c>
      <c r="E47">
        <v>109.35</v>
      </c>
      <c r="F47">
        <v>69.52</v>
      </c>
      <c r="G47">
        <v>66.69</v>
      </c>
      <c r="H47">
        <v>45.11</v>
      </c>
      <c r="I47">
        <v>90.62</v>
      </c>
      <c r="J47">
        <v>29.95</v>
      </c>
      <c r="K47">
        <v>23.17</v>
      </c>
      <c r="L47">
        <v>71.849999999999994</v>
      </c>
      <c r="M47">
        <v>42.09</v>
      </c>
      <c r="N47">
        <v>49.59</v>
      </c>
      <c r="O47">
        <v>36.79</v>
      </c>
      <c r="P47">
        <v>6.33</v>
      </c>
      <c r="Q47">
        <v>63.91</v>
      </c>
      <c r="R47">
        <v>53.15</v>
      </c>
      <c r="S47">
        <v>39.9</v>
      </c>
      <c r="T47">
        <v>74.94</v>
      </c>
      <c r="U47">
        <v>117.89</v>
      </c>
      <c r="V47">
        <v>84.48</v>
      </c>
      <c r="W47">
        <v>81.77</v>
      </c>
      <c r="Y47" s="9"/>
    </row>
    <row r="48" spans="1:26" x14ac:dyDescent="0.2">
      <c r="B48" s="28">
        <v>41852</v>
      </c>
      <c r="C48">
        <v>199.78</v>
      </c>
      <c r="D48">
        <v>261.18</v>
      </c>
      <c r="E48">
        <v>116.24</v>
      </c>
      <c r="F48">
        <v>73.7</v>
      </c>
      <c r="G48">
        <v>68.59</v>
      </c>
      <c r="H48">
        <v>44.85</v>
      </c>
      <c r="I48">
        <v>98.23</v>
      </c>
      <c r="J48">
        <v>30.53</v>
      </c>
      <c r="K48">
        <v>23.26</v>
      </c>
      <c r="L48">
        <v>76.47</v>
      </c>
      <c r="M48">
        <v>42.89</v>
      </c>
      <c r="N48">
        <v>50.3</v>
      </c>
      <c r="O48">
        <v>43.58</v>
      </c>
      <c r="P48">
        <v>6.78</v>
      </c>
      <c r="Q48">
        <v>63.63</v>
      </c>
      <c r="R48">
        <v>53.77</v>
      </c>
      <c r="S48">
        <v>40.11</v>
      </c>
      <c r="T48">
        <v>76.5</v>
      </c>
      <c r="U48">
        <v>119.9</v>
      </c>
      <c r="V48">
        <v>84.54</v>
      </c>
      <c r="W48">
        <v>82.24</v>
      </c>
      <c r="Y48" s="9"/>
    </row>
    <row r="49" spans="2:25" x14ac:dyDescent="0.2">
      <c r="B49" s="28">
        <v>41821</v>
      </c>
      <c r="C49">
        <v>192.19</v>
      </c>
      <c r="D49">
        <v>248.59</v>
      </c>
      <c r="E49">
        <v>110.89</v>
      </c>
      <c r="F49">
        <v>70.59</v>
      </c>
      <c r="G49">
        <v>65.67</v>
      </c>
      <c r="H49">
        <v>42.87</v>
      </c>
      <c r="I49">
        <v>96.14</v>
      </c>
      <c r="J49">
        <v>30.57</v>
      </c>
      <c r="K49">
        <v>22.32</v>
      </c>
      <c r="L49">
        <v>74.209999999999994</v>
      </c>
      <c r="M49">
        <v>40.880000000000003</v>
      </c>
      <c r="N49">
        <v>48.43</v>
      </c>
      <c r="O49">
        <v>41.23</v>
      </c>
      <c r="P49">
        <v>6.25</v>
      </c>
      <c r="Q49">
        <v>60.69</v>
      </c>
      <c r="R49">
        <v>51.59</v>
      </c>
      <c r="S49">
        <v>38.83</v>
      </c>
      <c r="T49">
        <v>73.38</v>
      </c>
      <c r="U49">
        <v>117.55</v>
      </c>
      <c r="V49">
        <v>84.39</v>
      </c>
      <c r="W49">
        <v>81.31</v>
      </c>
      <c r="Y49" s="9"/>
    </row>
    <row r="50" spans="2:25" x14ac:dyDescent="0.2">
      <c r="B50" s="28">
        <v>41792</v>
      </c>
      <c r="C50">
        <v>194.81</v>
      </c>
      <c r="D50">
        <v>260</v>
      </c>
      <c r="E50">
        <v>118.03</v>
      </c>
      <c r="F50">
        <v>75.69</v>
      </c>
      <c r="G50">
        <v>66.52</v>
      </c>
      <c r="H50">
        <v>44.34</v>
      </c>
      <c r="I50">
        <v>99.59</v>
      </c>
      <c r="J50">
        <v>30.17</v>
      </c>
      <c r="K50">
        <v>22.65</v>
      </c>
      <c r="L50">
        <v>74.150000000000006</v>
      </c>
      <c r="M50">
        <v>43.86</v>
      </c>
      <c r="N50">
        <v>49.41</v>
      </c>
      <c r="O50">
        <v>42.07</v>
      </c>
      <c r="P50">
        <v>6.84</v>
      </c>
      <c r="Q50">
        <v>60.61</v>
      </c>
      <c r="R50">
        <v>53.81</v>
      </c>
      <c r="S50">
        <v>38.19</v>
      </c>
      <c r="T50">
        <v>76.14</v>
      </c>
      <c r="U50">
        <v>117.92</v>
      </c>
      <c r="V50">
        <v>84.45</v>
      </c>
      <c r="W50">
        <v>81.540000000000006</v>
      </c>
      <c r="Y50" s="9"/>
    </row>
    <row r="51" spans="2:25" x14ac:dyDescent="0.2">
      <c r="B51" s="28">
        <v>41760</v>
      </c>
      <c r="C51">
        <v>190.87</v>
      </c>
      <c r="D51">
        <v>249.59</v>
      </c>
      <c r="E51">
        <v>112.12</v>
      </c>
      <c r="F51">
        <v>72.13</v>
      </c>
      <c r="G51">
        <v>65.25</v>
      </c>
      <c r="H51">
        <v>44.45</v>
      </c>
      <c r="I51">
        <v>94.38</v>
      </c>
      <c r="J51">
        <v>29.82</v>
      </c>
      <c r="K51">
        <v>22.11</v>
      </c>
      <c r="L51">
        <v>73.319999999999993</v>
      </c>
      <c r="M51">
        <v>42</v>
      </c>
      <c r="N51">
        <v>48.63</v>
      </c>
      <c r="O51">
        <v>38.93</v>
      </c>
      <c r="P51">
        <v>6.37</v>
      </c>
      <c r="Q51">
        <v>59.35</v>
      </c>
      <c r="R51">
        <v>53.55</v>
      </c>
      <c r="S51">
        <v>37.49</v>
      </c>
      <c r="T51">
        <v>74.61</v>
      </c>
      <c r="U51">
        <v>117.91</v>
      </c>
      <c r="V51">
        <v>84.52</v>
      </c>
      <c r="W51">
        <v>81.47</v>
      </c>
      <c r="Y51" s="9"/>
    </row>
    <row r="52" spans="2:25" x14ac:dyDescent="0.2">
      <c r="B52" s="28">
        <v>41730</v>
      </c>
      <c r="C52">
        <v>186.54</v>
      </c>
      <c r="D52">
        <v>245.57</v>
      </c>
      <c r="E52">
        <v>111.25</v>
      </c>
      <c r="F52">
        <v>72.260000000000005</v>
      </c>
      <c r="G52">
        <v>63.42</v>
      </c>
      <c r="H52">
        <v>43.66</v>
      </c>
      <c r="I52">
        <v>92.83</v>
      </c>
      <c r="J52">
        <v>29.01</v>
      </c>
      <c r="K52">
        <v>21.78</v>
      </c>
      <c r="L52">
        <v>71.599999999999994</v>
      </c>
      <c r="M52">
        <v>42.46</v>
      </c>
      <c r="N52">
        <v>47.23</v>
      </c>
      <c r="O52">
        <v>41.61</v>
      </c>
      <c r="P52">
        <v>6.51</v>
      </c>
      <c r="Q52">
        <v>57.7</v>
      </c>
      <c r="R52">
        <v>52.54</v>
      </c>
      <c r="S52">
        <v>36.130000000000003</v>
      </c>
      <c r="T52">
        <v>73.83</v>
      </c>
      <c r="U52">
        <v>116.16</v>
      </c>
      <c r="V52">
        <v>84.37</v>
      </c>
      <c r="W52">
        <v>80.62</v>
      </c>
      <c r="Y52" s="9"/>
    </row>
    <row r="53" spans="2:25" x14ac:dyDescent="0.2">
      <c r="B53" s="28">
        <v>41701</v>
      </c>
      <c r="C53">
        <v>185.25</v>
      </c>
      <c r="D53">
        <v>249.28</v>
      </c>
      <c r="E53">
        <v>115.58</v>
      </c>
      <c r="F53">
        <v>76.86</v>
      </c>
      <c r="G53">
        <v>64.3</v>
      </c>
      <c r="H53">
        <v>42.5</v>
      </c>
      <c r="I53">
        <v>88.19</v>
      </c>
      <c r="J53">
        <v>29.65</v>
      </c>
      <c r="K53">
        <v>22.16</v>
      </c>
      <c r="L53">
        <v>69.319999999999993</v>
      </c>
      <c r="M53">
        <v>40.74</v>
      </c>
      <c r="N53">
        <v>46.84</v>
      </c>
      <c r="O53">
        <v>41.41</v>
      </c>
      <c r="P53">
        <v>6.99</v>
      </c>
      <c r="Q53">
        <v>58.06</v>
      </c>
      <c r="R53">
        <v>51.85</v>
      </c>
      <c r="S53">
        <v>36.03</v>
      </c>
      <c r="T53">
        <v>72.73</v>
      </c>
      <c r="U53">
        <v>114.63</v>
      </c>
      <c r="V53">
        <v>84.28</v>
      </c>
      <c r="W53">
        <v>79.98</v>
      </c>
      <c r="Y53" s="9"/>
    </row>
    <row r="54" spans="2:25" x14ac:dyDescent="0.2">
      <c r="B54" s="28">
        <v>41673</v>
      </c>
      <c r="C54">
        <v>183.73</v>
      </c>
      <c r="D54">
        <v>248.42</v>
      </c>
      <c r="E54">
        <v>116.45</v>
      </c>
      <c r="F54">
        <v>77.61</v>
      </c>
      <c r="G54">
        <v>66.2</v>
      </c>
      <c r="H54">
        <v>41.59</v>
      </c>
      <c r="I54">
        <v>86.37</v>
      </c>
      <c r="J54">
        <v>28.32</v>
      </c>
      <c r="K54">
        <v>21.45</v>
      </c>
      <c r="L54">
        <v>68.98</v>
      </c>
      <c r="M54">
        <v>39.42</v>
      </c>
      <c r="N54">
        <v>46.46</v>
      </c>
      <c r="O54">
        <v>41.1</v>
      </c>
      <c r="P54">
        <v>7.24</v>
      </c>
      <c r="Q54">
        <v>58.8</v>
      </c>
      <c r="R54">
        <v>51.36</v>
      </c>
      <c r="S54">
        <v>35.869999999999997</v>
      </c>
      <c r="T54">
        <v>71.83</v>
      </c>
      <c r="U54">
        <v>114.66</v>
      </c>
      <c r="V54">
        <v>84.37</v>
      </c>
      <c r="W54">
        <v>80.11</v>
      </c>
      <c r="Y54" s="9"/>
    </row>
    <row r="55" spans="2:25" x14ac:dyDescent="0.2">
      <c r="B55" s="28">
        <v>41641</v>
      </c>
      <c r="C55">
        <v>175.73</v>
      </c>
      <c r="D55">
        <v>236.9</v>
      </c>
      <c r="E55">
        <v>111.14</v>
      </c>
      <c r="F55">
        <v>74.16</v>
      </c>
      <c r="G55">
        <v>62.22</v>
      </c>
      <c r="H55">
        <v>40.03</v>
      </c>
      <c r="I55">
        <v>82.17</v>
      </c>
      <c r="J55">
        <v>28.37</v>
      </c>
      <c r="K55">
        <v>20.81</v>
      </c>
      <c r="L55">
        <v>65.66</v>
      </c>
      <c r="M55">
        <v>38.1</v>
      </c>
      <c r="N55">
        <v>43.46</v>
      </c>
      <c r="O55">
        <v>39.5</v>
      </c>
      <c r="P55">
        <v>6.48</v>
      </c>
      <c r="Q55">
        <v>55.36</v>
      </c>
      <c r="R55">
        <v>49.35</v>
      </c>
      <c r="S55">
        <v>34.36</v>
      </c>
      <c r="T55">
        <v>69.260000000000005</v>
      </c>
      <c r="U55">
        <v>113.37</v>
      </c>
      <c r="V55">
        <v>84.33</v>
      </c>
      <c r="W55">
        <v>79.739999999999995</v>
      </c>
      <c r="Y55" s="9"/>
    </row>
    <row r="56" spans="2:25" x14ac:dyDescent="0.2">
      <c r="B56" s="28">
        <v>41610</v>
      </c>
      <c r="C56">
        <v>182.15</v>
      </c>
      <c r="D56">
        <v>242.28</v>
      </c>
      <c r="E56">
        <v>114.31</v>
      </c>
      <c r="F56">
        <v>74.55</v>
      </c>
      <c r="G56">
        <v>66.19</v>
      </c>
      <c r="H56">
        <v>42.21</v>
      </c>
      <c r="I56">
        <v>87.22</v>
      </c>
      <c r="J56">
        <v>29.25</v>
      </c>
      <c r="K56">
        <v>21.6</v>
      </c>
      <c r="L56">
        <v>62.96</v>
      </c>
      <c r="M56">
        <v>37</v>
      </c>
      <c r="N56">
        <v>45.61</v>
      </c>
      <c r="O56">
        <v>41.67</v>
      </c>
      <c r="P56">
        <v>6.3</v>
      </c>
      <c r="Q56">
        <v>54.85</v>
      </c>
      <c r="R56">
        <v>51.55</v>
      </c>
      <c r="S56">
        <v>35.270000000000003</v>
      </c>
      <c r="T56">
        <v>71.400000000000006</v>
      </c>
      <c r="U56">
        <v>111.27</v>
      </c>
      <c r="V56">
        <v>84.16</v>
      </c>
      <c r="W56">
        <v>78.52</v>
      </c>
      <c r="Y56" s="9"/>
    </row>
    <row r="57" spans="2:25" x14ac:dyDescent="0.2">
      <c r="B57" s="28">
        <v>41579</v>
      </c>
      <c r="C57">
        <v>177.55</v>
      </c>
      <c r="D57">
        <v>234.86</v>
      </c>
      <c r="E57">
        <v>112.04</v>
      </c>
      <c r="F57">
        <v>73.010000000000005</v>
      </c>
      <c r="G57">
        <v>64.709999999999994</v>
      </c>
      <c r="H57">
        <v>41.92</v>
      </c>
      <c r="I57">
        <v>84.79</v>
      </c>
      <c r="J57">
        <v>27.9</v>
      </c>
      <c r="K57">
        <v>21.13</v>
      </c>
      <c r="L57">
        <v>62.9</v>
      </c>
      <c r="M57">
        <v>36.67</v>
      </c>
      <c r="N57">
        <v>43.48</v>
      </c>
      <c r="O57">
        <v>38.54</v>
      </c>
      <c r="P57">
        <v>6.22</v>
      </c>
      <c r="Q57">
        <v>54.44</v>
      </c>
      <c r="R57">
        <v>49.47</v>
      </c>
      <c r="S57">
        <v>34.07</v>
      </c>
      <c r="T57">
        <v>70.14</v>
      </c>
      <c r="U57">
        <v>111.03</v>
      </c>
      <c r="V57">
        <v>84.31</v>
      </c>
      <c r="W57">
        <v>79.03</v>
      </c>
      <c r="Y57" s="9"/>
    </row>
    <row r="58" spans="2:25" x14ac:dyDescent="0.2">
      <c r="B58" s="28">
        <v>41548</v>
      </c>
      <c r="C58">
        <v>172.44</v>
      </c>
      <c r="D58">
        <v>231.98</v>
      </c>
      <c r="E58">
        <v>107.78</v>
      </c>
      <c r="F58">
        <v>68.849999999999994</v>
      </c>
      <c r="G58">
        <v>62.55</v>
      </c>
      <c r="H58">
        <v>41.27</v>
      </c>
      <c r="I58">
        <v>84.74</v>
      </c>
      <c r="J58">
        <v>28.62</v>
      </c>
      <c r="K58">
        <v>20.23</v>
      </c>
      <c r="L58">
        <v>66.39</v>
      </c>
      <c r="M58">
        <v>37.39</v>
      </c>
      <c r="N58">
        <v>42.92</v>
      </c>
      <c r="O58">
        <v>38.799999999999997</v>
      </c>
      <c r="P58">
        <v>6.27</v>
      </c>
      <c r="Q58">
        <v>51.99</v>
      </c>
      <c r="R58">
        <v>47.72</v>
      </c>
      <c r="S58">
        <v>33.049999999999997</v>
      </c>
      <c r="T58">
        <v>69.47</v>
      </c>
      <c r="U58">
        <v>111.19</v>
      </c>
      <c r="V58">
        <v>84.24</v>
      </c>
      <c r="W58">
        <v>79.260000000000005</v>
      </c>
      <c r="Y58" s="9"/>
    </row>
    <row r="59" spans="2:25" x14ac:dyDescent="0.2">
      <c r="B59" s="28">
        <v>41520</v>
      </c>
      <c r="C59">
        <v>164.8</v>
      </c>
      <c r="D59">
        <v>223.88</v>
      </c>
      <c r="E59">
        <v>105.23</v>
      </c>
      <c r="F59">
        <v>67.7</v>
      </c>
      <c r="G59">
        <v>59.81</v>
      </c>
      <c r="H59">
        <v>38.79</v>
      </c>
      <c r="I59">
        <v>81.319999999999993</v>
      </c>
      <c r="J59">
        <v>26.92</v>
      </c>
      <c r="K59">
        <v>19.579999999999998</v>
      </c>
      <c r="L59">
        <v>63.51</v>
      </c>
      <c r="M59">
        <v>36.03</v>
      </c>
      <c r="N59">
        <v>41.2</v>
      </c>
      <c r="O59">
        <v>36.159999999999997</v>
      </c>
      <c r="P59">
        <v>6.2</v>
      </c>
      <c r="Q59">
        <v>49.84</v>
      </c>
      <c r="R59">
        <v>45.55</v>
      </c>
      <c r="S59">
        <v>31.47</v>
      </c>
      <c r="T59">
        <v>66.209999999999994</v>
      </c>
      <c r="U59">
        <v>109.21</v>
      </c>
      <c r="V59">
        <v>84.18</v>
      </c>
      <c r="W59">
        <v>78.59</v>
      </c>
      <c r="Y59" s="9"/>
    </row>
    <row r="60" spans="2:25" x14ac:dyDescent="0.2">
      <c r="B60" s="28">
        <v>41487</v>
      </c>
      <c r="C60">
        <v>159.75</v>
      </c>
      <c r="D60">
        <v>212.5</v>
      </c>
      <c r="E60">
        <v>98.82</v>
      </c>
      <c r="F60">
        <v>63.39</v>
      </c>
      <c r="G60">
        <v>56.73</v>
      </c>
      <c r="H60">
        <v>38.26</v>
      </c>
      <c r="I60">
        <v>79.64</v>
      </c>
      <c r="J60">
        <v>26</v>
      </c>
      <c r="K60">
        <v>19.05</v>
      </c>
      <c r="L60">
        <v>61.38</v>
      </c>
      <c r="M60">
        <v>35.619999999999997</v>
      </c>
      <c r="N60">
        <v>39.450000000000003</v>
      </c>
      <c r="O60">
        <v>35.36</v>
      </c>
      <c r="P60">
        <v>5.35</v>
      </c>
      <c r="Q60">
        <v>48.29</v>
      </c>
      <c r="R60">
        <v>43.03</v>
      </c>
      <c r="S60">
        <v>30.69</v>
      </c>
      <c r="T60">
        <v>63.89</v>
      </c>
      <c r="U60">
        <v>108.41</v>
      </c>
      <c r="V60">
        <v>83.99</v>
      </c>
      <c r="W60">
        <v>77.72</v>
      </c>
      <c r="Y60" s="9"/>
    </row>
    <row r="61" spans="2:25" x14ac:dyDescent="0.2">
      <c r="B61" s="28">
        <v>41456</v>
      </c>
      <c r="C61">
        <v>164.69</v>
      </c>
      <c r="D61">
        <v>221.04</v>
      </c>
      <c r="E61">
        <v>102.05</v>
      </c>
      <c r="F61">
        <v>65.28</v>
      </c>
      <c r="G61">
        <v>58.39</v>
      </c>
      <c r="H61">
        <v>40.08</v>
      </c>
      <c r="I61">
        <v>80.47</v>
      </c>
      <c r="J61">
        <v>27.09</v>
      </c>
      <c r="K61">
        <v>20.079999999999998</v>
      </c>
      <c r="L61">
        <v>65.98</v>
      </c>
      <c r="M61">
        <v>37.5</v>
      </c>
      <c r="N61">
        <v>39.5</v>
      </c>
      <c r="O61">
        <v>35.06</v>
      </c>
      <c r="P61">
        <v>5.76</v>
      </c>
      <c r="Q61">
        <v>50.06</v>
      </c>
      <c r="R61">
        <v>44.12</v>
      </c>
      <c r="S61">
        <v>31.01</v>
      </c>
      <c r="T61">
        <v>66.97</v>
      </c>
      <c r="U61">
        <v>109.5</v>
      </c>
      <c r="V61">
        <v>84.07</v>
      </c>
      <c r="W61">
        <v>78.39</v>
      </c>
      <c r="Y61" s="9"/>
    </row>
    <row r="62" spans="2:25" x14ac:dyDescent="0.2">
      <c r="B62" s="28">
        <v>41428</v>
      </c>
      <c r="C62">
        <v>156.6</v>
      </c>
      <c r="D62">
        <v>207.22</v>
      </c>
      <c r="E62">
        <v>95.08</v>
      </c>
      <c r="F62">
        <v>60.69</v>
      </c>
      <c r="G62">
        <v>55.47</v>
      </c>
      <c r="H62">
        <v>38.42</v>
      </c>
      <c r="I62">
        <v>76.45</v>
      </c>
      <c r="J62">
        <v>25.08</v>
      </c>
      <c r="K62">
        <v>19.059999999999999</v>
      </c>
      <c r="L62">
        <v>65.39</v>
      </c>
      <c r="M62">
        <v>35.94</v>
      </c>
      <c r="N62">
        <v>37.42</v>
      </c>
      <c r="O62">
        <v>32.590000000000003</v>
      </c>
      <c r="P62">
        <v>5.24</v>
      </c>
      <c r="Q62">
        <v>46.71</v>
      </c>
      <c r="R62">
        <v>41.66</v>
      </c>
      <c r="S62">
        <v>29.9</v>
      </c>
      <c r="T62">
        <v>63.31</v>
      </c>
      <c r="U62">
        <v>108.3</v>
      </c>
      <c r="V62">
        <v>83.94</v>
      </c>
      <c r="W62">
        <v>78.099999999999994</v>
      </c>
      <c r="Y62" s="9"/>
    </row>
    <row r="63" spans="2:25" x14ac:dyDescent="0.2">
      <c r="B63" s="28">
        <v>41395</v>
      </c>
      <c r="C63">
        <v>158.71</v>
      </c>
      <c r="D63">
        <v>212.09</v>
      </c>
      <c r="E63">
        <v>95.86</v>
      </c>
      <c r="F63">
        <v>60.27</v>
      </c>
      <c r="G63">
        <v>55.02</v>
      </c>
      <c r="H63">
        <v>38.53</v>
      </c>
      <c r="I63">
        <v>78.22</v>
      </c>
      <c r="J63">
        <v>25.16</v>
      </c>
      <c r="K63">
        <v>19.36</v>
      </c>
      <c r="L63">
        <v>66.72</v>
      </c>
      <c r="M63">
        <v>35.619999999999997</v>
      </c>
      <c r="N63">
        <v>39.020000000000003</v>
      </c>
      <c r="O63">
        <v>36.83</v>
      </c>
      <c r="P63">
        <v>5.25</v>
      </c>
      <c r="Q63">
        <v>46.99</v>
      </c>
      <c r="R63">
        <v>42.31</v>
      </c>
      <c r="S63">
        <v>30.79</v>
      </c>
      <c r="T63">
        <v>64.05</v>
      </c>
      <c r="U63">
        <v>111.96</v>
      </c>
      <c r="V63">
        <v>84.02</v>
      </c>
      <c r="W63">
        <v>79.400000000000006</v>
      </c>
      <c r="Y63" s="9"/>
    </row>
    <row r="64" spans="2:25" x14ac:dyDescent="0.2">
      <c r="B64" s="28">
        <v>41365</v>
      </c>
      <c r="C64">
        <v>155.05000000000001</v>
      </c>
      <c r="D64">
        <v>207.35</v>
      </c>
      <c r="E64">
        <v>92.23</v>
      </c>
      <c r="F64">
        <v>57.65</v>
      </c>
      <c r="G64">
        <v>53.54</v>
      </c>
      <c r="H64">
        <v>39.39</v>
      </c>
      <c r="I64">
        <v>76.05</v>
      </c>
      <c r="J64">
        <v>25.75</v>
      </c>
      <c r="K64">
        <v>18.25</v>
      </c>
      <c r="L64">
        <v>70.959999999999994</v>
      </c>
      <c r="M64">
        <v>39.17</v>
      </c>
      <c r="N64">
        <v>38.299999999999997</v>
      </c>
      <c r="O64">
        <v>36.36</v>
      </c>
      <c r="P64">
        <v>4.6100000000000003</v>
      </c>
      <c r="Q64">
        <v>46.23</v>
      </c>
      <c r="R64">
        <v>40.29</v>
      </c>
      <c r="S64">
        <v>29.95</v>
      </c>
      <c r="T64">
        <v>63.81</v>
      </c>
      <c r="U64">
        <v>115.69</v>
      </c>
      <c r="V64">
        <v>84.13</v>
      </c>
      <c r="W64">
        <v>80.959999999999994</v>
      </c>
      <c r="Y64" s="9"/>
    </row>
    <row r="65" spans="2:25" x14ac:dyDescent="0.2">
      <c r="B65" s="28">
        <v>41334</v>
      </c>
      <c r="C65">
        <v>152.13</v>
      </c>
      <c r="D65">
        <v>206.12</v>
      </c>
      <c r="E65">
        <v>92.56</v>
      </c>
      <c r="F65">
        <v>57.68</v>
      </c>
      <c r="G65">
        <v>51.96</v>
      </c>
      <c r="H65">
        <v>38.270000000000003</v>
      </c>
      <c r="I65">
        <v>77.06</v>
      </c>
      <c r="J65">
        <v>23.35</v>
      </c>
      <c r="K65">
        <v>17.77</v>
      </c>
      <c r="L65">
        <v>66.48</v>
      </c>
      <c r="M65">
        <v>36.96</v>
      </c>
      <c r="N65">
        <v>37.94</v>
      </c>
      <c r="O65">
        <v>39.51</v>
      </c>
      <c r="P65">
        <v>4.18</v>
      </c>
      <c r="Q65">
        <v>44.88</v>
      </c>
      <c r="R65">
        <v>40.54</v>
      </c>
      <c r="S65">
        <v>29.44</v>
      </c>
      <c r="T65">
        <v>62.61</v>
      </c>
      <c r="U65">
        <v>113.22</v>
      </c>
      <c r="V65">
        <v>84.07</v>
      </c>
      <c r="W65">
        <v>80.150000000000006</v>
      </c>
      <c r="Y65" s="9"/>
    </row>
    <row r="66" spans="2:25" x14ac:dyDescent="0.2">
      <c r="B66" s="28">
        <v>41306</v>
      </c>
      <c r="C66">
        <v>146.57</v>
      </c>
      <c r="D66">
        <v>196.6</v>
      </c>
      <c r="E66">
        <v>88.44</v>
      </c>
      <c r="F66">
        <v>54.7</v>
      </c>
      <c r="G66">
        <v>49.78</v>
      </c>
      <c r="H66">
        <v>36.47</v>
      </c>
      <c r="I66">
        <v>75.150000000000006</v>
      </c>
      <c r="J66">
        <v>22.81</v>
      </c>
      <c r="K66">
        <v>17.11</v>
      </c>
      <c r="L66">
        <v>64.62</v>
      </c>
      <c r="M66">
        <v>35.08</v>
      </c>
      <c r="N66">
        <v>37.119999999999997</v>
      </c>
      <c r="O66">
        <v>39.58</v>
      </c>
      <c r="P66">
        <v>4.2300000000000004</v>
      </c>
      <c r="Q66">
        <v>42.26</v>
      </c>
      <c r="R66">
        <v>39.65</v>
      </c>
      <c r="S66">
        <v>28.7</v>
      </c>
      <c r="T66">
        <v>59.69</v>
      </c>
      <c r="U66">
        <v>113.28</v>
      </c>
      <c r="V66">
        <v>84.05</v>
      </c>
      <c r="W66">
        <v>80.09</v>
      </c>
      <c r="Y66" s="9"/>
    </row>
    <row r="67" spans="2:25" x14ac:dyDescent="0.2">
      <c r="B67" s="28">
        <v>41276</v>
      </c>
      <c r="C67">
        <v>144.72</v>
      </c>
      <c r="D67">
        <v>194.98</v>
      </c>
      <c r="E67">
        <v>87.56</v>
      </c>
      <c r="F67">
        <v>54.42</v>
      </c>
      <c r="G67">
        <v>49</v>
      </c>
      <c r="H67">
        <v>35.299999999999997</v>
      </c>
      <c r="I67">
        <v>74.819999999999993</v>
      </c>
      <c r="J67">
        <v>23.86</v>
      </c>
      <c r="K67">
        <v>16.899999999999999</v>
      </c>
      <c r="L67">
        <v>63.85</v>
      </c>
      <c r="M67">
        <v>34.28</v>
      </c>
      <c r="N67">
        <v>37.630000000000003</v>
      </c>
      <c r="O67">
        <v>42.81</v>
      </c>
      <c r="P67">
        <v>4.2699999999999996</v>
      </c>
      <c r="Q67">
        <v>41.73</v>
      </c>
      <c r="R67">
        <v>38.79</v>
      </c>
      <c r="S67">
        <v>28.47</v>
      </c>
      <c r="T67">
        <v>58.41</v>
      </c>
      <c r="U67">
        <v>112.07</v>
      </c>
      <c r="V67">
        <v>83.99</v>
      </c>
      <c r="W67">
        <v>79.66</v>
      </c>
      <c r="Y67" s="9"/>
    </row>
    <row r="68" spans="2:25" x14ac:dyDescent="0.2">
      <c r="B68" s="28">
        <v>41246</v>
      </c>
      <c r="C68">
        <v>137.66999999999999</v>
      </c>
      <c r="D68">
        <v>182.08</v>
      </c>
      <c r="E68">
        <v>82.42</v>
      </c>
      <c r="F68">
        <v>51.34</v>
      </c>
      <c r="G68">
        <v>46.37</v>
      </c>
      <c r="H68">
        <v>33.409999999999997</v>
      </c>
      <c r="I68">
        <v>69.09</v>
      </c>
      <c r="J68">
        <v>23.18</v>
      </c>
      <c r="K68">
        <v>15.94</v>
      </c>
      <c r="L68">
        <v>61.55</v>
      </c>
      <c r="M68">
        <v>32.729999999999997</v>
      </c>
      <c r="N68">
        <v>36.200000000000003</v>
      </c>
      <c r="O68">
        <v>44.04</v>
      </c>
      <c r="P68">
        <v>3.92</v>
      </c>
      <c r="Q68">
        <v>38.79</v>
      </c>
      <c r="R68">
        <v>36.68</v>
      </c>
      <c r="S68">
        <v>27.94</v>
      </c>
      <c r="T68">
        <v>54.88</v>
      </c>
      <c r="U68">
        <v>113.54</v>
      </c>
      <c r="V68">
        <v>83.98</v>
      </c>
      <c r="W68">
        <v>80.209999999999994</v>
      </c>
      <c r="Y68" s="9"/>
    </row>
    <row r="69" spans="2:25" x14ac:dyDescent="0.2">
      <c r="B69" s="28">
        <v>41214</v>
      </c>
      <c r="C69">
        <v>136.44999999999999</v>
      </c>
      <c r="D69">
        <v>178.01</v>
      </c>
      <c r="E69">
        <v>79.540000000000006</v>
      </c>
      <c r="F69">
        <v>49.69</v>
      </c>
      <c r="G69">
        <v>46.16</v>
      </c>
      <c r="H69">
        <v>34.119999999999997</v>
      </c>
      <c r="I69">
        <v>68.39</v>
      </c>
      <c r="J69">
        <v>22.62</v>
      </c>
      <c r="K69">
        <v>15.23</v>
      </c>
      <c r="L69">
        <v>59.34</v>
      </c>
      <c r="M69">
        <v>32.729999999999997</v>
      </c>
      <c r="N69">
        <v>35.08</v>
      </c>
      <c r="O69">
        <v>41.2</v>
      </c>
      <c r="P69">
        <v>3.68</v>
      </c>
      <c r="Q69">
        <v>38.93</v>
      </c>
      <c r="R69">
        <v>35.67</v>
      </c>
      <c r="S69">
        <v>28.05</v>
      </c>
      <c r="T69">
        <v>54.61</v>
      </c>
      <c r="U69">
        <v>113.92</v>
      </c>
      <c r="V69">
        <v>83.96</v>
      </c>
      <c r="W69">
        <v>80.92</v>
      </c>
      <c r="Y69" s="9"/>
    </row>
    <row r="70" spans="2:25" x14ac:dyDescent="0.2">
      <c r="B70" s="28">
        <v>41183</v>
      </c>
      <c r="C70">
        <v>135.68</v>
      </c>
      <c r="D70">
        <v>174.01</v>
      </c>
      <c r="E70">
        <v>79.099999999999994</v>
      </c>
      <c r="F70">
        <v>49.61</v>
      </c>
      <c r="G70">
        <v>44.74</v>
      </c>
      <c r="H70">
        <v>33.51</v>
      </c>
      <c r="I70">
        <v>69.239999999999995</v>
      </c>
      <c r="J70">
        <v>23.13</v>
      </c>
      <c r="K70">
        <v>15.37</v>
      </c>
      <c r="L70">
        <v>59.49</v>
      </c>
      <c r="M70">
        <v>34.200000000000003</v>
      </c>
      <c r="N70">
        <v>34.44</v>
      </c>
      <c r="O70">
        <v>43.22</v>
      </c>
      <c r="P70">
        <v>3.78</v>
      </c>
      <c r="Q70">
        <v>38.72</v>
      </c>
      <c r="R70">
        <v>35.06</v>
      </c>
      <c r="S70">
        <v>27.8</v>
      </c>
      <c r="T70">
        <v>54.14</v>
      </c>
      <c r="U70">
        <v>114.75</v>
      </c>
      <c r="V70">
        <v>83.94</v>
      </c>
      <c r="W70">
        <v>80.88</v>
      </c>
      <c r="Y70" s="9"/>
    </row>
    <row r="71" spans="2:25" x14ac:dyDescent="0.2">
      <c r="B71" s="28">
        <v>41156</v>
      </c>
      <c r="C71">
        <v>138.19999999999999</v>
      </c>
      <c r="D71">
        <v>175.64</v>
      </c>
      <c r="E71">
        <v>80.86</v>
      </c>
      <c r="F71">
        <v>51.38</v>
      </c>
      <c r="G71">
        <v>45.44</v>
      </c>
      <c r="H71">
        <v>33.92</v>
      </c>
      <c r="I71">
        <v>70.67</v>
      </c>
      <c r="J71">
        <v>24.18</v>
      </c>
      <c r="K71">
        <v>15.07</v>
      </c>
      <c r="L71">
        <v>60.04</v>
      </c>
      <c r="M71">
        <v>33.729999999999997</v>
      </c>
      <c r="N71">
        <v>35.18</v>
      </c>
      <c r="O71">
        <v>42.27</v>
      </c>
      <c r="P71">
        <v>4</v>
      </c>
      <c r="Q71">
        <v>38.81</v>
      </c>
      <c r="R71">
        <v>35.1</v>
      </c>
      <c r="S71">
        <v>29.69</v>
      </c>
      <c r="T71">
        <v>54.29</v>
      </c>
      <c r="U71">
        <v>113.23</v>
      </c>
      <c r="V71">
        <v>84</v>
      </c>
      <c r="W71">
        <v>80.959999999999994</v>
      </c>
      <c r="Y71" s="9"/>
    </row>
    <row r="72" spans="2:25" x14ac:dyDescent="0.2">
      <c r="B72" s="28">
        <v>41122</v>
      </c>
      <c r="C72">
        <v>134.78</v>
      </c>
      <c r="D72">
        <v>172.73</v>
      </c>
      <c r="E72">
        <v>78.3</v>
      </c>
      <c r="F72">
        <v>48.87</v>
      </c>
      <c r="G72">
        <v>44.09</v>
      </c>
      <c r="H72">
        <v>33.340000000000003</v>
      </c>
      <c r="I72">
        <v>68.540000000000006</v>
      </c>
      <c r="J72">
        <v>22.7</v>
      </c>
      <c r="K72">
        <v>14.59</v>
      </c>
      <c r="L72">
        <v>61.18</v>
      </c>
      <c r="M72">
        <v>33.340000000000003</v>
      </c>
      <c r="N72">
        <v>33.9</v>
      </c>
      <c r="O72">
        <v>39.64</v>
      </c>
      <c r="P72">
        <v>3.97</v>
      </c>
      <c r="Q72">
        <v>37.39</v>
      </c>
      <c r="R72">
        <v>34.71</v>
      </c>
      <c r="S72">
        <v>29.24</v>
      </c>
      <c r="T72">
        <v>52.98</v>
      </c>
      <c r="U72">
        <v>112</v>
      </c>
      <c r="V72">
        <v>83.99</v>
      </c>
      <c r="W72">
        <v>80.81</v>
      </c>
      <c r="Y72" s="9"/>
    </row>
    <row r="73" spans="2:25" x14ac:dyDescent="0.2">
      <c r="B73" s="28">
        <v>41092</v>
      </c>
      <c r="C73">
        <v>131.49</v>
      </c>
      <c r="D73">
        <v>166.81</v>
      </c>
      <c r="E73">
        <v>75.63</v>
      </c>
      <c r="F73">
        <v>47.59</v>
      </c>
      <c r="G73">
        <v>42.14</v>
      </c>
      <c r="H73">
        <v>33.5</v>
      </c>
      <c r="I73">
        <v>66.739999999999995</v>
      </c>
      <c r="J73">
        <v>22.43</v>
      </c>
      <c r="K73">
        <v>14.11</v>
      </c>
      <c r="L73">
        <v>61.19</v>
      </c>
      <c r="M73">
        <v>34.78</v>
      </c>
      <c r="N73">
        <v>33.130000000000003</v>
      </c>
      <c r="O73">
        <v>38.54</v>
      </c>
      <c r="P73">
        <v>3.81</v>
      </c>
      <c r="Q73">
        <v>36.950000000000003</v>
      </c>
      <c r="R73">
        <v>34.18</v>
      </c>
      <c r="S73">
        <v>28.06</v>
      </c>
      <c r="T73">
        <v>52.34</v>
      </c>
      <c r="U73">
        <v>112.06</v>
      </c>
      <c r="V73">
        <v>83.98</v>
      </c>
      <c r="W73">
        <v>80.680000000000007</v>
      </c>
      <c r="Y73" s="9"/>
    </row>
    <row r="74" spans="2:25" x14ac:dyDescent="0.2">
      <c r="B74" s="28">
        <v>41061</v>
      </c>
      <c r="C74">
        <v>129.94999999999999</v>
      </c>
      <c r="D74">
        <v>166.85</v>
      </c>
      <c r="E74">
        <v>76.8</v>
      </c>
      <c r="F74">
        <v>48.44</v>
      </c>
      <c r="G74">
        <v>42.37</v>
      </c>
      <c r="H74">
        <v>32.69</v>
      </c>
      <c r="I74">
        <v>63.59</v>
      </c>
      <c r="J74">
        <v>21.16</v>
      </c>
      <c r="K74">
        <v>14.09</v>
      </c>
      <c r="L74">
        <v>59.99</v>
      </c>
      <c r="M74">
        <v>33.92</v>
      </c>
      <c r="N74">
        <v>33.56</v>
      </c>
      <c r="O74">
        <v>40.119999999999997</v>
      </c>
      <c r="P74">
        <v>4.2300000000000004</v>
      </c>
      <c r="Q74">
        <v>36.590000000000003</v>
      </c>
      <c r="R74">
        <v>34.049999999999997</v>
      </c>
      <c r="S74">
        <v>27.55</v>
      </c>
      <c r="T74">
        <v>51.58</v>
      </c>
      <c r="U74">
        <v>108.28</v>
      </c>
      <c r="V74">
        <v>83.8</v>
      </c>
      <c r="W74">
        <v>79.7</v>
      </c>
      <c r="Y74" s="9"/>
    </row>
    <row r="75" spans="2:25" x14ac:dyDescent="0.2">
      <c r="B75" s="28">
        <v>41030</v>
      </c>
      <c r="C75">
        <v>124.88</v>
      </c>
      <c r="D75">
        <v>163.69</v>
      </c>
      <c r="E75">
        <v>73.099999999999994</v>
      </c>
      <c r="F75">
        <v>45.52</v>
      </c>
      <c r="G75">
        <v>41.57</v>
      </c>
      <c r="H75">
        <v>31.54</v>
      </c>
      <c r="I75">
        <v>60.67</v>
      </c>
      <c r="J75">
        <v>19.829999999999998</v>
      </c>
      <c r="K75">
        <v>13.42</v>
      </c>
      <c r="L75">
        <v>56.85</v>
      </c>
      <c r="M75">
        <v>32.58</v>
      </c>
      <c r="N75">
        <v>31.99</v>
      </c>
      <c r="O75">
        <v>38</v>
      </c>
      <c r="P75">
        <v>3.97</v>
      </c>
      <c r="Q75">
        <v>34.61</v>
      </c>
      <c r="R75">
        <v>32.94</v>
      </c>
      <c r="S75">
        <v>26.68</v>
      </c>
      <c r="T75">
        <v>50.16</v>
      </c>
      <c r="U75">
        <v>107.35</v>
      </c>
      <c r="V75">
        <v>83.88</v>
      </c>
      <c r="W75">
        <v>79.650000000000006</v>
      </c>
      <c r="Y75" s="9"/>
    </row>
    <row r="76" spans="2:25" x14ac:dyDescent="0.2">
      <c r="B76" s="28">
        <v>41001</v>
      </c>
      <c r="C76">
        <v>132.86000000000001</v>
      </c>
      <c r="D76">
        <v>174.98</v>
      </c>
      <c r="E76">
        <v>78.25</v>
      </c>
      <c r="F76">
        <v>48.72</v>
      </c>
      <c r="G76">
        <v>43.99</v>
      </c>
      <c r="H76">
        <v>31.92</v>
      </c>
      <c r="I76">
        <v>67.930000000000007</v>
      </c>
      <c r="J76">
        <v>20.48</v>
      </c>
      <c r="K76">
        <v>14.78</v>
      </c>
      <c r="L76">
        <v>59.53</v>
      </c>
      <c r="M76">
        <v>32.4</v>
      </c>
      <c r="N76">
        <v>34.68</v>
      </c>
      <c r="O76">
        <v>46.73</v>
      </c>
      <c r="P76">
        <v>4.7300000000000004</v>
      </c>
      <c r="Q76">
        <v>35.909999999999997</v>
      </c>
      <c r="R76">
        <v>35.159999999999997</v>
      </c>
      <c r="S76">
        <v>28.49</v>
      </c>
      <c r="T76">
        <v>52.09</v>
      </c>
      <c r="U76">
        <v>106.54</v>
      </c>
      <c r="V76">
        <v>83.83</v>
      </c>
      <c r="W76">
        <v>78.91</v>
      </c>
      <c r="Y76" s="9"/>
    </row>
    <row r="77" spans="2:25" x14ac:dyDescent="0.2">
      <c r="B77" s="28">
        <v>40969</v>
      </c>
      <c r="C77">
        <v>133.76</v>
      </c>
      <c r="D77">
        <v>175.48</v>
      </c>
      <c r="E77">
        <v>79.540000000000006</v>
      </c>
      <c r="F77">
        <v>49.57</v>
      </c>
      <c r="G77">
        <v>43.49</v>
      </c>
      <c r="H77">
        <v>31.82</v>
      </c>
      <c r="I77">
        <v>68.42</v>
      </c>
      <c r="J77">
        <v>20.75</v>
      </c>
      <c r="K77">
        <v>15.14</v>
      </c>
      <c r="L77">
        <v>57.88</v>
      </c>
      <c r="M77">
        <v>31.84</v>
      </c>
      <c r="N77">
        <v>34.97</v>
      </c>
      <c r="O77">
        <v>47.96</v>
      </c>
      <c r="P77">
        <v>5.18</v>
      </c>
      <c r="Q77">
        <v>36.01</v>
      </c>
      <c r="R77">
        <v>35.549999999999997</v>
      </c>
      <c r="S77">
        <v>28.81</v>
      </c>
      <c r="T77">
        <v>52.07</v>
      </c>
      <c r="U77">
        <v>105.4</v>
      </c>
      <c r="V77">
        <v>83.66</v>
      </c>
      <c r="W77">
        <v>78.05</v>
      </c>
      <c r="Y77" s="9"/>
    </row>
    <row r="78" spans="2:25" x14ac:dyDescent="0.2">
      <c r="B78" s="28">
        <v>40940</v>
      </c>
      <c r="C78">
        <v>129.59</v>
      </c>
      <c r="D78">
        <v>172.16</v>
      </c>
      <c r="E78">
        <v>77.61</v>
      </c>
      <c r="F78">
        <v>47.63</v>
      </c>
      <c r="G78">
        <v>41.53</v>
      </c>
      <c r="H78">
        <v>30.86</v>
      </c>
      <c r="I78">
        <v>71.13</v>
      </c>
      <c r="J78">
        <v>20.71</v>
      </c>
      <c r="K78">
        <v>14.09</v>
      </c>
      <c r="L78">
        <v>55.02</v>
      </c>
      <c r="M78">
        <v>31.41</v>
      </c>
      <c r="N78">
        <v>34.83</v>
      </c>
      <c r="O78">
        <v>49.87</v>
      </c>
      <c r="P78">
        <v>5.34</v>
      </c>
      <c r="Q78">
        <v>34.46</v>
      </c>
      <c r="R78">
        <v>35.21</v>
      </c>
      <c r="S78">
        <v>27.57</v>
      </c>
      <c r="T78">
        <v>51.04</v>
      </c>
      <c r="U78">
        <v>106.92</v>
      </c>
      <c r="V78">
        <v>83.73</v>
      </c>
      <c r="W78">
        <v>78.45</v>
      </c>
      <c r="Y78" s="9"/>
    </row>
    <row r="79" spans="2:25" x14ac:dyDescent="0.2">
      <c r="B79" s="28">
        <v>40911</v>
      </c>
      <c r="C79">
        <v>124.2</v>
      </c>
      <c r="D79">
        <v>164.73</v>
      </c>
      <c r="E79">
        <v>75.67</v>
      </c>
      <c r="F79">
        <v>46.68</v>
      </c>
      <c r="G79">
        <v>39.729999999999997</v>
      </c>
      <c r="H79">
        <v>29.75</v>
      </c>
      <c r="I79">
        <v>67.150000000000006</v>
      </c>
      <c r="J79">
        <v>19.760000000000002</v>
      </c>
      <c r="K79">
        <v>13.43</v>
      </c>
      <c r="L79">
        <v>55.66</v>
      </c>
      <c r="M79">
        <v>31.22</v>
      </c>
      <c r="N79">
        <v>35.03</v>
      </c>
      <c r="O79">
        <v>52.18</v>
      </c>
      <c r="P79">
        <v>5.34</v>
      </c>
      <c r="Q79">
        <v>34.1</v>
      </c>
      <c r="R79">
        <v>34.25</v>
      </c>
      <c r="S79">
        <v>25.74</v>
      </c>
      <c r="T79">
        <v>50.06</v>
      </c>
      <c r="U79">
        <v>105.2</v>
      </c>
      <c r="V79">
        <v>83.84</v>
      </c>
      <c r="W79">
        <v>78.42</v>
      </c>
      <c r="Y79" s="9"/>
    </row>
    <row r="80" spans="2:25" x14ac:dyDescent="0.2">
      <c r="B80" s="28">
        <v>40878</v>
      </c>
      <c r="C80">
        <v>118.69</v>
      </c>
      <c r="D80">
        <v>154.55000000000001</v>
      </c>
      <c r="E80">
        <v>70.62</v>
      </c>
      <c r="F80">
        <v>42.95</v>
      </c>
      <c r="G80">
        <v>37.520000000000003</v>
      </c>
      <c r="H80">
        <v>30.18</v>
      </c>
      <c r="I80">
        <v>65.67</v>
      </c>
      <c r="J80">
        <v>19.54</v>
      </c>
      <c r="K80">
        <v>12.41</v>
      </c>
      <c r="L80">
        <v>52.32</v>
      </c>
      <c r="M80">
        <v>32.39</v>
      </c>
      <c r="N80">
        <v>31.56</v>
      </c>
      <c r="O80">
        <v>47.15</v>
      </c>
      <c r="P80">
        <v>4.7</v>
      </c>
      <c r="Q80">
        <v>33.049999999999997</v>
      </c>
      <c r="R80">
        <v>31.92</v>
      </c>
      <c r="S80">
        <v>24.23</v>
      </c>
      <c r="T80">
        <v>49.18</v>
      </c>
      <c r="U80">
        <v>102.99</v>
      </c>
      <c r="V80">
        <v>83.77</v>
      </c>
      <c r="W80">
        <v>77.92</v>
      </c>
      <c r="Y80" s="9"/>
    </row>
    <row r="81" spans="2:25" x14ac:dyDescent="0.2">
      <c r="B81" s="28">
        <v>40848</v>
      </c>
      <c r="C81">
        <v>117.46</v>
      </c>
      <c r="D81">
        <v>155.47999999999999</v>
      </c>
      <c r="E81">
        <v>70.260000000000005</v>
      </c>
      <c r="F81">
        <v>42.37</v>
      </c>
      <c r="G81">
        <v>37.03</v>
      </c>
      <c r="H81">
        <v>29.36</v>
      </c>
      <c r="I81">
        <v>67.03</v>
      </c>
      <c r="J81">
        <v>19.399999999999999</v>
      </c>
      <c r="K81">
        <v>12.15</v>
      </c>
      <c r="L81">
        <v>49.9</v>
      </c>
      <c r="M81">
        <v>31.35</v>
      </c>
      <c r="N81">
        <v>32.299999999999997</v>
      </c>
      <c r="O81">
        <v>52.04</v>
      </c>
      <c r="P81">
        <v>5.09</v>
      </c>
      <c r="Q81">
        <v>32.090000000000003</v>
      </c>
      <c r="R81">
        <v>31.84</v>
      </c>
      <c r="S81">
        <v>24.29</v>
      </c>
      <c r="T81">
        <v>48.64</v>
      </c>
      <c r="U81">
        <v>99.52</v>
      </c>
      <c r="V81">
        <v>83.73</v>
      </c>
      <c r="W81">
        <v>77.010000000000005</v>
      </c>
      <c r="Y81" s="9"/>
    </row>
    <row r="82" spans="2:25" x14ac:dyDescent="0.2">
      <c r="B82" s="28">
        <v>40819</v>
      </c>
      <c r="C82">
        <v>117.94</v>
      </c>
      <c r="D82">
        <v>155.86000000000001</v>
      </c>
      <c r="E82">
        <v>70.53</v>
      </c>
      <c r="F82">
        <v>42.84</v>
      </c>
      <c r="G82">
        <v>37.299999999999997</v>
      </c>
      <c r="H82">
        <v>28.57</v>
      </c>
      <c r="I82">
        <v>65.94</v>
      </c>
      <c r="J82">
        <v>19.489999999999998</v>
      </c>
      <c r="K82">
        <v>12.81</v>
      </c>
      <c r="L82">
        <v>51.87</v>
      </c>
      <c r="M82">
        <v>31.03</v>
      </c>
      <c r="N82">
        <v>32.229999999999997</v>
      </c>
      <c r="O82">
        <v>52.71</v>
      </c>
      <c r="P82">
        <v>5.56</v>
      </c>
      <c r="Q82">
        <v>31.79</v>
      </c>
      <c r="R82">
        <v>31.39</v>
      </c>
      <c r="S82">
        <v>24.66</v>
      </c>
      <c r="T82">
        <v>48.02</v>
      </c>
      <c r="U82">
        <v>102.77</v>
      </c>
      <c r="V82">
        <v>83.69</v>
      </c>
      <c r="W82">
        <v>77.06</v>
      </c>
      <c r="Y82" s="6"/>
    </row>
    <row r="83" spans="2:25" x14ac:dyDescent="0.2">
      <c r="Y83" s="6"/>
    </row>
    <row r="84" spans="2:25" x14ac:dyDescent="0.2">
      <c r="B84" s="28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</row>
    <row r="65404" spans="1:161" s="2" customFormat="1" ht="15" x14ac:dyDescent="0.25">
      <c r="A65404" s="1" t="s">
        <v>2</v>
      </c>
      <c r="B65404" s="1" t="s">
        <v>2</v>
      </c>
      <c r="C65404" s="1" t="s">
        <v>2</v>
      </c>
      <c r="D65404" s="1" t="s">
        <v>2</v>
      </c>
      <c r="E65404" s="1" t="s">
        <v>2</v>
      </c>
      <c r="F65404" s="1" t="s">
        <v>2</v>
      </c>
      <c r="G65404" s="1" t="s">
        <v>2</v>
      </c>
      <c r="H65404" s="1" t="s">
        <v>2</v>
      </c>
      <c r="I65404" s="1" t="s">
        <v>2</v>
      </c>
      <c r="J65404" s="1" t="s">
        <v>2</v>
      </c>
      <c r="K65404" s="1" t="s">
        <v>2</v>
      </c>
      <c r="L65404" s="1" t="s">
        <v>2</v>
      </c>
      <c r="M65404" s="1" t="s">
        <v>2</v>
      </c>
      <c r="N65404" s="1" t="s">
        <v>2</v>
      </c>
      <c r="O65404" s="1" t="s">
        <v>2</v>
      </c>
      <c r="P65404" s="1" t="s">
        <v>2</v>
      </c>
      <c r="Q65404" s="1" t="s">
        <v>2</v>
      </c>
      <c r="R65404" s="1" t="s">
        <v>2</v>
      </c>
      <c r="S65404" s="1" t="s">
        <v>2</v>
      </c>
      <c r="T65404" s="1" t="s">
        <v>2</v>
      </c>
      <c r="U65404" s="1" t="s">
        <v>2</v>
      </c>
      <c r="V65404" s="1" t="s">
        <v>2</v>
      </c>
      <c r="W65404" s="1" t="s">
        <v>2</v>
      </c>
      <c r="X65404" s="1" t="s">
        <v>2</v>
      </c>
      <c r="Y65404" s="1" t="s">
        <v>2</v>
      </c>
      <c r="Z65404" s="1" t="s">
        <v>2</v>
      </c>
      <c r="AA65404" s="1" t="s">
        <v>2</v>
      </c>
      <c r="AB65404" s="1" t="s">
        <v>2</v>
      </c>
      <c r="AC65404" s="1" t="s">
        <v>2</v>
      </c>
      <c r="AD65404" s="1" t="s">
        <v>2</v>
      </c>
      <c r="AE65404" s="1" t="s">
        <v>2</v>
      </c>
      <c r="AF65404" s="1" t="s">
        <v>2</v>
      </c>
      <c r="AG65404" s="1" t="s">
        <v>2</v>
      </c>
      <c r="AH65404" s="1" t="s">
        <v>2</v>
      </c>
      <c r="AI65404" s="1" t="s">
        <v>2</v>
      </c>
      <c r="AJ65404" s="1" t="s">
        <v>2</v>
      </c>
      <c r="AK65404" s="1" t="s">
        <v>2</v>
      </c>
      <c r="AL65404" s="1" t="s">
        <v>2</v>
      </c>
      <c r="AM65404" s="1" t="s">
        <v>2</v>
      </c>
      <c r="AN65404" s="1" t="s">
        <v>2</v>
      </c>
      <c r="AO65404" s="1" t="s">
        <v>2</v>
      </c>
      <c r="AP65404" s="1" t="s">
        <v>2</v>
      </c>
      <c r="AQ65404" s="1" t="s">
        <v>2</v>
      </c>
      <c r="AR65404" s="1" t="s">
        <v>2</v>
      </c>
      <c r="AS65404" s="1" t="s">
        <v>2</v>
      </c>
      <c r="AT65404" s="1" t="s">
        <v>2</v>
      </c>
      <c r="AU65404" s="1" t="s">
        <v>2</v>
      </c>
      <c r="AV65404" s="1" t="s">
        <v>2</v>
      </c>
      <c r="AW65404" s="1" t="s">
        <v>2</v>
      </c>
      <c r="AX65404" s="1" t="s">
        <v>2</v>
      </c>
      <c r="AY65404" s="1" t="s">
        <v>2</v>
      </c>
      <c r="AZ65404" s="1" t="s">
        <v>2</v>
      </c>
      <c r="BA65404" s="1" t="s">
        <v>2</v>
      </c>
      <c r="BB65404" s="1" t="s">
        <v>2</v>
      </c>
      <c r="BC65404" s="1" t="s">
        <v>2</v>
      </c>
      <c r="BD65404" s="1" t="s">
        <v>2</v>
      </c>
      <c r="BE65404" s="1" t="s">
        <v>2</v>
      </c>
      <c r="BF65404" s="1" t="s">
        <v>2</v>
      </c>
      <c r="BG65404" s="1" t="s">
        <v>2</v>
      </c>
      <c r="BH65404" s="1" t="s">
        <v>2</v>
      </c>
      <c r="BI65404" s="1" t="s">
        <v>2</v>
      </c>
      <c r="BJ65404" s="1" t="s">
        <v>2</v>
      </c>
      <c r="BK65404" s="1" t="s">
        <v>2</v>
      </c>
      <c r="BL65404" s="1" t="s">
        <v>2</v>
      </c>
      <c r="BM65404" s="1" t="s">
        <v>2</v>
      </c>
      <c r="BN65404" s="1" t="s">
        <v>2</v>
      </c>
      <c r="BO65404" s="1" t="s">
        <v>2</v>
      </c>
      <c r="BP65404" s="1" t="s">
        <v>2</v>
      </c>
      <c r="BQ65404" s="1" t="s">
        <v>2</v>
      </c>
      <c r="BR65404" s="1" t="s">
        <v>2</v>
      </c>
      <c r="BS65404" s="1" t="s">
        <v>2</v>
      </c>
      <c r="BT65404" s="1" t="s">
        <v>2</v>
      </c>
      <c r="BU65404" s="1" t="s">
        <v>2</v>
      </c>
      <c r="BV65404" s="1" t="s">
        <v>2</v>
      </c>
      <c r="BW65404" s="1" t="s">
        <v>2</v>
      </c>
      <c r="BX65404" s="1" t="s">
        <v>2</v>
      </c>
      <c r="BY65404" s="1" t="s">
        <v>2</v>
      </c>
      <c r="BZ65404" s="1" t="s">
        <v>2</v>
      </c>
      <c r="CA65404" s="1" t="s">
        <v>2</v>
      </c>
      <c r="CB65404" s="1" t="s">
        <v>2</v>
      </c>
      <c r="CC65404" s="1" t="s">
        <v>2</v>
      </c>
      <c r="CD65404" s="1" t="s">
        <v>2</v>
      </c>
      <c r="CE65404" s="1" t="s">
        <v>2</v>
      </c>
      <c r="CF65404" s="1" t="s">
        <v>2</v>
      </c>
      <c r="CG65404" s="1" t="s">
        <v>2</v>
      </c>
      <c r="CH65404" s="1" t="s">
        <v>2</v>
      </c>
      <c r="CI65404" s="1" t="s">
        <v>2</v>
      </c>
      <c r="CJ65404" s="1" t="s">
        <v>2</v>
      </c>
      <c r="CK65404" s="1" t="s">
        <v>2</v>
      </c>
      <c r="CL65404" s="1" t="s">
        <v>2</v>
      </c>
      <c r="CM65404" s="1" t="s">
        <v>2</v>
      </c>
      <c r="CN65404" s="1" t="s">
        <v>2</v>
      </c>
      <c r="CO65404" s="1" t="s">
        <v>2</v>
      </c>
      <c r="CP65404" s="1" t="s">
        <v>2</v>
      </c>
      <c r="CQ65404" s="1" t="s">
        <v>2</v>
      </c>
      <c r="CR65404" s="1" t="s">
        <v>2</v>
      </c>
      <c r="CS65404" s="1" t="s">
        <v>2</v>
      </c>
      <c r="CT65404" s="1" t="s">
        <v>2</v>
      </c>
      <c r="CU65404" s="1" t="s">
        <v>2</v>
      </c>
      <c r="CV65404" s="1" t="s">
        <v>2</v>
      </c>
      <c r="CW65404" s="1" t="s">
        <v>2</v>
      </c>
      <c r="CX65404" s="1" t="s">
        <v>2</v>
      </c>
      <c r="CY65404" s="1" t="s">
        <v>2</v>
      </c>
      <c r="CZ65404" s="1" t="s">
        <v>2</v>
      </c>
      <c r="DA65404" s="1" t="s">
        <v>2</v>
      </c>
      <c r="DB65404" s="1" t="s">
        <v>2</v>
      </c>
      <c r="DC65404" s="1" t="s">
        <v>2</v>
      </c>
      <c r="DD65404" s="1" t="s">
        <v>2</v>
      </c>
      <c r="DE65404" s="1" t="s">
        <v>2</v>
      </c>
      <c r="DF65404" s="1" t="s">
        <v>2</v>
      </c>
      <c r="DG65404" s="1" t="s">
        <v>2</v>
      </c>
      <c r="DH65404" s="1" t="s">
        <v>2</v>
      </c>
      <c r="DI65404" s="1" t="s">
        <v>2</v>
      </c>
      <c r="DJ65404" s="1" t="s">
        <v>2</v>
      </c>
      <c r="DK65404" s="1" t="s">
        <v>2</v>
      </c>
      <c r="DL65404" s="1" t="s">
        <v>2</v>
      </c>
      <c r="DM65404" s="1" t="s">
        <v>2</v>
      </c>
      <c r="DN65404" s="1" t="s">
        <v>2</v>
      </c>
      <c r="DO65404" s="1" t="s">
        <v>2</v>
      </c>
      <c r="DP65404" s="1" t="s">
        <v>2</v>
      </c>
      <c r="DQ65404" s="1" t="s">
        <v>2</v>
      </c>
      <c r="DR65404" s="1" t="s">
        <v>2</v>
      </c>
      <c r="DS65404" s="1" t="s">
        <v>2</v>
      </c>
      <c r="DT65404" s="1" t="s">
        <v>2</v>
      </c>
      <c r="DU65404" s="1" t="s">
        <v>2</v>
      </c>
      <c r="DV65404" s="1" t="s">
        <v>2</v>
      </c>
      <c r="DW65404" s="1" t="s">
        <v>2</v>
      </c>
      <c r="DX65404" s="1" t="s">
        <v>2</v>
      </c>
      <c r="DY65404" s="1" t="s">
        <v>2</v>
      </c>
      <c r="DZ65404" s="1" t="s">
        <v>2</v>
      </c>
      <c r="EA65404" s="1" t="s">
        <v>2</v>
      </c>
      <c r="EB65404" s="1" t="s">
        <v>2</v>
      </c>
      <c r="EC65404" s="1" t="s">
        <v>2</v>
      </c>
      <c r="ED65404" s="1" t="s">
        <v>2</v>
      </c>
      <c r="EE65404" s="1" t="s">
        <v>2</v>
      </c>
      <c r="EF65404" s="1" t="s">
        <v>2</v>
      </c>
      <c r="EG65404" s="1" t="s">
        <v>2</v>
      </c>
      <c r="EH65404" s="1" t="s">
        <v>2</v>
      </c>
      <c r="EI65404" s="1" t="s">
        <v>2</v>
      </c>
      <c r="EJ65404" s="1" t="s">
        <v>2</v>
      </c>
      <c r="EK65404" s="1" t="s">
        <v>2</v>
      </c>
      <c r="EL65404" s="1" t="s">
        <v>2</v>
      </c>
      <c r="EM65404" s="1" t="s">
        <v>2</v>
      </c>
      <c r="EN65404" s="1" t="s">
        <v>2</v>
      </c>
      <c r="EO65404" s="1" t="s">
        <v>2</v>
      </c>
      <c r="EP65404" s="1" t="s">
        <v>2</v>
      </c>
      <c r="EQ65404" s="1" t="s">
        <v>2</v>
      </c>
      <c r="ER65404" s="1" t="s">
        <v>2</v>
      </c>
      <c r="ES65404" s="1" t="s">
        <v>2</v>
      </c>
      <c r="ET65404" s="1" t="s">
        <v>2</v>
      </c>
      <c r="EU65404" s="1" t="s">
        <v>2</v>
      </c>
      <c r="EV65404" s="1" t="s">
        <v>2</v>
      </c>
      <c r="EW65404" s="1" t="s">
        <v>2</v>
      </c>
      <c r="EX65404" s="1" t="s">
        <v>2</v>
      </c>
      <c r="EY65404" s="1" t="s">
        <v>2</v>
      </c>
      <c r="EZ65404" s="1" t="s">
        <v>2</v>
      </c>
      <c r="FA65404" s="1" t="s">
        <v>2</v>
      </c>
      <c r="FB65404" s="1" t="s">
        <v>2</v>
      </c>
      <c r="FC65404" s="1" t="s">
        <v>2</v>
      </c>
      <c r="FD65404" s="1" t="s">
        <v>2</v>
      </c>
      <c r="FE65404" s="1" t="s">
        <v>2</v>
      </c>
    </row>
    <row r="65405" spans="1:161" s="2" customFormat="1" ht="15" x14ac:dyDescent="0.25">
      <c r="A65405" s="2" t="s">
        <v>3</v>
      </c>
      <c r="B65405" s="2" t="s">
        <v>4</v>
      </c>
      <c r="C65405" s="35" t="s">
        <v>5</v>
      </c>
      <c r="D65405" s="35" t="s">
        <v>6</v>
      </c>
      <c r="E65405" s="35" t="s">
        <v>7</v>
      </c>
      <c r="F65405" s="35" t="s">
        <v>8</v>
      </c>
      <c r="G65405" s="35" t="s">
        <v>9</v>
      </c>
      <c r="H65405" s="35" t="s">
        <v>10</v>
      </c>
      <c r="I65405" s="35" t="s">
        <v>11</v>
      </c>
      <c r="J65405" s="35" t="s">
        <v>12</v>
      </c>
      <c r="K65405" s="35" t="s">
        <v>13</v>
      </c>
      <c r="L65405" s="35" t="s">
        <v>14</v>
      </c>
      <c r="M65405" s="35" t="s">
        <v>15</v>
      </c>
      <c r="N65405" s="35" t="s">
        <v>16</v>
      </c>
      <c r="O65405" s="35" t="s">
        <v>17</v>
      </c>
      <c r="P65405" s="35" t="s">
        <v>18</v>
      </c>
      <c r="Q65405" s="35" t="s">
        <v>19</v>
      </c>
      <c r="R65405" s="35" t="s">
        <v>20</v>
      </c>
      <c r="S65405" s="35" t="s">
        <v>21</v>
      </c>
      <c r="T65405" s="35" t="s">
        <v>22</v>
      </c>
      <c r="U65405" s="35" t="s">
        <v>23</v>
      </c>
      <c r="V65405" s="35" t="s">
        <v>24</v>
      </c>
      <c r="W65405" s="35" t="s">
        <v>25</v>
      </c>
      <c r="X65405" s="2" t="s">
        <v>26</v>
      </c>
      <c r="Y65405" s="2" t="s">
        <v>27</v>
      </c>
      <c r="Z65405" s="2" t="s">
        <v>28</v>
      </c>
      <c r="AA65405" s="2" t="s">
        <v>29</v>
      </c>
      <c r="AB65405" s="2" t="s">
        <v>30</v>
      </c>
      <c r="AC65405" s="2" t="s">
        <v>31</v>
      </c>
      <c r="AD65405" s="2" t="s">
        <v>32</v>
      </c>
      <c r="AE65405" s="2" t="s">
        <v>33</v>
      </c>
      <c r="AF65405" s="2" t="s">
        <v>34</v>
      </c>
      <c r="AG65405" s="2" t="s">
        <v>35</v>
      </c>
      <c r="AH65405" s="2" t="s">
        <v>36</v>
      </c>
      <c r="AI65405" s="2" t="s">
        <v>37</v>
      </c>
      <c r="AJ65405" s="2" t="s">
        <v>38</v>
      </c>
      <c r="AK65405" s="2" t="s">
        <v>39</v>
      </c>
      <c r="AL65405" s="2" t="s">
        <v>40</v>
      </c>
      <c r="AM65405" s="2" t="s">
        <v>41</v>
      </c>
      <c r="AN65405" s="2" t="s">
        <v>42</v>
      </c>
      <c r="AO65405" s="2" t="s">
        <v>43</v>
      </c>
      <c r="AP65405" s="2" t="s">
        <v>44</v>
      </c>
      <c r="AQ65405" s="2" t="s">
        <v>45</v>
      </c>
      <c r="AR65405" s="2" t="s">
        <v>46</v>
      </c>
      <c r="AS65405" s="2" t="s">
        <v>47</v>
      </c>
      <c r="AT65405" s="2" t="s">
        <v>48</v>
      </c>
      <c r="AU65405" s="2" t="s">
        <v>49</v>
      </c>
      <c r="AV65405" s="2" t="s">
        <v>50</v>
      </c>
      <c r="AW65405" s="2" t="s">
        <v>51</v>
      </c>
      <c r="AX65405" s="2" t="s">
        <v>52</v>
      </c>
      <c r="AY65405" s="2" t="s">
        <v>53</v>
      </c>
      <c r="AZ65405" s="2" t="s">
        <v>54</v>
      </c>
      <c r="BA65405" s="2" t="s">
        <v>55</v>
      </c>
      <c r="BB65405" s="2" t="s">
        <v>56</v>
      </c>
      <c r="BC65405" s="2" t="s">
        <v>57</v>
      </c>
      <c r="BD65405" s="2" t="s">
        <v>58</v>
      </c>
      <c r="BE65405" s="2" t="s">
        <v>59</v>
      </c>
      <c r="BF65405" s="2" t="s">
        <v>60</v>
      </c>
      <c r="BG65405" s="2" t="s">
        <v>61</v>
      </c>
      <c r="BH65405" s="2" t="s">
        <v>62</v>
      </c>
      <c r="BI65405" s="2" t="s">
        <v>63</v>
      </c>
      <c r="BJ65405" s="2" t="s">
        <v>64</v>
      </c>
      <c r="BK65405" s="2" t="s">
        <v>65</v>
      </c>
      <c r="BL65405" s="2" t="s">
        <v>66</v>
      </c>
      <c r="BM65405" s="2" t="s">
        <v>67</v>
      </c>
      <c r="BN65405" s="2" t="s">
        <v>68</v>
      </c>
      <c r="BO65405" s="2" t="s">
        <v>69</v>
      </c>
      <c r="BP65405" s="2" t="s">
        <v>70</v>
      </c>
      <c r="BQ65405" s="2" t="s">
        <v>71</v>
      </c>
      <c r="BR65405" s="2" t="s">
        <v>72</v>
      </c>
      <c r="BS65405" s="2" t="s">
        <v>73</v>
      </c>
      <c r="BT65405" s="2" t="s">
        <v>74</v>
      </c>
      <c r="BU65405" s="2" t="s">
        <v>75</v>
      </c>
      <c r="BV65405" s="2" t="s">
        <v>76</v>
      </c>
      <c r="BW65405" s="2" t="s">
        <v>77</v>
      </c>
      <c r="BX65405" s="2" t="s">
        <v>78</v>
      </c>
      <c r="BY65405" s="2" t="s">
        <v>79</v>
      </c>
      <c r="BZ65405" s="2" t="s">
        <v>80</v>
      </c>
      <c r="CA65405" s="2" t="s">
        <v>81</v>
      </c>
      <c r="CB65405" s="2" t="s">
        <v>82</v>
      </c>
      <c r="CC65405" s="2" t="s">
        <v>83</v>
      </c>
      <c r="CD65405" s="2" t="s">
        <v>84</v>
      </c>
      <c r="CE65405" s="2" t="s">
        <v>85</v>
      </c>
      <c r="CF65405" s="2" t="s">
        <v>86</v>
      </c>
      <c r="CG65405" s="2" t="s">
        <v>87</v>
      </c>
      <c r="CH65405" s="2" t="s">
        <v>88</v>
      </c>
      <c r="CI65405" s="2" t="s">
        <v>89</v>
      </c>
      <c r="CJ65405" s="2" t="s">
        <v>90</v>
      </c>
      <c r="CK65405" s="2" t="s">
        <v>91</v>
      </c>
      <c r="CL65405" s="2" t="s">
        <v>92</v>
      </c>
      <c r="CM65405" s="2" t="s">
        <v>93</v>
      </c>
      <c r="CN65405" s="2" t="s">
        <v>94</v>
      </c>
      <c r="CO65405" s="2" t="s">
        <v>95</v>
      </c>
      <c r="CP65405" s="2" t="s">
        <v>96</v>
      </c>
      <c r="CQ65405" s="2" t="s">
        <v>97</v>
      </c>
      <c r="CR65405" s="2" t="s">
        <v>98</v>
      </c>
      <c r="CS65405" s="2" t="s">
        <v>99</v>
      </c>
      <c r="CT65405" s="2" t="s">
        <v>100</v>
      </c>
      <c r="CU65405" s="2" t="s">
        <v>101</v>
      </c>
      <c r="CV65405" s="2" t="s">
        <v>102</v>
      </c>
      <c r="CW65405" s="2" t="s">
        <v>103</v>
      </c>
      <c r="CX65405" s="2" t="s">
        <v>104</v>
      </c>
      <c r="CY65405" s="2" t="s">
        <v>105</v>
      </c>
      <c r="CZ65405" s="2" t="s">
        <v>106</v>
      </c>
      <c r="DA65405" s="2" t="s">
        <v>107</v>
      </c>
      <c r="DB65405" s="2" t="s">
        <v>108</v>
      </c>
      <c r="DC65405" s="2" t="s">
        <v>109</v>
      </c>
      <c r="DD65405" s="2" t="s">
        <v>110</v>
      </c>
      <c r="DE65405" s="2" t="s">
        <v>111</v>
      </c>
      <c r="DF65405" s="2" t="s">
        <v>112</v>
      </c>
      <c r="DG65405" s="2" t="s">
        <v>113</v>
      </c>
      <c r="DH65405" s="2" t="s">
        <v>114</v>
      </c>
      <c r="DI65405" s="2" t="s">
        <v>115</v>
      </c>
      <c r="DJ65405" s="2" t="s">
        <v>116</v>
      </c>
      <c r="DK65405" s="2" t="s">
        <v>117</v>
      </c>
      <c r="DL65405" s="2" t="s">
        <v>118</v>
      </c>
      <c r="DM65405" s="2" t="s">
        <v>119</v>
      </c>
      <c r="DN65405" s="2" t="s">
        <v>120</v>
      </c>
      <c r="DO65405" s="2" t="s">
        <v>121</v>
      </c>
      <c r="DP65405" s="2" t="s">
        <v>122</v>
      </c>
      <c r="DQ65405" s="2" t="s">
        <v>123</v>
      </c>
      <c r="DR65405" s="2" t="s">
        <v>124</v>
      </c>
      <c r="DS65405" s="2" t="s">
        <v>125</v>
      </c>
      <c r="DT65405" s="2" t="s">
        <v>126</v>
      </c>
      <c r="DU65405" s="2" t="s">
        <v>127</v>
      </c>
      <c r="DV65405" s="2" t="s">
        <v>128</v>
      </c>
      <c r="DW65405" s="2" t="s">
        <v>129</v>
      </c>
      <c r="DX65405" s="2" t="s">
        <v>130</v>
      </c>
      <c r="DY65405" s="2" t="s">
        <v>131</v>
      </c>
      <c r="DZ65405" s="2" t="s">
        <v>132</v>
      </c>
      <c r="EA65405" s="2" t="s">
        <v>133</v>
      </c>
      <c r="EB65405" s="2" t="s">
        <v>134</v>
      </c>
      <c r="EC65405" s="2" t="s">
        <v>135</v>
      </c>
      <c r="ED65405" s="2" t="s">
        <v>136</v>
      </c>
      <c r="EE65405" s="2" t="s">
        <v>137</v>
      </c>
      <c r="EF65405" s="2" t="s">
        <v>138</v>
      </c>
      <c r="EG65405" s="2" t="s">
        <v>139</v>
      </c>
      <c r="EH65405" s="2" t="s">
        <v>140</v>
      </c>
      <c r="EI65405" s="2" t="s">
        <v>141</v>
      </c>
      <c r="EJ65405" s="2" t="s">
        <v>142</v>
      </c>
      <c r="EK65405" s="2" t="s">
        <v>143</v>
      </c>
      <c r="EL65405" s="2" t="s">
        <v>144</v>
      </c>
      <c r="EM65405" s="2" t="s">
        <v>145</v>
      </c>
      <c r="EN65405" s="2" t="s">
        <v>146</v>
      </c>
      <c r="EO65405" s="2" t="s">
        <v>147</v>
      </c>
      <c r="EP65405" s="2" t="s">
        <v>148</v>
      </c>
      <c r="EQ65405" s="2" t="s">
        <v>149</v>
      </c>
      <c r="ER65405" s="2" t="s">
        <v>150</v>
      </c>
      <c r="ES65405" s="2" t="s">
        <v>151</v>
      </c>
      <c r="ET65405" s="2" t="s">
        <v>152</v>
      </c>
      <c r="EU65405" s="2" t="s">
        <v>153</v>
      </c>
      <c r="EV65405" s="2" t="s">
        <v>154</v>
      </c>
      <c r="EW65405" s="2" t="s">
        <v>155</v>
      </c>
      <c r="EX65405" s="2" t="s">
        <v>156</v>
      </c>
      <c r="EY65405" s="2" t="s">
        <v>157</v>
      </c>
      <c r="EZ65405" s="2" t="s">
        <v>158</v>
      </c>
      <c r="FA65405" s="2" t="s">
        <v>159</v>
      </c>
      <c r="FB65405" s="2" t="s">
        <v>160</v>
      </c>
      <c r="FC65405" s="2" t="s">
        <v>161</v>
      </c>
      <c r="FD65405" s="2" t="s">
        <v>162</v>
      </c>
      <c r="FE65405" s="2" t="s">
        <v>163</v>
      </c>
    </row>
    <row r="65406" spans="1:161" s="2" customFormat="1" ht="15" x14ac:dyDescent="0.25">
      <c r="A65406" s="3">
        <v>40996</v>
      </c>
      <c r="B65406" s="3">
        <v>41027</v>
      </c>
      <c r="C65406" s="3">
        <v>41057</v>
      </c>
      <c r="D65406" s="3">
        <v>41088</v>
      </c>
      <c r="E65406" s="3">
        <v>41118</v>
      </c>
      <c r="F65406" s="3">
        <v>41149</v>
      </c>
      <c r="G65406" s="3">
        <v>41180</v>
      </c>
      <c r="H65406" s="3">
        <v>41210</v>
      </c>
      <c r="I65406" s="3">
        <v>41241</v>
      </c>
      <c r="J65406" s="3">
        <v>41271</v>
      </c>
      <c r="K65406" s="3">
        <v>41302</v>
      </c>
      <c r="L65406" s="3">
        <v>41333</v>
      </c>
      <c r="M65406" s="3">
        <v>41361</v>
      </c>
      <c r="N65406" s="3">
        <v>41392</v>
      </c>
      <c r="O65406" s="3">
        <v>41422</v>
      </c>
      <c r="P65406" s="3">
        <v>41453</v>
      </c>
      <c r="Q65406" s="3">
        <v>41483</v>
      </c>
      <c r="R65406" s="3">
        <v>41514</v>
      </c>
      <c r="S65406" s="3">
        <v>41545</v>
      </c>
      <c r="T65406" s="3">
        <v>41575</v>
      </c>
      <c r="U65406" s="3">
        <v>41606</v>
      </c>
      <c r="V65406" s="3">
        <v>41636</v>
      </c>
      <c r="W65406" s="3">
        <v>41667</v>
      </c>
      <c r="X65406" s="3">
        <v>42671</v>
      </c>
      <c r="Y65406" s="3">
        <v>42702</v>
      </c>
      <c r="Z65406" s="3">
        <v>42732</v>
      </c>
      <c r="AA65406" s="3">
        <v>42763</v>
      </c>
      <c r="AB65406" s="3">
        <v>42794</v>
      </c>
      <c r="AC65406" s="3">
        <v>42822</v>
      </c>
      <c r="AD65406" s="3">
        <v>42853</v>
      </c>
      <c r="AE65406" s="3">
        <v>42883</v>
      </c>
      <c r="AF65406" s="3">
        <v>42914</v>
      </c>
      <c r="AG65406" s="3">
        <v>42944</v>
      </c>
      <c r="AH65406" s="3">
        <v>42975</v>
      </c>
      <c r="AI65406" s="3">
        <v>43006</v>
      </c>
      <c r="AJ65406" s="3">
        <v>43036</v>
      </c>
      <c r="AK65406" s="3">
        <v>43067</v>
      </c>
      <c r="AL65406" s="3">
        <v>43097</v>
      </c>
      <c r="AM65406" s="3">
        <v>43128</v>
      </c>
      <c r="AN65406" s="3">
        <v>43159</v>
      </c>
      <c r="AO65406" s="3">
        <v>43187</v>
      </c>
      <c r="AP65406" s="3">
        <v>43218</v>
      </c>
      <c r="AQ65406" s="3">
        <v>43248</v>
      </c>
      <c r="AR65406" s="3">
        <v>43279</v>
      </c>
      <c r="AS65406" s="3">
        <v>43309</v>
      </c>
      <c r="AT65406" s="3">
        <v>43340</v>
      </c>
      <c r="AU65406" s="3">
        <v>43371</v>
      </c>
      <c r="AV65406" s="3">
        <v>43401</v>
      </c>
      <c r="AW65406" s="3">
        <v>43432</v>
      </c>
      <c r="AX65406" s="3">
        <v>43462</v>
      </c>
      <c r="AY65406" s="3">
        <v>43493</v>
      </c>
      <c r="AZ65406" s="3">
        <v>43524</v>
      </c>
      <c r="BA65406" s="3">
        <v>43552</v>
      </c>
      <c r="BB65406" s="3">
        <v>43583</v>
      </c>
      <c r="BC65406" s="3">
        <v>43613</v>
      </c>
      <c r="BD65406" s="3">
        <v>43644</v>
      </c>
      <c r="BE65406" s="3">
        <v>43674</v>
      </c>
      <c r="BF65406" s="3">
        <v>43705</v>
      </c>
      <c r="BG65406" s="3">
        <v>43736</v>
      </c>
      <c r="BH65406" s="3">
        <v>43766</v>
      </c>
      <c r="BI65406" s="3">
        <v>43797</v>
      </c>
      <c r="BJ65406" s="3">
        <v>43827</v>
      </c>
      <c r="BK65406" s="3">
        <v>43858</v>
      </c>
      <c r="BL65406" s="3">
        <v>43889</v>
      </c>
      <c r="BM65406" s="3">
        <v>43918</v>
      </c>
      <c r="BN65406" s="3">
        <v>43949</v>
      </c>
      <c r="BO65406" s="3">
        <v>43979</v>
      </c>
      <c r="BP65406" s="3">
        <v>44010</v>
      </c>
      <c r="BQ65406" s="3">
        <v>44040</v>
      </c>
      <c r="BR65406" s="3">
        <v>44071</v>
      </c>
      <c r="BS65406" s="3">
        <v>44102</v>
      </c>
      <c r="BT65406" s="3">
        <v>44132</v>
      </c>
      <c r="BU65406" s="3">
        <v>44163</v>
      </c>
      <c r="BV65406" s="3">
        <v>44193</v>
      </c>
      <c r="BW65406" s="3">
        <v>44224</v>
      </c>
      <c r="BX65406" s="3">
        <v>44255</v>
      </c>
      <c r="BY65406" s="3">
        <v>44283</v>
      </c>
      <c r="BZ65406" s="3">
        <v>44314</v>
      </c>
      <c r="CA65406" s="3">
        <v>44344</v>
      </c>
      <c r="CB65406" s="3">
        <v>44375</v>
      </c>
      <c r="CC65406" s="3">
        <v>44405</v>
      </c>
      <c r="CD65406" s="3">
        <v>44436</v>
      </c>
      <c r="CE65406" s="3">
        <v>44467</v>
      </c>
      <c r="CF65406" s="3">
        <v>44497</v>
      </c>
      <c r="CG65406" s="3">
        <v>44528</v>
      </c>
      <c r="CH65406" s="3">
        <v>44558</v>
      </c>
      <c r="CI65406" s="3">
        <v>44589</v>
      </c>
      <c r="CJ65406" s="3">
        <v>44620</v>
      </c>
      <c r="CK65406" s="3">
        <v>44648</v>
      </c>
      <c r="CL65406" s="3">
        <v>44679</v>
      </c>
      <c r="CM65406" s="3">
        <v>44709</v>
      </c>
      <c r="CN65406" s="3">
        <v>44740</v>
      </c>
      <c r="CO65406" s="3">
        <v>44770</v>
      </c>
      <c r="CP65406" s="3">
        <v>44801</v>
      </c>
      <c r="CQ65406" s="3">
        <v>44832</v>
      </c>
      <c r="CR65406" s="3">
        <v>44862</v>
      </c>
      <c r="CS65406" s="3">
        <v>44893</v>
      </c>
      <c r="CT65406" s="3">
        <v>44923</v>
      </c>
      <c r="CU65406" s="3">
        <v>44954</v>
      </c>
      <c r="CV65406" s="3">
        <v>44985</v>
      </c>
      <c r="CW65406" s="3">
        <v>45013</v>
      </c>
      <c r="CX65406" s="3">
        <v>45044</v>
      </c>
      <c r="CY65406" s="3">
        <v>45074</v>
      </c>
      <c r="CZ65406" s="3">
        <v>45105</v>
      </c>
      <c r="DA65406" s="3">
        <v>45135</v>
      </c>
      <c r="DB65406" s="3">
        <v>45166</v>
      </c>
      <c r="DC65406" s="3">
        <v>45197</v>
      </c>
      <c r="DD65406" s="3">
        <v>45227</v>
      </c>
      <c r="DE65406" s="3">
        <v>45258</v>
      </c>
      <c r="DF65406" s="3">
        <v>45288</v>
      </c>
      <c r="DG65406" s="3">
        <v>45319</v>
      </c>
      <c r="DH65406" s="3">
        <v>45350</v>
      </c>
      <c r="DI65406" s="3">
        <v>45379</v>
      </c>
      <c r="DJ65406" s="3">
        <v>45410</v>
      </c>
      <c r="DK65406" s="3">
        <v>45440</v>
      </c>
      <c r="DL65406" s="3">
        <v>45471</v>
      </c>
      <c r="DM65406" s="3">
        <v>45501</v>
      </c>
      <c r="DN65406" s="3">
        <v>45532</v>
      </c>
      <c r="DO65406" s="3">
        <v>45563</v>
      </c>
      <c r="DP65406" s="3">
        <v>45593</v>
      </c>
      <c r="DQ65406" s="3">
        <v>45624</v>
      </c>
      <c r="DR65406" s="3">
        <v>45654</v>
      </c>
      <c r="DS65406" s="3">
        <v>45685</v>
      </c>
      <c r="DT65406" s="3">
        <v>45716</v>
      </c>
      <c r="DU65406" s="3">
        <v>45744</v>
      </c>
      <c r="DV65406" s="3">
        <v>45775</v>
      </c>
      <c r="DW65406" s="3">
        <v>45805</v>
      </c>
      <c r="DX65406" s="3">
        <v>45836</v>
      </c>
      <c r="DY65406" s="3">
        <v>45866</v>
      </c>
      <c r="DZ65406" s="3">
        <v>45897</v>
      </c>
      <c r="EA65406" s="3">
        <v>45928</v>
      </c>
      <c r="EB65406" s="3">
        <v>45958</v>
      </c>
      <c r="EC65406" s="3">
        <v>45989</v>
      </c>
      <c r="ED65406" s="3">
        <v>46019</v>
      </c>
      <c r="EE65406" s="3">
        <v>46050</v>
      </c>
      <c r="EF65406" s="3">
        <v>46081</v>
      </c>
      <c r="EG65406" s="3">
        <v>46109</v>
      </c>
      <c r="EH65406" s="3">
        <v>46140</v>
      </c>
      <c r="EI65406" s="3">
        <v>46170</v>
      </c>
      <c r="EJ65406" s="3">
        <v>46201</v>
      </c>
      <c r="EK65406" s="3">
        <v>46231</v>
      </c>
      <c r="EL65406" s="3">
        <v>46262</v>
      </c>
      <c r="EM65406" s="3">
        <v>46293</v>
      </c>
      <c r="EN65406" s="3">
        <v>46323</v>
      </c>
      <c r="EO65406" s="3">
        <v>46354</v>
      </c>
      <c r="EP65406" s="3">
        <v>46384</v>
      </c>
      <c r="EQ65406" s="3">
        <v>46415</v>
      </c>
      <c r="ER65406" s="3">
        <v>46446</v>
      </c>
      <c r="ES65406" s="3">
        <v>46474</v>
      </c>
      <c r="ET65406" s="3">
        <v>46505</v>
      </c>
      <c r="EU65406" s="3">
        <v>46535</v>
      </c>
      <c r="EV65406" s="3">
        <v>46566</v>
      </c>
      <c r="EW65406" s="3">
        <v>46596</v>
      </c>
      <c r="EX65406" s="3">
        <v>46627</v>
      </c>
      <c r="EY65406" s="3">
        <v>46658</v>
      </c>
      <c r="EZ65406" s="3">
        <v>46688</v>
      </c>
      <c r="FA65406" s="3">
        <v>46719</v>
      </c>
      <c r="FB65406" s="3">
        <v>46749</v>
      </c>
      <c r="FC65406" s="3">
        <v>46780</v>
      </c>
      <c r="FD65406" s="3">
        <v>46811</v>
      </c>
      <c r="FE65406" s="3">
        <v>46840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tabSelected="1" topLeftCell="T1" zoomScaleNormal="100" workbookViewId="0">
      <selection activeCell="Y27" sqref="Y27"/>
    </sheetView>
  </sheetViews>
  <sheetFormatPr defaultRowHeight="12.75" x14ac:dyDescent="0.2"/>
  <cols>
    <col min="1" max="1" width="12.28515625" style="22" bestFit="1" customWidth="1"/>
    <col min="2" max="2" width="12.5703125" bestFit="1" customWidth="1"/>
    <col min="6" max="6" width="9.140625" style="6"/>
    <col min="8" max="8" width="12" customWidth="1"/>
    <col min="9" max="10" width="10.85546875" customWidth="1"/>
    <col min="11" max="11" width="16.140625" style="22" customWidth="1"/>
    <col min="12" max="12" width="27" bestFit="1" customWidth="1"/>
    <col min="13" max="13" width="14.7109375" customWidth="1"/>
    <col min="14" max="17" width="13.140625" customWidth="1"/>
    <col min="18" max="18" width="13.140625" style="4" customWidth="1"/>
    <col min="19" max="19" width="13.140625" customWidth="1"/>
    <col min="20" max="20" width="9.140625" style="22"/>
    <col min="21" max="21" width="20.42578125" customWidth="1"/>
    <col min="22" max="22" width="18.28515625" customWidth="1"/>
    <col min="24" max="24" width="17" bestFit="1" customWidth="1"/>
    <col min="25" max="25" width="23.5703125" bestFit="1" customWidth="1"/>
    <col min="26" max="26" width="17" bestFit="1" customWidth="1"/>
  </cols>
  <sheetData>
    <row r="1" spans="1:27" x14ac:dyDescent="0.2">
      <c r="B1" s="22"/>
      <c r="C1" s="22"/>
      <c r="D1" s="22"/>
      <c r="E1" s="22"/>
      <c r="G1" s="22"/>
      <c r="H1" s="22"/>
      <c r="I1" s="22"/>
      <c r="J1" s="22"/>
      <c r="L1" s="22"/>
      <c r="M1" s="22"/>
      <c r="N1" s="22"/>
      <c r="O1" s="22"/>
      <c r="P1" s="22"/>
      <c r="Q1" s="22"/>
      <c r="R1" s="83"/>
      <c r="S1" s="22"/>
    </row>
    <row r="2" spans="1:27" ht="13.5" thickBot="1" x14ac:dyDescent="0.25">
      <c r="A2" s="69" t="s">
        <v>167</v>
      </c>
      <c r="B2" s="160" t="s">
        <v>187</v>
      </c>
      <c r="C2" s="161"/>
      <c r="D2" s="161"/>
      <c r="E2" s="162"/>
      <c r="G2" s="22"/>
      <c r="H2" s="22"/>
      <c r="I2" s="22"/>
      <c r="J2" s="22"/>
      <c r="L2" s="22"/>
      <c r="M2" s="22"/>
      <c r="N2" s="22"/>
      <c r="O2" s="22"/>
      <c r="P2" s="22"/>
      <c r="Q2" s="22"/>
      <c r="R2" s="83"/>
      <c r="S2" s="22"/>
      <c r="U2" s="6"/>
      <c r="V2" s="6"/>
      <c r="W2" s="6"/>
      <c r="X2" s="6"/>
    </row>
    <row r="3" spans="1:27" ht="15.75" customHeight="1" x14ac:dyDescent="0.2">
      <c r="A3" s="70">
        <v>1</v>
      </c>
      <c r="B3" s="48" t="s">
        <v>0</v>
      </c>
      <c r="C3" s="116" t="s">
        <v>204</v>
      </c>
      <c r="D3" s="116" t="s">
        <v>193</v>
      </c>
      <c r="E3" s="116" t="s">
        <v>202</v>
      </c>
      <c r="G3" s="170" t="s">
        <v>168</v>
      </c>
      <c r="H3" s="171"/>
      <c r="I3" s="171"/>
      <c r="J3" s="172"/>
      <c r="L3" s="20"/>
      <c r="M3" s="13"/>
      <c r="N3" s="13"/>
      <c r="O3" s="13"/>
      <c r="P3" s="13"/>
      <c r="Q3" s="13"/>
      <c r="R3" s="84"/>
      <c r="S3" s="14"/>
      <c r="U3" s="148" t="s">
        <v>184</v>
      </c>
      <c r="V3" s="149"/>
      <c r="W3" s="6"/>
      <c r="X3" s="6"/>
    </row>
    <row r="4" spans="1:27" ht="15.75" x14ac:dyDescent="0.25">
      <c r="A4" s="70">
        <v>2</v>
      </c>
      <c r="B4" s="113">
        <v>41913</v>
      </c>
      <c r="C4" s="112">
        <f t="shared" ref="C4:C39" si="0">HLOOKUP($C$3,Returns,A4,FALSE)</f>
        <v>-7.7694235588971223E-3</v>
      </c>
      <c r="D4" s="118">
        <f t="shared" ref="D4:D39" si="1">HLOOKUP($D$3,Returns,A4,FALSE)</f>
        <v>7.7588117933939573E-3</v>
      </c>
      <c r="E4" s="119">
        <f t="shared" ref="E4:E39" si="2">HLOOKUP($E$3,Returns,A4,FALSE)</f>
        <v>3.1294007197622104E-3</v>
      </c>
      <c r="G4" s="173"/>
      <c r="H4" s="174"/>
      <c r="I4" s="174"/>
      <c r="J4" s="175"/>
      <c r="L4" s="21"/>
      <c r="M4" s="64" t="s">
        <v>181</v>
      </c>
      <c r="N4" s="65"/>
      <c r="O4" s="66"/>
      <c r="P4" s="66"/>
      <c r="Q4" s="65"/>
      <c r="R4" s="85"/>
      <c r="S4" s="57"/>
      <c r="U4" s="150"/>
      <c r="V4" s="151"/>
      <c r="W4" s="6"/>
      <c r="X4" s="6"/>
    </row>
    <row r="5" spans="1:27" ht="13.5" thickBot="1" x14ac:dyDescent="0.25">
      <c r="A5" s="70">
        <v>3</v>
      </c>
      <c r="B5" s="114">
        <v>41884</v>
      </c>
      <c r="C5" s="120">
        <f t="shared" si="0"/>
        <v>-5.2356020942408588E-3</v>
      </c>
      <c r="D5" s="117">
        <f t="shared" si="1"/>
        <v>5.7971014492753182E-3</v>
      </c>
      <c r="E5" s="121">
        <f t="shared" si="2"/>
        <v>4.4004400440043065E-3</v>
      </c>
      <c r="G5" s="36"/>
      <c r="H5" s="37" t="str">
        <f>C3</f>
        <v>XLK</v>
      </c>
      <c r="I5" s="37" t="str">
        <f>D3</f>
        <v>XLP</v>
      </c>
      <c r="J5" s="38" t="str">
        <f>E3</f>
        <v>XLV</v>
      </c>
      <c r="L5" s="88"/>
      <c r="M5" s="89"/>
      <c r="N5" s="90" t="s">
        <v>174</v>
      </c>
      <c r="O5" s="90" t="s">
        <v>175</v>
      </c>
      <c r="P5" s="90" t="s">
        <v>176</v>
      </c>
      <c r="Q5" s="90"/>
      <c r="R5" s="90"/>
      <c r="S5" s="91"/>
      <c r="U5" s="152"/>
      <c r="V5" s="153"/>
      <c r="W5" s="6"/>
      <c r="X5" s="6"/>
    </row>
    <row r="6" spans="1:27" ht="13.5" thickBot="1" x14ac:dyDescent="0.25">
      <c r="A6" s="70">
        <v>4</v>
      </c>
      <c r="B6" s="114">
        <v>41852</v>
      </c>
      <c r="C6" s="120">
        <f t="shared" si="0"/>
        <v>3.2964202935874355E-2</v>
      </c>
      <c r="D6" s="117">
        <f t="shared" si="1"/>
        <v>4.6186144156753067E-2</v>
      </c>
      <c r="E6" s="121">
        <f t="shared" si="2"/>
        <v>4.8442906574394547E-2</v>
      </c>
      <c r="G6" s="39" t="s">
        <v>164</v>
      </c>
      <c r="H6" s="76">
        <f>AVERAGE(C4:C39)</f>
        <v>1.367985729879246E-2</v>
      </c>
      <c r="I6" s="76">
        <f t="shared" ref="I6:J6" si="3">AVERAGE(D4:D39)</f>
        <v>1.3354573149229849E-2</v>
      </c>
      <c r="J6" s="97">
        <f t="shared" si="3"/>
        <v>2.003327576857384E-2</v>
      </c>
      <c r="L6" s="92"/>
      <c r="M6" s="93" t="s">
        <v>177</v>
      </c>
      <c r="N6" s="94" t="str">
        <f>C3</f>
        <v>XLK</v>
      </c>
      <c r="O6" s="94" t="str">
        <f>D3</f>
        <v>XLP</v>
      </c>
      <c r="P6" s="94" t="str">
        <f>E3</f>
        <v>XLV</v>
      </c>
      <c r="Q6" s="95" t="s">
        <v>165</v>
      </c>
      <c r="R6" s="95" t="s">
        <v>210</v>
      </c>
      <c r="S6" s="96" t="s">
        <v>166</v>
      </c>
      <c r="U6" s="103"/>
      <c r="V6" s="100"/>
      <c r="W6" s="6"/>
      <c r="X6" s="6"/>
    </row>
    <row r="7" spans="1:27" x14ac:dyDescent="0.2">
      <c r="A7" s="70">
        <v>5</v>
      </c>
      <c r="B7" s="114">
        <v>41821</v>
      </c>
      <c r="C7" s="120">
        <f t="shared" si="0"/>
        <v>1.6758313694684487E-2</v>
      </c>
      <c r="D7" s="117">
        <f t="shared" si="1"/>
        <v>-3.3152909336941948E-2</v>
      </c>
      <c r="E7" s="121">
        <f t="shared" si="2"/>
        <v>1.3199142055766095E-3</v>
      </c>
      <c r="G7" s="39" t="s">
        <v>169</v>
      </c>
      <c r="H7" s="43">
        <f>_xlfn.VAR.S(C4:C39)</f>
        <v>9.1076319951222974E-4</v>
      </c>
      <c r="I7" s="43">
        <f t="shared" ref="I7:J7" si="4">_xlfn.VAR.S(D4:D39)</f>
        <v>7.6193112910729807E-4</v>
      </c>
      <c r="J7" s="44">
        <f t="shared" si="4"/>
        <v>7.517953247857264E-4</v>
      </c>
      <c r="L7" s="56" t="s">
        <v>182</v>
      </c>
      <c r="M7" s="79">
        <f>MAX(M16:M73)</f>
        <v>0.72699071602242527</v>
      </c>
      <c r="N7" s="80">
        <f>VLOOKUP($M$7,Opportunity_Set,2,FALSE)</f>
        <v>0</v>
      </c>
      <c r="O7" s="80">
        <f>VLOOKUP($M$7,Opportunity_Set,3,FALSE)</f>
        <v>0</v>
      </c>
      <c r="P7" s="80">
        <f>VLOOKUP($M$7,Opportunity_Set,4,FALSE)</f>
        <v>1</v>
      </c>
      <c r="Q7" s="81">
        <f>VLOOKUP($M$7,Opportunity_Set,5,FALSE)</f>
        <v>2.003327576857384E-2</v>
      </c>
      <c r="R7" s="126">
        <f>VLOOKUP($M$7,Opportunity_Set,6,FALSE)</f>
        <v>7.517953247857264E-4</v>
      </c>
      <c r="S7" s="82">
        <f>VLOOKUP($M$7,Opportunity_Set,7,FALSE)</f>
        <v>2.7418886279091031E-2</v>
      </c>
      <c r="U7" s="154" t="s">
        <v>216</v>
      </c>
      <c r="V7" s="156">
        <v>30</v>
      </c>
      <c r="W7" s="6"/>
      <c r="X7" s="142" t="s">
        <v>218</v>
      </c>
      <c r="Y7" s="144" t="s">
        <v>222</v>
      </c>
      <c r="Z7" s="146" t="s">
        <v>223</v>
      </c>
      <c r="AA7" s="134"/>
    </row>
    <row r="8" spans="1:27" ht="13.5" thickBot="1" x14ac:dyDescent="0.25">
      <c r="A8" s="70">
        <v>6</v>
      </c>
      <c r="B8" s="114">
        <v>41792</v>
      </c>
      <c r="C8" s="120">
        <f t="shared" si="0"/>
        <v>1.8671645772205807E-2</v>
      </c>
      <c r="D8" s="117">
        <f t="shared" si="1"/>
        <v>-2.4746906636670288E-3</v>
      </c>
      <c r="E8" s="121">
        <f t="shared" si="2"/>
        <v>2.1229991575400134E-2</v>
      </c>
      <c r="G8" s="39" t="s">
        <v>170</v>
      </c>
      <c r="H8" s="77">
        <f>_xlfn.STDEV.S(C4:C39)</f>
        <v>3.0178853515536831E-2</v>
      </c>
      <c r="I8" s="77">
        <f t="shared" ref="I8:J8" si="5">_xlfn.STDEV.S(D4:D39)</f>
        <v>2.7603099990894105E-2</v>
      </c>
      <c r="J8" s="98">
        <f t="shared" si="5"/>
        <v>2.7418886279091031E-2</v>
      </c>
      <c r="L8" s="52" t="s">
        <v>183</v>
      </c>
      <c r="M8" s="53"/>
      <c r="N8" s="53"/>
      <c r="O8" s="54"/>
      <c r="P8" s="55"/>
      <c r="Q8" s="73">
        <f>H22</f>
        <v>9.9999999999999991E-5</v>
      </c>
      <c r="R8" s="67"/>
      <c r="S8" s="68">
        <v>0</v>
      </c>
      <c r="U8" s="155"/>
      <c r="V8" s="157"/>
      <c r="W8" s="6"/>
      <c r="X8" s="143"/>
      <c r="Y8" s="145"/>
      <c r="Z8" s="147"/>
      <c r="AA8" s="134"/>
    </row>
    <row r="9" spans="1:27" ht="12.75" customHeight="1" x14ac:dyDescent="0.2">
      <c r="A9" s="70">
        <v>7</v>
      </c>
      <c r="B9" s="114">
        <v>41760</v>
      </c>
      <c r="C9" s="120">
        <f t="shared" si="0"/>
        <v>3.7641848879047861E-2</v>
      </c>
      <c r="D9" s="117">
        <f t="shared" si="1"/>
        <v>1.8094365551992814E-2</v>
      </c>
      <c r="E9" s="121">
        <f t="shared" si="2"/>
        <v>2.8596187175043301E-2</v>
      </c>
      <c r="G9" s="176" t="s">
        <v>171</v>
      </c>
      <c r="H9" s="177"/>
      <c r="I9" s="177"/>
      <c r="J9" s="178"/>
      <c r="U9" s="99"/>
      <c r="V9" s="100"/>
      <c r="W9" s="6"/>
      <c r="X9" s="130" t="str">
        <f>H5</f>
        <v>XLK</v>
      </c>
      <c r="Y9" s="6">
        <f>$U$12*N7</f>
        <v>0</v>
      </c>
      <c r="Z9" s="139">
        <f>Y9*100000</f>
        <v>0</v>
      </c>
      <c r="AA9" s="6"/>
    </row>
    <row r="10" spans="1:27" ht="15" x14ac:dyDescent="0.2">
      <c r="A10" s="70">
        <v>8</v>
      </c>
      <c r="B10" s="114">
        <v>41730</v>
      </c>
      <c r="C10" s="120">
        <f t="shared" si="0"/>
        <v>2.775464890369176E-3</v>
      </c>
      <c r="D10" s="117">
        <f t="shared" si="1"/>
        <v>2.7294117647058743E-2</v>
      </c>
      <c r="E10" s="121">
        <f t="shared" si="2"/>
        <v>-6.2004822597313027E-3</v>
      </c>
      <c r="G10" s="179"/>
      <c r="H10" s="180"/>
      <c r="I10" s="180"/>
      <c r="J10" s="181"/>
      <c r="L10" s="22"/>
      <c r="M10" s="22"/>
      <c r="N10" s="22"/>
      <c r="O10" s="22"/>
      <c r="P10" s="22"/>
      <c r="Q10" s="22"/>
      <c r="R10" s="83"/>
      <c r="S10" s="22"/>
      <c r="U10" s="158" t="s">
        <v>185</v>
      </c>
      <c r="V10" s="159"/>
      <c r="W10" s="6"/>
      <c r="X10" s="130" t="str">
        <f>I5</f>
        <v>XLP</v>
      </c>
      <c r="Y10" s="137">
        <f>$U$12*O7</f>
        <v>0</v>
      </c>
      <c r="Z10" s="139">
        <f t="shared" ref="Z10:Z11" si="6">Y10*100000</f>
        <v>0</v>
      </c>
      <c r="AA10" s="6"/>
    </row>
    <row r="11" spans="1:27" ht="15.75" thickBot="1" x14ac:dyDescent="0.25">
      <c r="A11" s="70">
        <v>9</v>
      </c>
      <c r="B11" s="114">
        <v>41701</v>
      </c>
      <c r="C11" s="120">
        <f t="shared" si="0"/>
        <v>4.4605519933092752E-3</v>
      </c>
      <c r="D11" s="117">
        <f t="shared" si="1"/>
        <v>2.188025967780708E-2</v>
      </c>
      <c r="E11" s="121">
        <f t="shared" si="2"/>
        <v>-1.2585034013605357E-2</v>
      </c>
      <c r="G11" s="36"/>
      <c r="H11" s="40" t="str">
        <f>H5</f>
        <v>XLK</v>
      </c>
      <c r="I11" s="40" t="str">
        <f>I5</f>
        <v>XLP</v>
      </c>
      <c r="J11" s="41" t="str">
        <f>J5</f>
        <v>XLV</v>
      </c>
      <c r="L11" s="69" t="s">
        <v>214</v>
      </c>
      <c r="M11" s="70">
        <v>1</v>
      </c>
      <c r="N11" s="70">
        <v>2</v>
      </c>
      <c r="O11" s="70">
        <v>3</v>
      </c>
      <c r="P11" s="70">
        <v>4</v>
      </c>
      <c r="Q11" s="70">
        <v>5</v>
      </c>
      <c r="R11" s="70">
        <v>6</v>
      </c>
      <c r="S11" s="70">
        <v>7</v>
      </c>
      <c r="U11" s="104" t="s">
        <v>217</v>
      </c>
      <c r="V11" s="105" t="s">
        <v>186</v>
      </c>
      <c r="W11" s="6"/>
      <c r="X11" s="131" t="str">
        <f>J5</f>
        <v>XLV</v>
      </c>
      <c r="Y11" s="136">
        <f>$U$12*P7</f>
        <v>0.88380773824112913</v>
      </c>
      <c r="Z11" s="139">
        <f t="shared" si="6"/>
        <v>88380.773824112912</v>
      </c>
      <c r="AA11" s="6"/>
    </row>
    <row r="12" spans="1:27" ht="15.75" customHeight="1" x14ac:dyDescent="0.2">
      <c r="A12" s="70">
        <v>10</v>
      </c>
      <c r="B12" s="114">
        <v>41673</v>
      </c>
      <c r="C12" s="120">
        <f t="shared" si="0"/>
        <v>4.394644935972055E-2</v>
      </c>
      <c r="D12" s="117">
        <f t="shared" si="1"/>
        <v>3.8970771921059258E-2</v>
      </c>
      <c r="E12" s="121">
        <f t="shared" si="2"/>
        <v>6.2138728323699384E-2</v>
      </c>
      <c r="G12" s="39" t="str">
        <f>H11</f>
        <v>XLK</v>
      </c>
      <c r="H12" s="43">
        <f>_xlfn.COVARIANCE.S(C4:C39,C4:C39)</f>
        <v>9.1076319951223007E-4</v>
      </c>
      <c r="I12" s="43">
        <f>_xlfn.COVARIANCE.S(C4:C39,D4:D39)</f>
        <v>3.7824210598436006E-4</v>
      </c>
      <c r="J12" s="44">
        <f>_xlfn.COVARIANCE.S(C4:C39,E4:E39)</f>
        <v>5.094313509554204E-4</v>
      </c>
      <c r="L12" s="22"/>
      <c r="M12" s="164" t="s">
        <v>173</v>
      </c>
      <c r="N12" s="165"/>
      <c r="O12" s="165"/>
      <c r="P12" s="165"/>
      <c r="Q12" s="165"/>
      <c r="R12" s="165"/>
      <c r="S12" s="166"/>
      <c r="U12" s="128">
        <f>(Q7-Q8)/(V7*R7)</f>
        <v>0.88380773824112913</v>
      </c>
      <c r="V12" s="127">
        <f>1-U12</f>
        <v>0.11619226175887087</v>
      </c>
      <c r="W12" s="6"/>
      <c r="X12" s="135" t="s">
        <v>221</v>
      </c>
      <c r="Y12" s="133">
        <f>V12</f>
        <v>0.11619226175887087</v>
      </c>
      <c r="Z12" s="140">
        <f>Y12*100000</f>
        <v>11619.226175887088</v>
      </c>
      <c r="AA12" s="134"/>
    </row>
    <row r="13" spans="1:27" ht="13.5" thickBot="1" x14ac:dyDescent="0.25">
      <c r="A13" s="70">
        <v>11</v>
      </c>
      <c r="B13" s="114">
        <v>41641</v>
      </c>
      <c r="C13" s="120">
        <f t="shared" si="0"/>
        <v>-2.5800963992061346E-2</v>
      </c>
      <c r="D13" s="117">
        <f t="shared" si="1"/>
        <v>-5.1646529258469548E-2</v>
      </c>
      <c r="E13" s="121">
        <f t="shared" si="2"/>
        <v>9.2980856882406201E-3</v>
      </c>
      <c r="G13" s="39" t="str">
        <f>I11</f>
        <v>XLP</v>
      </c>
      <c r="H13" s="43">
        <f>_xlfn.COVARIANCE.S(D4:D39,C4:C39)</f>
        <v>3.7824210598436006E-4</v>
      </c>
      <c r="I13" s="43">
        <f>_xlfn.COVARIANCE.S(D4:D39,D4:D39)</f>
        <v>7.6193112910729818E-4</v>
      </c>
      <c r="J13" s="44">
        <f>_xlfn.COVARIANCE.S(D4:D39,E4:E39)</f>
        <v>5.0217756969093529E-4</v>
      </c>
      <c r="L13" s="22"/>
      <c r="M13" s="167"/>
      <c r="N13" s="168"/>
      <c r="O13" s="168"/>
      <c r="P13" s="168"/>
      <c r="Q13" s="168"/>
      <c r="R13" s="168"/>
      <c r="S13" s="169"/>
      <c r="U13" s="101"/>
      <c r="V13" s="102"/>
      <c r="W13" s="6"/>
      <c r="X13" s="132" t="s">
        <v>219</v>
      </c>
      <c r="Y13" s="138">
        <f>SUM(Y9:Y12)</f>
        <v>1</v>
      </c>
      <c r="Z13" s="141">
        <f>SUM(Z9:Z12)</f>
        <v>100000</v>
      </c>
      <c r="AA13" s="6"/>
    </row>
    <row r="14" spans="1:27" ht="15" x14ac:dyDescent="0.25">
      <c r="A14" s="70">
        <v>12</v>
      </c>
      <c r="B14" s="114">
        <v>41610</v>
      </c>
      <c r="C14" s="120">
        <f t="shared" si="0"/>
        <v>3.5221602582917608E-2</v>
      </c>
      <c r="D14" s="117">
        <f t="shared" si="1"/>
        <v>6.9179389312976894E-3</v>
      </c>
      <c r="E14" s="121">
        <f t="shared" si="2"/>
        <v>7.5312270389420229E-3</v>
      </c>
      <c r="G14" s="39" t="str">
        <f>J11</f>
        <v>XLV</v>
      </c>
      <c r="H14" s="43">
        <f>_xlfn.COVARIANCE.S(E4:E39,C4:C39)</f>
        <v>5.094313509554204E-4</v>
      </c>
      <c r="I14" s="43">
        <f>_xlfn.COVARIANCE.S(E4:E39,D4:D39)</f>
        <v>5.0217756969093529E-4</v>
      </c>
      <c r="J14" s="44">
        <f>_xlfn.COVARIANCE.S(E4:E39,E4:E39)</f>
        <v>7.5179532478572607E-4</v>
      </c>
      <c r="L14" s="22"/>
      <c r="M14" s="12"/>
      <c r="N14" s="59" t="s">
        <v>178</v>
      </c>
      <c r="O14" s="59" t="s">
        <v>179</v>
      </c>
      <c r="P14" s="59" t="s">
        <v>180</v>
      </c>
      <c r="Q14" s="13"/>
      <c r="R14" s="84"/>
      <c r="S14" s="14"/>
      <c r="U14" s="106" t="s">
        <v>211</v>
      </c>
      <c r="V14" s="107">
        <f>Q7*U12+V12*Q8</f>
        <v>1.7717183372759952E-2</v>
      </c>
      <c r="W14" s="6"/>
      <c r="X14" s="6"/>
    </row>
    <row r="15" spans="1:27" ht="15.75" thickBot="1" x14ac:dyDescent="0.25">
      <c r="A15" s="70">
        <v>13</v>
      </c>
      <c r="B15" s="114">
        <v>41579</v>
      </c>
      <c r="C15" s="120">
        <f t="shared" si="0"/>
        <v>3.0862329803328387E-2</v>
      </c>
      <c r="D15" s="117">
        <f t="shared" si="1"/>
        <v>1.5749939423309874E-2</v>
      </c>
      <c r="E15" s="121">
        <f t="shared" si="2"/>
        <v>4.7124447009040116E-2</v>
      </c>
      <c r="G15" s="182" t="s">
        <v>172</v>
      </c>
      <c r="H15" s="183"/>
      <c r="I15" s="183"/>
      <c r="J15" s="184"/>
      <c r="L15" s="22"/>
      <c r="M15" s="60" t="s">
        <v>177</v>
      </c>
      <c r="N15" s="61" t="str">
        <f>C3</f>
        <v>XLK</v>
      </c>
      <c r="O15" s="61" t="str">
        <f>D3</f>
        <v>XLP</v>
      </c>
      <c r="P15" s="61" t="str">
        <f>E3</f>
        <v>XLV</v>
      </c>
      <c r="Q15" s="62" t="s">
        <v>165</v>
      </c>
      <c r="R15" s="62" t="s">
        <v>210</v>
      </c>
      <c r="S15" s="63" t="s">
        <v>166</v>
      </c>
      <c r="U15" s="106" t="s">
        <v>212</v>
      </c>
      <c r="V15" s="108">
        <f>U12^2*R7</f>
        <v>5.8723944575866493E-4</v>
      </c>
      <c r="W15" s="6"/>
      <c r="X15" s="6"/>
    </row>
    <row r="16" spans="1:27" ht="15" x14ac:dyDescent="0.25">
      <c r="A16" s="70">
        <v>14</v>
      </c>
      <c r="B16" s="114">
        <v>41548</v>
      </c>
      <c r="C16" s="120">
        <f t="shared" si="0"/>
        <v>5.0206545916746052E-2</v>
      </c>
      <c r="D16" s="117">
        <f t="shared" si="1"/>
        <v>6.3934003609177725E-2</v>
      </c>
      <c r="E16" s="121">
        <f t="shared" si="2"/>
        <v>4.3138041733547322E-2</v>
      </c>
      <c r="G16" s="185"/>
      <c r="H16" s="186"/>
      <c r="I16" s="186"/>
      <c r="J16" s="187"/>
      <c r="L16" s="22"/>
      <c r="M16" s="15">
        <f>(Q16-$H$22)/S16</f>
        <v>0.72456783066823971</v>
      </c>
      <c r="N16" s="10">
        <v>0</v>
      </c>
      <c r="O16" s="10">
        <v>0.1</v>
      </c>
      <c r="P16" s="10">
        <f t="shared" ref="P16:P73" si="7">1-O16-N16</f>
        <v>0.9</v>
      </c>
      <c r="Q16" s="16">
        <f>N16*$H$6+O16*$I$6+P16*$J$6</f>
        <v>1.9365405506639441E-2</v>
      </c>
      <c r="R16" s="86">
        <f>N16^2*$H$7+O16^2*$I$7+P16^2*$J$7+2*N16*O16*$I$12+2*N16*P16*$J$12+2*O16*P16*$J$13</f>
        <v>7.0696548691187968E-4</v>
      </c>
      <c r="S16" s="78">
        <f>SQRT(R16)</f>
        <v>2.6588822593561372E-2</v>
      </c>
      <c r="U16" s="106" t="s">
        <v>213</v>
      </c>
      <c r="V16" s="109">
        <f>U12*S7</f>
        <v>2.4233023867414175E-2</v>
      </c>
      <c r="W16" s="6"/>
      <c r="X16" s="6"/>
    </row>
    <row r="17" spans="1:24" ht="15.75" thickBot="1" x14ac:dyDescent="0.3">
      <c r="A17" s="70">
        <v>15</v>
      </c>
      <c r="B17" s="114">
        <v>41520</v>
      </c>
      <c r="C17" s="120">
        <f t="shared" si="0"/>
        <v>2.5415444770283402E-2</v>
      </c>
      <c r="D17" s="117">
        <f t="shared" si="1"/>
        <v>1.3852587558808185E-2</v>
      </c>
      <c r="E17" s="121">
        <f t="shared" si="2"/>
        <v>3.2097742803893235E-2</v>
      </c>
      <c r="G17" s="36"/>
      <c r="H17" s="40" t="str">
        <f>H11</f>
        <v>XLK</v>
      </c>
      <c r="I17" s="40" t="str">
        <f>I11</f>
        <v>XLP</v>
      </c>
      <c r="J17" s="41" t="str">
        <f>J11</f>
        <v>XLV</v>
      </c>
      <c r="L17" s="22"/>
      <c r="M17" s="15">
        <f t="shared" ref="M17:M73" si="8">(Q17-$H$22)/S17</f>
        <v>0.71724310468493213</v>
      </c>
      <c r="N17" s="10">
        <v>0</v>
      </c>
      <c r="O17" s="10">
        <v>0.2</v>
      </c>
      <c r="P17" s="10">
        <f t="shared" si="7"/>
        <v>0.8</v>
      </c>
      <c r="Q17" s="16">
        <f>N17*$H$6+O17*$I$6+P17*$J$6</f>
        <v>1.8697535244705042E-2</v>
      </c>
      <c r="R17" s="86">
        <f t="shared" ref="R17:R73" si="9">N17^2*$H$7+O17^2*$I$7+P17^2*$J$7+2*N17*O17*$I$12+2*N17*P17*$J$12+2*O17*P17*$J$13</f>
        <v>6.7232307532825628E-4</v>
      </c>
      <c r="S17" s="78">
        <f t="shared" ref="S17:S73" si="10">SQRT(R17)</f>
        <v>2.5929193495522692E-2</v>
      </c>
      <c r="U17" s="110" t="s">
        <v>177</v>
      </c>
      <c r="V17" s="111">
        <f>(V14-Q8)/V16</f>
        <v>0.72699071602242527</v>
      </c>
      <c r="W17" s="6"/>
      <c r="X17" s="6"/>
    </row>
    <row r="18" spans="1:24" ht="15" x14ac:dyDescent="0.25">
      <c r="A18" s="70">
        <v>16</v>
      </c>
      <c r="B18" s="114">
        <v>41487</v>
      </c>
      <c r="C18" s="120">
        <f t="shared" si="0"/>
        <v>-1.0319251854240576E-2</v>
      </c>
      <c r="D18" s="117">
        <f t="shared" si="1"/>
        <v>-4.5409181636726553E-2</v>
      </c>
      <c r="E18" s="121">
        <f t="shared" si="2"/>
        <v>-3.535757091490218E-2</v>
      </c>
      <c r="G18" s="39" t="str">
        <f>G12</f>
        <v>XLK</v>
      </c>
      <c r="H18" s="43">
        <f>CORREL(C4:C39,C4:C39)</f>
        <v>1</v>
      </c>
      <c r="I18" s="43">
        <f>CORREL(C4:C39,D4:D39)</f>
        <v>0.45405585189556297</v>
      </c>
      <c r="J18" s="44">
        <f>CORREL(C4:C39,E4:E39)</f>
        <v>0.61564891870725857</v>
      </c>
      <c r="L18" s="22"/>
      <c r="M18" s="15">
        <f t="shared" si="8"/>
        <v>0.66136956431039096</v>
      </c>
      <c r="N18" s="10">
        <v>0</v>
      </c>
      <c r="O18" s="10">
        <v>0.5</v>
      </c>
      <c r="P18" s="10">
        <f t="shared" si="7"/>
        <v>0.5</v>
      </c>
      <c r="Q18" s="16">
        <f t="shared" ref="Q18:Q73" si="11">N18*$H$6+O18*$I$6+P18*$J$6</f>
        <v>1.6693924458901846E-2</v>
      </c>
      <c r="R18" s="86">
        <f t="shared" si="9"/>
        <v>6.2952039831872377E-4</v>
      </c>
      <c r="S18" s="78">
        <f t="shared" si="10"/>
        <v>2.5090245082874815E-2</v>
      </c>
      <c r="W18" s="6"/>
      <c r="X18" s="6"/>
    </row>
    <row r="19" spans="1:24" ht="15" x14ac:dyDescent="0.25">
      <c r="A19" s="70">
        <v>17</v>
      </c>
      <c r="B19" s="114">
        <v>41456</v>
      </c>
      <c r="C19" s="120">
        <f t="shared" si="0"/>
        <v>3.7123745819398098E-2</v>
      </c>
      <c r="D19" s="117">
        <f t="shared" si="1"/>
        <v>4.3206663196251861E-2</v>
      </c>
      <c r="E19" s="121">
        <f t="shared" si="2"/>
        <v>7.1719117961892551E-2</v>
      </c>
      <c r="G19" s="39" t="str">
        <f>G13</f>
        <v>XLP</v>
      </c>
      <c r="H19" s="43">
        <f>CORREL(D4:D39,C4:C39)</f>
        <v>0.45405585189556297</v>
      </c>
      <c r="I19" s="43">
        <f>CORREL(D4:D39,D4:D39)</f>
        <v>1</v>
      </c>
      <c r="J19" s="44">
        <f>CORREL(D4:D39,E4:E39)</f>
        <v>0.66351331372883249</v>
      </c>
      <c r="L19" s="22"/>
      <c r="M19" s="15">
        <f t="shared" si="8"/>
        <v>0.59759215864736148</v>
      </c>
      <c r="N19" s="10">
        <v>0</v>
      </c>
      <c r="O19" s="10">
        <v>0.7</v>
      </c>
      <c r="P19" s="10">
        <f t="shared" si="7"/>
        <v>0.30000000000000004</v>
      </c>
      <c r="Q19" s="16">
        <f t="shared" si="11"/>
        <v>1.5358183935033045E-2</v>
      </c>
      <c r="R19" s="86">
        <f t="shared" si="9"/>
        <v>6.519224117634843E-4</v>
      </c>
      <c r="S19" s="78">
        <f t="shared" si="10"/>
        <v>2.5532771329479381E-2</v>
      </c>
      <c r="U19" s="6"/>
      <c r="V19" s="6"/>
      <c r="W19" s="6"/>
      <c r="X19" s="6"/>
    </row>
    <row r="20" spans="1:24" ht="15.75" thickBot="1" x14ac:dyDescent="0.3">
      <c r="A20" s="70">
        <v>18</v>
      </c>
      <c r="B20" s="114">
        <v>41428</v>
      </c>
      <c r="C20" s="120">
        <f t="shared" si="0"/>
        <v>-2.8905488795063352E-2</v>
      </c>
      <c r="D20" s="117">
        <f t="shared" si="1"/>
        <v>-2.8549182455229541E-3</v>
      </c>
      <c r="E20" s="121">
        <f t="shared" si="2"/>
        <v>-5.958714620131967E-3</v>
      </c>
      <c r="G20" s="42" t="str">
        <f>G14</f>
        <v>XLV</v>
      </c>
      <c r="H20" s="45">
        <f>CORREL(E4:E39,C4:C39)</f>
        <v>0.61564891870725857</v>
      </c>
      <c r="I20" s="45">
        <f>CORREL(E4:E39,D4:D39)</f>
        <v>0.66351331372883249</v>
      </c>
      <c r="J20" s="125">
        <f>CORREL(E4:E39,E4:E39)</f>
        <v>1.0000000000000002</v>
      </c>
      <c r="L20" s="22"/>
      <c r="M20" s="15">
        <f t="shared" si="8"/>
        <v>0.52064287330872894</v>
      </c>
      <c r="N20" s="10">
        <v>0</v>
      </c>
      <c r="O20" s="10">
        <v>0.9</v>
      </c>
      <c r="P20" s="10">
        <f t="shared" si="7"/>
        <v>9.9999999999999978E-2</v>
      </c>
      <c r="Q20" s="16">
        <f t="shared" si="11"/>
        <v>1.4022443411164248E-2</v>
      </c>
      <c r="R20" s="86">
        <f t="shared" si="9"/>
        <v>7.1507413036913704E-4</v>
      </c>
      <c r="S20" s="78">
        <f t="shared" si="10"/>
        <v>2.674087003762475E-2</v>
      </c>
    </row>
    <row r="21" spans="1:24" ht="15.75" thickBot="1" x14ac:dyDescent="0.3">
      <c r="A21" s="70">
        <v>19</v>
      </c>
      <c r="B21" s="114">
        <v>41395</v>
      </c>
      <c r="C21" s="120">
        <f t="shared" si="0"/>
        <v>2.8046744574290482E-2</v>
      </c>
      <c r="D21" s="117">
        <f t="shared" si="1"/>
        <v>-2.1832952526021819E-2</v>
      </c>
      <c r="E21" s="121">
        <f t="shared" si="2"/>
        <v>1.6439541423318303E-2</v>
      </c>
      <c r="G21" s="22"/>
      <c r="H21" s="22"/>
      <c r="I21" s="22"/>
      <c r="J21" s="22"/>
      <c r="L21" s="22"/>
      <c r="M21" s="15">
        <f t="shared" si="8"/>
        <v>0.70441546149389</v>
      </c>
      <c r="N21" s="10">
        <v>0</v>
      </c>
      <c r="O21" s="17">
        <v>0.3</v>
      </c>
      <c r="P21" s="17">
        <f t="shared" si="7"/>
        <v>0.7</v>
      </c>
      <c r="Q21" s="16">
        <f t="shared" si="11"/>
        <v>1.802966498277064E-2</v>
      </c>
      <c r="R21" s="86">
        <f t="shared" si="9"/>
        <v>6.4786809003485556E-4</v>
      </c>
      <c r="S21" s="78">
        <f t="shared" si="10"/>
        <v>2.5453253034432664E-2</v>
      </c>
    </row>
    <row r="22" spans="1:24" ht="15.75" thickBot="1" x14ac:dyDescent="0.3">
      <c r="A22" s="70">
        <v>20</v>
      </c>
      <c r="B22" s="114">
        <v>41365</v>
      </c>
      <c r="C22" s="120">
        <f t="shared" si="0"/>
        <v>1.7323369565217323E-2</v>
      </c>
      <c r="D22" s="117">
        <f t="shared" si="1"/>
        <v>2.9265743402142601E-2</v>
      </c>
      <c r="E22" s="121">
        <f t="shared" si="2"/>
        <v>3.0080213903743186E-2</v>
      </c>
      <c r="G22" s="74" t="s">
        <v>215</v>
      </c>
      <c r="H22" s="75">
        <f>0.0012/12</f>
        <v>9.9999999999999991E-5</v>
      </c>
      <c r="I22" s="22"/>
      <c r="J22" s="22"/>
      <c r="L22" s="22"/>
      <c r="M22" s="15">
        <f t="shared" si="8"/>
        <v>0.68576952468687524</v>
      </c>
      <c r="N22" s="10">
        <v>0</v>
      </c>
      <c r="O22" s="17">
        <v>0.4</v>
      </c>
      <c r="P22" s="17">
        <f t="shared" si="7"/>
        <v>0.6</v>
      </c>
      <c r="Q22" s="16">
        <f t="shared" si="11"/>
        <v>1.7361794720836245E-2</v>
      </c>
      <c r="R22" s="86">
        <f t="shared" si="9"/>
        <v>6.3360053103167816E-4</v>
      </c>
      <c r="S22" s="78">
        <f t="shared" si="10"/>
        <v>2.5171422904390568E-2</v>
      </c>
    </row>
    <row r="23" spans="1:24" ht="15" x14ac:dyDescent="0.25">
      <c r="A23" s="70">
        <v>21</v>
      </c>
      <c r="B23" s="114">
        <v>41334</v>
      </c>
      <c r="C23" s="120">
        <f t="shared" si="0"/>
        <v>2.5783972125435609E-2</v>
      </c>
      <c r="D23" s="117">
        <f t="shared" si="1"/>
        <v>4.9355634768302833E-2</v>
      </c>
      <c r="E23" s="121">
        <f t="shared" si="2"/>
        <v>6.1997160435400017E-2</v>
      </c>
      <c r="G23" s="22"/>
      <c r="H23" s="22"/>
      <c r="I23" s="22"/>
      <c r="J23" s="22"/>
      <c r="L23" s="22"/>
      <c r="M23" s="15">
        <f t="shared" si="8"/>
        <v>0.63169404754460146</v>
      </c>
      <c r="N23" s="10">
        <v>0</v>
      </c>
      <c r="O23" s="17">
        <v>0.6</v>
      </c>
      <c r="P23" s="17">
        <f t="shared" si="7"/>
        <v>0.4</v>
      </c>
      <c r="Q23" s="16">
        <f t="shared" si="11"/>
        <v>1.6026054196967447E-2</v>
      </c>
      <c r="R23" s="86">
        <f t="shared" si="9"/>
        <v>6.3562769189599248E-4</v>
      </c>
      <c r="S23" s="78">
        <f t="shared" si="10"/>
        <v>2.5211657856951661E-2</v>
      </c>
    </row>
    <row r="24" spans="1:24" ht="15" x14ac:dyDescent="0.25">
      <c r="A24" s="70">
        <v>22</v>
      </c>
      <c r="B24" s="114">
        <v>41306</v>
      </c>
      <c r="C24" s="120">
        <f t="shared" si="0"/>
        <v>8.0786793115560397E-3</v>
      </c>
      <c r="D24" s="117">
        <f t="shared" si="1"/>
        <v>3.3144475920679935E-2</v>
      </c>
      <c r="E24" s="121">
        <f t="shared" si="2"/>
        <v>1.2700694943685626E-2</v>
      </c>
      <c r="G24" s="22"/>
      <c r="H24" s="22"/>
      <c r="I24" s="22"/>
      <c r="J24" s="22"/>
      <c r="L24" s="22"/>
      <c r="M24" s="15">
        <f t="shared" si="8"/>
        <v>0.56017052086660912</v>
      </c>
      <c r="N24" s="10">
        <v>0</v>
      </c>
      <c r="O24" s="17">
        <v>0.8</v>
      </c>
      <c r="P24" s="17">
        <f t="shared" si="7"/>
        <v>0.19999999999999996</v>
      </c>
      <c r="Q24" s="16">
        <f t="shared" si="11"/>
        <v>1.4690313673098646E-2</v>
      </c>
      <c r="R24" s="86">
        <f t="shared" si="9"/>
        <v>6.7840455792119922E-4</v>
      </c>
      <c r="S24" s="78">
        <f t="shared" si="10"/>
        <v>2.6046200450760552E-2</v>
      </c>
      <c r="T24" s="129" t="s">
        <v>220</v>
      </c>
    </row>
    <row r="25" spans="1:24" ht="15" x14ac:dyDescent="0.25">
      <c r="A25" s="70">
        <v>23</v>
      </c>
      <c r="B25" s="114">
        <v>41276</v>
      </c>
      <c r="C25" s="120">
        <f t="shared" si="0"/>
        <v>1.8969219756621244E-2</v>
      </c>
      <c r="D25" s="117">
        <f t="shared" si="1"/>
        <v>5.6569889254714179E-2</v>
      </c>
      <c r="E25" s="121">
        <f t="shared" si="2"/>
        <v>7.5792730085073409E-2</v>
      </c>
      <c r="G25" s="6"/>
      <c r="H25" s="6"/>
      <c r="I25" s="22"/>
      <c r="J25" s="17"/>
      <c r="L25" s="22"/>
      <c r="M25" s="15">
        <f t="shared" si="8"/>
        <v>0.72436125332343371</v>
      </c>
      <c r="N25" s="10">
        <v>0.1</v>
      </c>
      <c r="O25" s="10">
        <v>0</v>
      </c>
      <c r="P25" s="10">
        <f t="shared" si="7"/>
        <v>0.9</v>
      </c>
      <c r="Q25" s="16">
        <f t="shared" si="11"/>
        <v>1.9397933921595702E-2</v>
      </c>
      <c r="R25" s="86">
        <f t="shared" si="9"/>
        <v>7.0975948824353644E-4</v>
      </c>
      <c r="S25" s="78">
        <f t="shared" si="10"/>
        <v>2.6641311683990646E-2</v>
      </c>
    </row>
    <row r="26" spans="1:24" ht="15" x14ac:dyDescent="0.25">
      <c r="A26" s="70">
        <v>24</v>
      </c>
      <c r="B26" s="114">
        <v>41246</v>
      </c>
      <c r="C26" s="120">
        <f t="shared" si="0"/>
        <v>-3.9215686274509604E-3</v>
      </c>
      <c r="D26" s="117">
        <f t="shared" si="1"/>
        <v>-2.0808909730363451E-2</v>
      </c>
      <c r="E26" s="121">
        <f t="shared" si="2"/>
        <v>-3.5961983046493852E-3</v>
      </c>
      <c r="G26" s="6"/>
      <c r="H26" s="6"/>
      <c r="I26" s="22"/>
      <c r="J26" s="22"/>
      <c r="L26" s="22"/>
      <c r="M26" s="15">
        <f t="shared" si="8"/>
        <v>0.69942996487809361</v>
      </c>
      <c r="N26" s="10">
        <v>0.3</v>
      </c>
      <c r="O26" s="10">
        <v>0</v>
      </c>
      <c r="P26" s="10">
        <f t="shared" si="7"/>
        <v>0.7</v>
      </c>
      <c r="Q26" s="16">
        <f t="shared" si="11"/>
        <v>1.8127250227639426E-2</v>
      </c>
      <c r="R26" s="86">
        <f t="shared" si="9"/>
        <v>6.6430956450238318E-4</v>
      </c>
      <c r="S26" s="78">
        <f t="shared" si="10"/>
        <v>2.5774203469794817E-2</v>
      </c>
    </row>
    <row r="27" spans="1:24" ht="15" x14ac:dyDescent="0.25">
      <c r="A27" s="70">
        <v>25</v>
      </c>
      <c r="B27" s="114">
        <v>41214</v>
      </c>
      <c r="C27" s="120">
        <f t="shared" si="0"/>
        <v>8.9928057553956831E-3</v>
      </c>
      <c r="D27" s="117">
        <f t="shared" si="1"/>
        <v>1.8203521336914337E-2</v>
      </c>
      <c r="E27" s="121">
        <f t="shared" si="2"/>
        <v>5.4235537190082863E-3</v>
      </c>
      <c r="G27" s="6"/>
      <c r="H27" s="6"/>
      <c r="I27" s="22"/>
      <c r="J27" s="22"/>
      <c r="L27" s="22"/>
      <c r="M27" s="15">
        <f t="shared" si="8"/>
        <v>0.64719105995945592</v>
      </c>
      <c r="N27" s="10">
        <v>0.5</v>
      </c>
      <c r="O27" s="10">
        <v>0</v>
      </c>
      <c r="P27" s="10">
        <f t="shared" si="7"/>
        <v>0.5</v>
      </c>
      <c r="Q27" s="16">
        <f t="shared" si="11"/>
        <v>1.685656653368315E-2</v>
      </c>
      <c r="R27" s="86">
        <f t="shared" si="9"/>
        <v>6.7035530655219929E-4</v>
      </c>
      <c r="S27" s="78">
        <f t="shared" si="10"/>
        <v>2.5891220646238354E-2</v>
      </c>
    </row>
    <row r="28" spans="1:24" ht="15" x14ac:dyDescent="0.25">
      <c r="A28" s="70">
        <v>26</v>
      </c>
      <c r="B28" s="114">
        <v>41183</v>
      </c>
      <c r="C28" s="120">
        <f t="shared" si="0"/>
        <v>-6.3657797238127325E-2</v>
      </c>
      <c r="D28" s="117">
        <f t="shared" si="1"/>
        <v>-1.2087264150943505E-2</v>
      </c>
      <c r="E28" s="121">
        <f t="shared" si="2"/>
        <v>-2.3189899510436332E-3</v>
      </c>
      <c r="G28" s="6"/>
      <c r="H28" s="6"/>
      <c r="I28" s="22"/>
      <c r="J28" s="22"/>
      <c r="L28" s="22"/>
      <c r="M28" s="15">
        <f t="shared" si="8"/>
        <v>0.57398572243785906</v>
      </c>
      <c r="N28" s="10">
        <v>0.7</v>
      </c>
      <c r="O28" s="10">
        <v>0</v>
      </c>
      <c r="P28" s="10">
        <f t="shared" si="7"/>
        <v>0.30000000000000004</v>
      </c>
      <c r="Q28" s="16">
        <f t="shared" si="11"/>
        <v>1.5585882839726874E-2</v>
      </c>
      <c r="R28" s="86">
        <f t="shared" si="9"/>
        <v>7.2789671439298445E-4</v>
      </c>
      <c r="S28" s="78">
        <f t="shared" si="10"/>
        <v>2.697956104893081E-2</v>
      </c>
    </row>
    <row r="29" spans="1:24" ht="15" x14ac:dyDescent="0.25">
      <c r="A29" s="70">
        <v>27</v>
      </c>
      <c r="B29" s="114">
        <v>41156</v>
      </c>
      <c r="C29" s="120">
        <f t="shared" si="0"/>
        <v>1.5389876880985051E-2</v>
      </c>
      <c r="D29" s="117">
        <f t="shared" si="1"/>
        <v>1.7396520695860774E-2</v>
      </c>
      <c r="E29" s="121">
        <f t="shared" si="2"/>
        <v>3.7978069002407105E-2</v>
      </c>
      <c r="G29" s="6"/>
      <c r="H29" s="6"/>
      <c r="I29" s="22"/>
      <c r="J29" s="22"/>
      <c r="L29" s="22"/>
      <c r="M29" s="15">
        <f t="shared" si="8"/>
        <v>0.49136859706541297</v>
      </c>
      <c r="N29" s="10">
        <v>0.9</v>
      </c>
      <c r="O29" s="10">
        <v>0</v>
      </c>
      <c r="P29" s="10">
        <f t="shared" si="7"/>
        <v>9.9999999999999978E-2</v>
      </c>
      <c r="Q29" s="16">
        <f t="shared" si="11"/>
        <v>1.4315199145770598E-2</v>
      </c>
      <c r="R29" s="86">
        <f t="shared" si="9"/>
        <v>8.3693378802473899E-4</v>
      </c>
      <c r="S29" s="78">
        <f t="shared" si="10"/>
        <v>2.8929807950014791E-2</v>
      </c>
    </row>
    <row r="30" spans="1:24" ht="15" x14ac:dyDescent="0.25">
      <c r="A30" s="70">
        <v>28</v>
      </c>
      <c r="B30" s="114">
        <v>41122</v>
      </c>
      <c r="C30" s="120">
        <f t="shared" si="0"/>
        <v>4.2052744119743399E-2</v>
      </c>
      <c r="D30" s="117">
        <f t="shared" si="1"/>
        <v>-4.7761194029849732E-3</v>
      </c>
      <c r="E30" s="121">
        <f t="shared" si="2"/>
        <v>1.1907983761840261E-2</v>
      </c>
      <c r="G30" s="6"/>
      <c r="H30" s="6"/>
      <c r="I30" s="22"/>
      <c r="J30" s="22"/>
      <c r="L30" s="22"/>
      <c r="M30" s="15">
        <f t="shared" si="8"/>
        <v>0.71536348276636574</v>
      </c>
      <c r="N30" s="17">
        <v>0.2</v>
      </c>
      <c r="O30" s="10">
        <v>0</v>
      </c>
      <c r="P30" s="10">
        <f t="shared" si="7"/>
        <v>0.8</v>
      </c>
      <c r="Q30" s="16">
        <f t="shared" si="11"/>
        <v>1.8762592074617564E-2</v>
      </c>
      <c r="R30" s="86">
        <f t="shared" si="9"/>
        <v>6.8059756814908877E-4</v>
      </c>
      <c r="S30" s="78">
        <f t="shared" si="10"/>
        <v>2.6088264950914018E-2</v>
      </c>
    </row>
    <row r="31" spans="1:24" ht="15" x14ac:dyDescent="0.25">
      <c r="A31" s="70">
        <v>29</v>
      </c>
      <c r="B31" s="114">
        <v>41092</v>
      </c>
      <c r="C31" s="120">
        <f t="shared" si="0"/>
        <v>1.8511796733212269E-2</v>
      </c>
      <c r="D31" s="117">
        <f t="shared" si="1"/>
        <v>2.4778219639033414E-2</v>
      </c>
      <c r="E31" s="121">
        <f t="shared" si="2"/>
        <v>9.8387537578573225E-3</v>
      </c>
      <c r="G31" s="22"/>
      <c r="H31" s="22"/>
      <c r="I31" s="22"/>
      <c r="J31" s="22"/>
      <c r="L31" s="22"/>
      <c r="M31" s="15">
        <f t="shared" si="8"/>
        <v>0.67652032522554106</v>
      </c>
      <c r="N31" s="17">
        <v>0.4</v>
      </c>
      <c r="O31" s="10">
        <v>0</v>
      </c>
      <c r="P31" s="10">
        <f t="shared" si="7"/>
        <v>0.6</v>
      </c>
      <c r="Q31" s="16">
        <f t="shared" si="11"/>
        <v>1.7491908380661288E-2</v>
      </c>
      <c r="R31" s="86">
        <f t="shared" si="9"/>
        <v>6.6089547730341998E-4</v>
      </c>
      <c r="S31" s="78">
        <f t="shared" si="10"/>
        <v>2.5707887453142082E-2</v>
      </c>
    </row>
    <row r="32" spans="1:24" ht="15" x14ac:dyDescent="0.25">
      <c r="A32" s="70">
        <v>30</v>
      </c>
      <c r="B32" s="114">
        <v>41061</v>
      </c>
      <c r="C32" s="120">
        <f t="shared" si="0"/>
        <v>3.2608695652173954E-2</v>
      </c>
      <c r="D32" s="117">
        <f t="shared" si="1"/>
        <v>3.6461636017755185E-2</v>
      </c>
      <c r="E32" s="121">
        <f t="shared" si="2"/>
        <v>5.7208899162092E-2</v>
      </c>
      <c r="G32" s="22"/>
      <c r="H32" s="22"/>
      <c r="I32" s="22"/>
      <c r="J32" s="22"/>
      <c r="L32" s="22"/>
      <c r="M32" s="15">
        <f t="shared" si="8"/>
        <v>0.61253212258165235</v>
      </c>
      <c r="N32" s="17">
        <v>0.6</v>
      </c>
      <c r="O32" s="10">
        <v>0</v>
      </c>
      <c r="P32" s="10">
        <f t="shared" si="7"/>
        <v>0.4</v>
      </c>
      <c r="Q32" s="16">
        <f t="shared" si="11"/>
        <v>1.6221224686705012E-2</v>
      </c>
      <c r="R32" s="86">
        <f t="shared" si="9"/>
        <v>6.9268905224872078E-4</v>
      </c>
      <c r="S32" s="78">
        <f t="shared" si="10"/>
        <v>2.6318986535364935E-2</v>
      </c>
    </row>
    <row r="33" spans="1:19" ht="15" x14ac:dyDescent="0.25">
      <c r="A33" s="70">
        <v>31</v>
      </c>
      <c r="B33" s="114">
        <v>41030</v>
      </c>
      <c r="C33" s="120">
        <f t="shared" si="0"/>
        <v>-6.3531063531063484E-2</v>
      </c>
      <c r="D33" s="117">
        <f t="shared" si="1"/>
        <v>-1.1904761904761984E-2</v>
      </c>
      <c r="E33" s="121">
        <f t="shared" si="2"/>
        <v>-3.6201615148983492E-2</v>
      </c>
      <c r="G33" s="22"/>
      <c r="H33" s="22"/>
      <c r="I33" s="22"/>
      <c r="J33" s="22"/>
      <c r="L33" s="22"/>
      <c r="M33" s="15">
        <f t="shared" si="8"/>
        <v>0.53311080967670799</v>
      </c>
      <c r="N33" s="17">
        <v>0.8</v>
      </c>
      <c r="O33" s="10">
        <v>0</v>
      </c>
      <c r="P33" s="10">
        <f t="shared" si="7"/>
        <v>0.19999999999999996</v>
      </c>
      <c r="Q33" s="16">
        <f t="shared" si="11"/>
        <v>1.4950540992748736E-2</v>
      </c>
      <c r="R33" s="86">
        <f t="shared" si="9"/>
        <v>7.7597829298499074E-4</v>
      </c>
      <c r="S33" s="78">
        <f t="shared" si="10"/>
        <v>2.7856386933430378E-2</v>
      </c>
    </row>
    <row r="34" spans="1:19" ht="15" x14ac:dyDescent="0.25">
      <c r="A34" s="70">
        <v>32</v>
      </c>
      <c r="B34" s="114">
        <v>41001</v>
      </c>
      <c r="C34" s="120">
        <f t="shared" si="0"/>
        <v>-1.1107254425546696E-2</v>
      </c>
      <c r="D34" s="117">
        <f t="shared" si="1"/>
        <v>3.1426775612822572E-3</v>
      </c>
      <c r="E34" s="121">
        <f t="shared" si="2"/>
        <v>-2.7770063871147299E-3</v>
      </c>
      <c r="G34" s="22"/>
      <c r="H34" s="22"/>
      <c r="I34" s="22"/>
      <c r="J34" s="22"/>
      <c r="L34" s="27"/>
      <c r="M34" s="15">
        <f t="shared" si="8"/>
        <v>0.50424237304850061</v>
      </c>
      <c r="N34" s="10">
        <v>0.1</v>
      </c>
      <c r="O34" s="10">
        <v>0.9</v>
      </c>
      <c r="P34" s="10">
        <f t="shared" si="7"/>
        <v>0</v>
      </c>
      <c r="Q34" s="16">
        <f t="shared" si="11"/>
        <v>1.3387101564186109E-2</v>
      </c>
      <c r="R34" s="86">
        <f t="shared" si="9"/>
        <v>6.9435542564921858E-4</v>
      </c>
      <c r="S34" s="78">
        <f t="shared" si="10"/>
        <v>2.6350624767720758E-2</v>
      </c>
    </row>
    <row r="35" spans="1:19" ht="15" x14ac:dyDescent="0.25">
      <c r="A35" s="70">
        <v>33</v>
      </c>
      <c r="B35" s="114">
        <v>40969</v>
      </c>
      <c r="C35" s="120">
        <f t="shared" si="0"/>
        <v>4.4976423648893669E-2</v>
      </c>
      <c r="D35" s="117">
        <f t="shared" si="1"/>
        <v>3.1108230719377863E-2</v>
      </c>
      <c r="E35" s="121">
        <f t="shared" si="2"/>
        <v>4.4979686593151394E-2</v>
      </c>
      <c r="G35" s="22"/>
      <c r="H35" s="22"/>
      <c r="I35" s="22"/>
      <c r="J35" s="22"/>
      <c r="L35" s="22"/>
      <c r="M35" s="15">
        <f t="shared" si="8"/>
        <v>0.53877177207268512</v>
      </c>
      <c r="N35" s="10">
        <v>0.3</v>
      </c>
      <c r="O35" s="10">
        <v>0.7</v>
      </c>
      <c r="P35" s="10">
        <f t="shared" si="7"/>
        <v>0</v>
      </c>
      <c r="Q35" s="16">
        <f t="shared" si="11"/>
        <v>1.3452158394098631E-2</v>
      </c>
      <c r="R35" s="86">
        <f t="shared" si="9"/>
        <v>6.1417662573210786E-4</v>
      </c>
      <c r="S35" s="78">
        <f t="shared" si="10"/>
        <v>2.4782587147675037E-2</v>
      </c>
    </row>
    <row r="36" spans="1:19" ht="15" x14ac:dyDescent="0.25">
      <c r="A36" s="70">
        <v>34</v>
      </c>
      <c r="B36" s="114">
        <v>40940</v>
      </c>
      <c r="C36" s="120">
        <f t="shared" si="0"/>
        <v>7.1095571095571172E-2</v>
      </c>
      <c r="D36" s="117">
        <f t="shared" si="1"/>
        <v>3.731092436974788E-2</v>
      </c>
      <c r="E36" s="121">
        <f t="shared" si="2"/>
        <v>1.055718475073312E-2</v>
      </c>
      <c r="G36" s="22"/>
      <c r="H36" s="22"/>
      <c r="I36" s="22"/>
      <c r="J36" s="22"/>
      <c r="L36" s="22"/>
      <c r="M36" s="15">
        <f t="shared" si="8"/>
        <v>0.54445584434883676</v>
      </c>
      <c r="N36" s="10">
        <v>0.5</v>
      </c>
      <c r="O36" s="10">
        <v>0.5</v>
      </c>
      <c r="P36" s="10">
        <f t="shared" si="7"/>
        <v>0</v>
      </c>
      <c r="Q36" s="16">
        <f t="shared" si="11"/>
        <v>1.3517215224011154E-2</v>
      </c>
      <c r="R36" s="86">
        <f t="shared" si="9"/>
        <v>6.0729463514706198E-4</v>
      </c>
      <c r="S36" s="78">
        <f t="shared" si="10"/>
        <v>2.4643348699944615E-2</v>
      </c>
    </row>
    <row r="37" spans="1:19" ht="15" x14ac:dyDescent="0.25">
      <c r="A37" s="70">
        <v>35</v>
      </c>
      <c r="B37" s="114">
        <v>40911</v>
      </c>
      <c r="C37" s="120">
        <f t="shared" si="0"/>
        <v>6.231943871233999E-2</v>
      </c>
      <c r="D37" s="117">
        <f t="shared" si="1"/>
        <v>-1.4247846255798533E-2</v>
      </c>
      <c r="E37" s="121">
        <f t="shared" si="2"/>
        <v>3.1770045385779253E-2</v>
      </c>
      <c r="G37" s="22"/>
      <c r="H37" s="22"/>
      <c r="I37" s="22"/>
      <c r="J37" s="22"/>
      <c r="L37" s="22"/>
      <c r="M37" s="15">
        <f t="shared" si="8"/>
        <v>0.51942968492047314</v>
      </c>
      <c r="N37" s="10">
        <v>0.7</v>
      </c>
      <c r="O37" s="10">
        <v>0.3</v>
      </c>
      <c r="P37" s="10">
        <f t="shared" si="7"/>
        <v>0</v>
      </c>
      <c r="Q37" s="16">
        <f t="shared" si="11"/>
        <v>1.3582272053923677E-2</v>
      </c>
      <c r="R37" s="86">
        <f t="shared" si="9"/>
        <v>6.7370945389408062E-4</v>
      </c>
      <c r="S37" s="78">
        <f t="shared" si="10"/>
        <v>2.5955913659397169E-2</v>
      </c>
    </row>
    <row r="38" spans="1:19" ht="15" x14ac:dyDescent="0.25">
      <c r="A38" s="70">
        <v>36</v>
      </c>
      <c r="B38" s="114">
        <v>40878</v>
      </c>
      <c r="C38" s="120">
        <f t="shared" si="0"/>
        <v>-2.4701523260600546E-3</v>
      </c>
      <c r="D38" s="117">
        <f t="shared" si="1"/>
        <v>2.7929155313351509E-2</v>
      </c>
      <c r="E38" s="121">
        <f t="shared" si="2"/>
        <v>2.9915861639139722E-2</v>
      </c>
      <c r="G38" s="22"/>
      <c r="H38" s="22"/>
      <c r="I38" s="22"/>
      <c r="J38" s="22"/>
      <c r="L38" s="22"/>
      <c r="M38" s="15">
        <f t="shared" si="8"/>
        <v>0.47500257296819248</v>
      </c>
      <c r="N38" s="10">
        <v>0.9</v>
      </c>
      <c r="O38" s="10">
        <v>0.1</v>
      </c>
      <c r="P38" s="10">
        <f t="shared" si="7"/>
        <v>0</v>
      </c>
      <c r="Q38" s="16">
        <f t="shared" si="11"/>
        <v>1.3647328883836199E-2</v>
      </c>
      <c r="R38" s="86">
        <f t="shared" si="9"/>
        <v>8.1342108197316387E-4</v>
      </c>
      <c r="S38" s="78">
        <f t="shared" si="10"/>
        <v>2.8520537897682854E-2</v>
      </c>
    </row>
    <row r="39" spans="1:19" ht="15" x14ac:dyDescent="0.25">
      <c r="A39" s="70">
        <v>37</v>
      </c>
      <c r="B39" s="115">
        <v>40848</v>
      </c>
      <c r="C39" s="122">
        <f t="shared" si="0"/>
        <v>-1.5004055150040592E-2</v>
      </c>
      <c r="D39" s="123">
        <f t="shared" si="1"/>
        <v>2.7651382569128427E-2</v>
      </c>
      <c r="E39" s="124">
        <f t="shared" si="2"/>
        <v>9.4369298521549006E-3</v>
      </c>
      <c r="G39" s="22"/>
      <c r="H39" s="22"/>
      <c r="I39" s="22"/>
      <c r="J39" s="22"/>
      <c r="L39" s="22"/>
      <c r="M39" s="15">
        <f t="shared" si="8"/>
        <v>0.52441767201155709</v>
      </c>
      <c r="N39" s="17">
        <v>0.2</v>
      </c>
      <c r="O39" s="17">
        <v>0.8</v>
      </c>
      <c r="P39" s="17">
        <f t="shared" si="7"/>
        <v>0</v>
      </c>
      <c r="Q39" s="16">
        <f t="shared" si="11"/>
        <v>1.3419629979142372E-2</v>
      </c>
      <c r="R39" s="86">
        <f t="shared" si="9"/>
        <v>6.4510392452415532E-4</v>
      </c>
      <c r="S39" s="78">
        <f t="shared" si="10"/>
        <v>2.5398896128063425E-2</v>
      </c>
    </row>
    <row r="40" spans="1:19" ht="15" x14ac:dyDescent="0.25">
      <c r="A40" s="23"/>
      <c r="B40" s="28"/>
      <c r="C40" s="22"/>
      <c r="D40" s="22"/>
      <c r="E40" s="22"/>
      <c r="G40" s="22"/>
      <c r="H40" s="22"/>
      <c r="I40" s="22"/>
      <c r="J40" s="22"/>
      <c r="L40" s="22"/>
      <c r="M40" s="15">
        <f t="shared" si="8"/>
        <v>0.54571244061495117</v>
      </c>
      <c r="N40" s="17">
        <v>0.4</v>
      </c>
      <c r="O40" s="17">
        <v>0.6</v>
      </c>
      <c r="P40" s="17">
        <f t="shared" si="7"/>
        <v>0</v>
      </c>
      <c r="Q40" s="16">
        <f t="shared" si="11"/>
        <v>1.3484686809054893E-2</v>
      </c>
      <c r="R40" s="86">
        <f t="shared" si="9"/>
        <v>6.0157352927307686E-4</v>
      </c>
      <c r="S40" s="78">
        <f t="shared" si="10"/>
        <v>2.4526995928427046E-2</v>
      </c>
    </row>
    <row r="41" spans="1:19" ht="15" x14ac:dyDescent="0.25">
      <c r="B41" s="22"/>
      <c r="C41" s="22"/>
      <c r="D41" s="22"/>
      <c r="E41" s="22"/>
      <c r="G41" s="22"/>
      <c r="H41" s="22"/>
      <c r="I41" s="22"/>
      <c r="J41" s="22"/>
      <c r="L41" s="22"/>
      <c r="M41" s="15">
        <f t="shared" si="8"/>
        <v>0.5352816714644596</v>
      </c>
      <c r="N41" s="17">
        <v>0.6</v>
      </c>
      <c r="O41" s="17">
        <v>0.4</v>
      </c>
      <c r="P41" s="17">
        <f t="shared" si="7"/>
        <v>0</v>
      </c>
      <c r="Q41" s="16">
        <f t="shared" si="11"/>
        <v>1.3549743638967417E-2</v>
      </c>
      <c r="R41" s="86">
        <f t="shared" si="9"/>
        <v>6.3133994335406324E-4</v>
      </c>
      <c r="S41" s="78">
        <f t="shared" si="10"/>
        <v>2.5126478928693196E-2</v>
      </c>
    </row>
    <row r="42" spans="1:19" ht="15" x14ac:dyDescent="0.25">
      <c r="B42" s="22"/>
      <c r="C42" s="22"/>
      <c r="D42" s="22"/>
      <c r="E42" s="22"/>
      <c r="G42" s="22"/>
      <c r="H42" s="22"/>
      <c r="I42" s="22"/>
      <c r="J42" s="22"/>
      <c r="L42" s="22"/>
      <c r="M42" s="15">
        <f t="shared" si="8"/>
        <v>0.49870344438256275</v>
      </c>
      <c r="N42" s="17">
        <v>0.8</v>
      </c>
      <c r="O42" s="17">
        <v>0.2</v>
      </c>
      <c r="P42" s="17">
        <f t="shared" si="7"/>
        <v>0</v>
      </c>
      <c r="Q42" s="16">
        <f t="shared" si="11"/>
        <v>1.3614800468879938E-2</v>
      </c>
      <c r="R42" s="86">
        <f t="shared" si="9"/>
        <v>7.3440316676711445E-4</v>
      </c>
      <c r="S42" s="78">
        <f t="shared" si="10"/>
        <v>2.7099873925299254E-2</v>
      </c>
    </row>
    <row r="43" spans="1:19" ht="15" x14ac:dyDescent="0.25">
      <c r="B43" s="6"/>
      <c r="C43" s="6"/>
      <c r="D43" s="6"/>
      <c r="E43" s="6"/>
      <c r="G43" s="6"/>
      <c r="H43" s="6"/>
      <c r="I43" s="6"/>
      <c r="J43" s="22"/>
      <c r="L43" s="22"/>
      <c r="M43" s="15">
        <f t="shared" si="8"/>
        <v>0.72119773735605575</v>
      </c>
      <c r="N43" s="10">
        <v>0.1</v>
      </c>
      <c r="O43" s="10">
        <v>0.1</v>
      </c>
      <c r="P43" s="10">
        <f t="shared" si="7"/>
        <v>0.8</v>
      </c>
      <c r="Q43" s="16">
        <f t="shared" si="11"/>
        <v>1.8730063659661303E-2</v>
      </c>
      <c r="R43" s="86">
        <f t="shared" si="9"/>
        <v>6.6729822057216435E-4</v>
      </c>
      <c r="S43" s="78">
        <f t="shared" si="10"/>
        <v>2.5832116068416934E-2</v>
      </c>
    </row>
    <row r="44" spans="1:19" ht="15" x14ac:dyDescent="0.25">
      <c r="A44" s="24"/>
      <c r="B44" s="163"/>
      <c r="C44" s="163"/>
      <c r="D44" s="163"/>
      <c r="E44" s="163"/>
      <c r="G44" s="6"/>
      <c r="H44" s="6"/>
      <c r="I44" s="6"/>
      <c r="J44" s="22"/>
      <c r="L44" s="22"/>
      <c r="M44" s="15">
        <f t="shared" si="8"/>
        <v>0.69854647997085195</v>
      </c>
      <c r="N44" s="10">
        <v>0.1</v>
      </c>
      <c r="O44" s="10">
        <v>0.3</v>
      </c>
      <c r="P44" s="10">
        <f t="shared" si="7"/>
        <v>0.6</v>
      </c>
      <c r="Q44" s="16">
        <f t="shared" si="11"/>
        <v>1.7394323135792505E-2</v>
      </c>
      <c r="R44" s="86">
        <f t="shared" si="9"/>
        <v>6.1293796410008929E-4</v>
      </c>
      <c r="S44" s="78">
        <f t="shared" si="10"/>
        <v>2.4757583971383178E-2</v>
      </c>
    </row>
    <row r="45" spans="1:19" ht="15" x14ac:dyDescent="0.25">
      <c r="A45" s="25"/>
      <c r="B45" s="50"/>
      <c r="C45" s="50"/>
      <c r="D45" s="50"/>
      <c r="E45" s="50"/>
      <c r="G45" s="6"/>
      <c r="H45" s="17"/>
      <c r="I45" s="6"/>
      <c r="J45" s="22"/>
      <c r="L45" s="22"/>
      <c r="M45" s="15">
        <f t="shared" si="8"/>
        <v>0.6518718766436552</v>
      </c>
      <c r="N45" s="10">
        <v>0.1</v>
      </c>
      <c r="O45" s="10">
        <v>0.5</v>
      </c>
      <c r="P45" s="10">
        <f t="shared" si="7"/>
        <v>0.4</v>
      </c>
      <c r="Q45" s="16">
        <f t="shared" si="11"/>
        <v>1.6058582611923708E-2</v>
      </c>
      <c r="R45" s="86">
        <f t="shared" si="9"/>
        <v>5.9932741278890676E-4</v>
      </c>
      <c r="S45" s="78">
        <f t="shared" si="10"/>
        <v>2.4481164449202713E-2</v>
      </c>
    </row>
    <row r="46" spans="1:19" ht="15" x14ac:dyDescent="0.25">
      <c r="A46" s="25"/>
      <c r="B46" s="51"/>
      <c r="C46" s="6"/>
      <c r="D46" s="6"/>
      <c r="E46" s="6"/>
      <c r="G46" s="6"/>
      <c r="H46" s="6"/>
      <c r="I46" s="6"/>
      <c r="J46" s="22"/>
      <c r="L46" s="22"/>
      <c r="M46" s="15">
        <f t="shared" si="8"/>
        <v>0.58422863697064975</v>
      </c>
      <c r="N46" s="10">
        <v>0.1</v>
      </c>
      <c r="O46" s="10">
        <v>0.7</v>
      </c>
      <c r="P46" s="10">
        <f t="shared" si="7"/>
        <v>0.20000000000000004</v>
      </c>
      <c r="Q46" s="16">
        <f t="shared" si="11"/>
        <v>1.4722842088054907E-2</v>
      </c>
      <c r="R46" s="86">
        <f t="shared" si="9"/>
        <v>6.2646656663861646E-4</v>
      </c>
      <c r="S46" s="78">
        <f t="shared" si="10"/>
        <v>2.5029314146388759E-2</v>
      </c>
    </row>
    <row r="47" spans="1:19" ht="15" x14ac:dyDescent="0.25">
      <c r="A47" s="25"/>
      <c r="B47" s="51"/>
      <c r="C47" s="6"/>
      <c r="D47" s="6"/>
      <c r="E47" s="6"/>
      <c r="G47" s="6"/>
      <c r="H47" s="6"/>
      <c r="I47" s="6"/>
      <c r="J47" s="22"/>
      <c r="L47" s="22"/>
      <c r="M47" s="15">
        <f t="shared" si="8"/>
        <v>0.71279421905411433</v>
      </c>
      <c r="N47" s="17">
        <v>0.1</v>
      </c>
      <c r="O47" s="17">
        <v>0.2</v>
      </c>
      <c r="P47" s="17">
        <f t="shared" si="7"/>
        <v>0.70000000000000007</v>
      </c>
      <c r="Q47" s="16">
        <f t="shared" si="11"/>
        <v>1.8062193397726904E-2</v>
      </c>
      <c r="R47" s="86">
        <f t="shared" si="9"/>
        <v>6.3502437919101548E-4</v>
      </c>
      <c r="S47" s="78">
        <f t="shared" si="10"/>
        <v>2.519969006140781E-2</v>
      </c>
    </row>
    <row r="48" spans="1:19" ht="15" x14ac:dyDescent="0.25">
      <c r="A48" s="25"/>
      <c r="B48" s="51"/>
      <c r="C48" s="6"/>
      <c r="D48" s="6"/>
      <c r="E48" s="6"/>
      <c r="G48" s="6"/>
      <c r="H48" s="6"/>
      <c r="I48" s="6"/>
      <c r="J48" s="22"/>
      <c r="L48" s="22"/>
      <c r="M48" s="15">
        <f t="shared" si="8"/>
        <v>0.6781851688320758</v>
      </c>
      <c r="N48" s="17">
        <v>0.1</v>
      </c>
      <c r="O48" s="17">
        <v>0.4</v>
      </c>
      <c r="P48" s="17">
        <f t="shared" si="7"/>
        <v>0.5</v>
      </c>
      <c r="Q48" s="16">
        <f t="shared" si="11"/>
        <v>1.6726452873858107E-2</v>
      </c>
      <c r="R48" s="86">
        <f t="shared" si="9"/>
        <v>6.0103897529938653E-4</v>
      </c>
      <c r="S48" s="78">
        <f t="shared" si="10"/>
        <v>2.4516096249186707E-2</v>
      </c>
    </row>
    <row r="49" spans="1:19" ht="15" x14ac:dyDescent="0.25">
      <c r="A49" s="25"/>
      <c r="B49" s="51"/>
      <c r="C49" s="6"/>
      <c r="D49" s="6"/>
      <c r="E49" s="6"/>
      <c r="G49" s="6"/>
      <c r="H49" s="6"/>
      <c r="I49" s="6"/>
      <c r="J49" s="22"/>
      <c r="L49" s="22"/>
      <c r="M49" s="15">
        <f t="shared" si="8"/>
        <v>0.62022061875375212</v>
      </c>
      <c r="N49" s="17">
        <v>0.1</v>
      </c>
      <c r="O49" s="17">
        <v>0.6</v>
      </c>
      <c r="P49" s="17">
        <f t="shared" si="7"/>
        <v>0.30000000000000004</v>
      </c>
      <c r="Q49" s="16">
        <f t="shared" si="11"/>
        <v>1.5390712349989309E-2</v>
      </c>
      <c r="R49" s="86">
        <f t="shared" si="9"/>
        <v>6.0780327656865022E-4</v>
      </c>
      <c r="S49" s="78">
        <f t="shared" si="10"/>
        <v>2.4653666594822161E-2</v>
      </c>
    </row>
    <row r="50" spans="1:19" ht="15" x14ac:dyDescent="0.25">
      <c r="A50" s="25"/>
      <c r="B50" s="51"/>
      <c r="C50" s="6"/>
      <c r="D50" s="6"/>
      <c r="E50" s="6"/>
      <c r="G50" s="6"/>
      <c r="H50" s="6"/>
      <c r="I50" s="6"/>
      <c r="J50" s="22"/>
      <c r="L50" s="22"/>
      <c r="M50" s="15">
        <f t="shared" si="8"/>
        <v>0.54513385342430798</v>
      </c>
      <c r="N50" s="17">
        <v>0.1</v>
      </c>
      <c r="O50" s="17">
        <v>0.8</v>
      </c>
      <c r="P50" s="17">
        <f t="shared" si="7"/>
        <v>9.999999999999995E-2</v>
      </c>
      <c r="Q50" s="16">
        <f t="shared" si="11"/>
        <v>1.4054971826120508E-2</v>
      </c>
      <c r="R50" s="86">
        <f t="shared" si="9"/>
        <v>6.5531728299880602E-4</v>
      </c>
      <c r="S50" s="78">
        <f t="shared" si="10"/>
        <v>2.5599165669974597E-2</v>
      </c>
    </row>
    <row r="51" spans="1:19" ht="15" x14ac:dyDescent="0.25">
      <c r="A51" s="25"/>
      <c r="B51" s="51"/>
      <c r="C51" s="6"/>
      <c r="D51" s="6"/>
      <c r="E51" s="6"/>
      <c r="G51" s="6"/>
      <c r="H51" s="6"/>
      <c r="I51" s="6"/>
      <c r="J51" s="22"/>
      <c r="L51" s="22"/>
      <c r="M51" s="15">
        <f t="shared" si="8"/>
        <v>0.71102344102042492</v>
      </c>
      <c r="N51" s="17">
        <v>0.2</v>
      </c>
      <c r="O51" s="17">
        <v>0.1</v>
      </c>
      <c r="P51" s="17">
        <f t="shared" si="7"/>
        <v>0.7</v>
      </c>
      <c r="Q51" s="16">
        <f t="shared" si="11"/>
        <v>1.8094721812683165E-2</v>
      </c>
      <c r="R51" s="86">
        <f t="shared" si="9"/>
        <v>6.4050487068019121E-4</v>
      </c>
      <c r="S51" s="78">
        <f t="shared" si="10"/>
        <v>2.5308197697192725E-2</v>
      </c>
    </row>
    <row r="52" spans="1:19" ht="15" x14ac:dyDescent="0.25">
      <c r="A52" s="25"/>
      <c r="B52" s="51"/>
      <c r="C52" s="6"/>
      <c r="D52" s="6"/>
      <c r="E52" s="6"/>
      <c r="G52" s="6"/>
      <c r="H52" s="6"/>
      <c r="I52" s="6"/>
      <c r="J52" s="22"/>
      <c r="L52" s="22"/>
      <c r="M52" s="15">
        <f t="shared" si="8"/>
        <v>0.70119917589508518</v>
      </c>
      <c r="N52" s="17">
        <v>0.2</v>
      </c>
      <c r="O52" s="17">
        <v>0.2</v>
      </c>
      <c r="P52" s="17">
        <f t="shared" si="7"/>
        <v>0.60000000000000009</v>
      </c>
      <c r="Q52" s="16">
        <f t="shared" si="11"/>
        <v>1.7426851550748766E-2</v>
      </c>
      <c r="R52" s="86">
        <f t="shared" si="9"/>
        <v>6.1059959950151687E-4</v>
      </c>
      <c r="S52" s="78">
        <f t="shared" si="10"/>
        <v>2.4710313626126173E-2</v>
      </c>
    </row>
    <row r="53" spans="1:19" ht="15" x14ac:dyDescent="0.25">
      <c r="A53" s="25"/>
      <c r="B53" s="51"/>
      <c r="C53" s="6"/>
      <c r="D53" s="6"/>
      <c r="E53" s="6"/>
      <c r="G53" s="6"/>
      <c r="H53" s="6"/>
      <c r="I53" s="6"/>
      <c r="J53" s="22"/>
      <c r="L53" s="22"/>
      <c r="M53" s="15">
        <f t="shared" si="8"/>
        <v>0.68532748644977393</v>
      </c>
      <c r="N53" s="17">
        <v>0.2</v>
      </c>
      <c r="O53" s="17">
        <v>0.3</v>
      </c>
      <c r="P53" s="17">
        <f t="shared" si="7"/>
        <v>0.49999999999999994</v>
      </c>
      <c r="Q53" s="16">
        <f t="shared" si="11"/>
        <v>1.6758981288814364E-2</v>
      </c>
      <c r="R53" s="86">
        <f t="shared" si="9"/>
        <v>5.9088175461306531E-4</v>
      </c>
      <c r="S53" s="78">
        <f t="shared" si="10"/>
        <v>2.43080594579877E-2</v>
      </c>
    </row>
    <row r="54" spans="1:19" ht="15" x14ac:dyDescent="0.25">
      <c r="A54" s="25"/>
      <c r="B54" s="51"/>
      <c r="C54" s="6"/>
      <c r="D54" s="6"/>
      <c r="E54" s="6"/>
      <c r="G54" s="6"/>
      <c r="H54" s="6"/>
      <c r="I54" s="6"/>
      <c r="J54" s="22"/>
      <c r="L54" s="22"/>
      <c r="M54" s="15">
        <f t="shared" si="8"/>
        <v>0.66322257609780899</v>
      </c>
      <c r="N54" s="17">
        <v>0.2</v>
      </c>
      <c r="O54" s="17">
        <v>0.4</v>
      </c>
      <c r="P54" s="17">
        <f t="shared" si="7"/>
        <v>0.39999999999999997</v>
      </c>
      <c r="Q54" s="16">
        <f t="shared" si="11"/>
        <v>1.6091111026879969E-2</v>
      </c>
      <c r="R54" s="86">
        <f t="shared" si="9"/>
        <v>5.8135133601483729E-4</v>
      </c>
      <c r="S54" s="78">
        <f t="shared" si="10"/>
        <v>2.4111228421937306E-2</v>
      </c>
    </row>
    <row r="55" spans="1:19" ht="15" x14ac:dyDescent="0.25">
      <c r="A55" s="25"/>
      <c r="B55" s="51"/>
      <c r="C55" s="6"/>
      <c r="D55" s="6"/>
      <c r="E55" s="6"/>
      <c r="G55" s="6"/>
      <c r="H55" s="6"/>
      <c r="I55" s="6"/>
      <c r="J55" s="22"/>
      <c r="L55" s="22"/>
      <c r="M55" s="15">
        <f t="shared" si="8"/>
        <v>0.63516421207757645</v>
      </c>
      <c r="N55" s="17">
        <v>0.2</v>
      </c>
      <c r="O55" s="17">
        <v>0.5</v>
      </c>
      <c r="P55" s="17">
        <f t="shared" si="7"/>
        <v>0.3</v>
      </c>
      <c r="Q55" s="16">
        <f t="shared" si="11"/>
        <v>1.5423240764945568E-2</v>
      </c>
      <c r="R55" s="86">
        <f t="shared" si="9"/>
        <v>5.8200834370683205E-4</v>
      </c>
      <c r="S55" s="78">
        <f t="shared" si="10"/>
        <v>2.4124849091897591E-2</v>
      </c>
    </row>
    <row r="56" spans="1:19" ht="15" x14ac:dyDescent="0.25">
      <c r="A56" s="25"/>
      <c r="B56" s="51"/>
      <c r="C56" s="6"/>
      <c r="D56" s="6"/>
      <c r="E56" s="6"/>
      <c r="G56" s="6"/>
      <c r="H56" s="6"/>
      <c r="I56" s="6"/>
      <c r="J56" s="22"/>
      <c r="L56" s="22"/>
      <c r="M56" s="15">
        <f t="shared" si="8"/>
        <v>0.60189865496384154</v>
      </c>
      <c r="N56" s="17">
        <v>0.2</v>
      </c>
      <c r="O56" s="17">
        <v>0.6</v>
      </c>
      <c r="P56" s="17">
        <f t="shared" si="7"/>
        <v>0.2</v>
      </c>
      <c r="Q56" s="16">
        <f t="shared" si="11"/>
        <v>1.4755370503011169E-2</v>
      </c>
      <c r="R56" s="86">
        <f t="shared" si="9"/>
        <v>5.9285277768905003E-4</v>
      </c>
      <c r="S56" s="78">
        <f t="shared" si="10"/>
        <v>2.4348568288280321E-2</v>
      </c>
    </row>
    <row r="57" spans="1:19" ht="15" x14ac:dyDescent="0.25">
      <c r="A57" s="25"/>
      <c r="B57" s="51"/>
      <c r="C57" s="6"/>
      <c r="D57" s="6"/>
      <c r="E57" s="6"/>
      <c r="G57" s="6"/>
      <c r="H57" s="6"/>
      <c r="I57" s="6"/>
      <c r="J57" s="22"/>
      <c r="L57" s="22"/>
      <c r="M57" s="15">
        <f t="shared" si="8"/>
        <v>0.56454260670710765</v>
      </c>
      <c r="N57" s="17">
        <v>0.2</v>
      </c>
      <c r="O57" s="17">
        <v>0.7</v>
      </c>
      <c r="P57" s="17">
        <f t="shared" si="7"/>
        <v>0.10000000000000003</v>
      </c>
      <c r="Q57" s="16">
        <f t="shared" si="11"/>
        <v>1.4087500241076769E-2</v>
      </c>
      <c r="R57" s="86">
        <f t="shared" si="9"/>
        <v>6.1388463796149101E-4</v>
      </c>
      <c r="S57" s="78">
        <f t="shared" si="10"/>
        <v>2.4776695460886042E-2</v>
      </c>
    </row>
    <row r="58" spans="1:19" ht="15" x14ac:dyDescent="0.25">
      <c r="A58" s="25"/>
      <c r="B58" s="51"/>
      <c r="C58" s="6"/>
      <c r="D58" s="6"/>
      <c r="E58" s="6"/>
      <c r="G58" s="17"/>
      <c r="H58" s="6"/>
      <c r="I58" s="6"/>
      <c r="J58" s="22"/>
      <c r="L58" s="22"/>
      <c r="M58" s="15">
        <f t="shared" si="8"/>
        <v>0.69349616003124104</v>
      </c>
      <c r="N58" s="10">
        <v>0.3</v>
      </c>
      <c r="O58" s="10">
        <v>0.1</v>
      </c>
      <c r="P58" s="10">
        <f t="shared" si="7"/>
        <v>0.60000000000000009</v>
      </c>
      <c r="Q58" s="16">
        <f t="shared" si="11"/>
        <v>1.7459379965705027E-2</v>
      </c>
      <c r="R58" s="86">
        <f t="shared" si="9"/>
        <v>6.2658543723596047E-4</v>
      </c>
      <c r="S58" s="78">
        <f t="shared" si="10"/>
        <v>2.5031688661294117E-2</v>
      </c>
    </row>
    <row r="59" spans="1:19" ht="15" x14ac:dyDescent="0.25">
      <c r="A59" s="25"/>
      <c r="B59" s="51"/>
      <c r="C59" s="6"/>
      <c r="D59" s="6"/>
      <c r="E59" s="6"/>
      <c r="G59" s="6"/>
      <c r="H59" s="6"/>
      <c r="I59" s="6"/>
      <c r="J59" s="22"/>
      <c r="L59" s="22"/>
      <c r="M59" s="15">
        <f t="shared" si="8"/>
        <v>0.6643727837873149</v>
      </c>
      <c r="N59" s="10">
        <v>0.3</v>
      </c>
      <c r="O59" s="10">
        <v>0.3</v>
      </c>
      <c r="P59" s="10">
        <f t="shared" si="7"/>
        <v>0.39999999999999997</v>
      </c>
      <c r="Q59" s="16">
        <f t="shared" si="11"/>
        <v>1.6123639441836229E-2</v>
      </c>
      <c r="R59" s="86">
        <f t="shared" si="9"/>
        <v>5.8169946157378383E-4</v>
      </c>
      <c r="S59" s="78">
        <f t="shared" si="10"/>
        <v>2.4118446500008741E-2</v>
      </c>
    </row>
    <row r="60" spans="1:19" ht="15" x14ac:dyDescent="0.25">
      <c r="A60" s="25"/>
      <c r="B60" s="51"/>
      <c r="C60" s="6"/>
      <c r="D60" s="6"/>
      <c r="E60" s="6"/>
      <c r="G60" s="6"/>
      <c r="H60" s="6"/>
      <c r="I60" s="6"/>
      <c r="J60" s="22"/>
      <c r="L60" s="22"/>
      <c r="M60" s="15">
        <f t="shared" si="8"/>
        <v>0.61116703517367088</v>
      </c>
      <c r="N60" s="10">
        <v>0.3</v>
      </c>
      <c r="O60" s="10">
        <v>0.5</v>
      </c>
      <c r="P60" s="10">
        <f t="shared" si="7"/>
        <v>0.2</v>
      </c>
      <c r="Q60" s="16">
        <f t="shared" si="11"/>
        <v>1.478789891796743E-2</v>
      </c>
      <c r="R60" s="86">
        <f t="shared" si="9"/>
        <v>5.7756319107249974E-4</v>
      </c>
      <c r="S60" s="78">
        <f t="shared" si="10"/>
        <v>2.4032544415281951E-2</v>
      </c>
    </row>
    <row r="61" spans="1:19" ht="15" x14ac:dyDescent="0.25">
      <c r="A61" s="25"/>
      <c r="B61" s="51"/>
      <c r="C61" s="6"/>
      <c r="D61" s="6"/>
      <c r="E61" s="6"/>
      <c r="G61" s="6"/>
      <c r="H61" s="6"/>
      <c r="I61" s="6"/>
      <c r="J61" s="22"/>
      <c r="L61" s="22"/>
      <c r="M61" s="15">
        <f t="shared" si="8"/>
        <v>0.6819688548317433</v>
      </c>
      <c r="N61" s="17">
        <v>0.3</v>
      </c>
      <c r="O61" s="17">
        <v>0.2</v>
      </c>
      <c r="P61" s="17">
        <f t="shared" si="7"/>
        <v>0.5</v>
      </c>
      <c r="Q61" s="16">
        <f t="shared" si="11"/>
        <v>1.6791509703770628E-2</v>
      </c>
      <c r="R61" s="86">
        <f t="shared" si="9"/>
        <v>5.9904873625976065E-4</v>
      </c>
      <c r="S61" s="78">
        <f t="shared" si="10"/>
        <v>2.4475472135584243E-2</v>
      </c>
    </row>
    <row r="62" spans="1:19" ht="15" x14ac:dyDescent="0.25">
      <c r="A62" s="25"/>
      <c r="B62" s="51"/>
      <c r="C62" s="6"/>
      <c r="D62" s="6"/>
      <c r="E62" s="6"/>
      <c r="G62" s="6"/>
      <c r="H62" s="6"/>
      <c r="I62" s="6"/>
      <c r="J62" s="22"/>
      <c r="L62" s="22"/>
      <c r="M62" s="15">
        <f t="shared" si="8"/>
        <v>0.64063747902666024</v>
      </c>
      <c r="N62" s="17">
        <v>0.3</v>
      </c>
      <c r="O62" s="17">
        <v>0.4</v>
      </c>
      <c r="P62" s="17">
        <f t="shared" si="7"/>
        <v>0.3</v>
      </c>
      <c r="Q62" s="16">
        <f t="shared" si="11"/>
        <v>1.5455769179901831E-2</v>
      </c>
      <c r="R62" s="86">
        <f t="shared" si="9"/>
        <v>5.7453761317803023E-4</v>
      </c>
      <c r="S62" s="78">
        <f t="shared" si="10"/>
        <v>2.3969514245767064E-2</v>
      </c>
    </row>
    <row r="63" spans="1:19" ht="15" x14ac:dyDescent="0.25">
      <c r="A63" s="25"/>
      <c r="B63" s="51"/>
      <c r="C63" s="6"/>
      <c r="D63" s="6"/>
      <c r="E63" s="6"/>
      <c r="G63" s="6"/>
      <c r="H63" s="6"/>
      <c r="I63" s="6"/>
      <c r="J63" s="22"/>
      <c r="L63" s="22"/>
      <c r="M63" s="15">
        <f t="shared" si="8"/>
        <v>0.57681614475792053</v>
      </c>
      <c r="N63" s="17">
        <v>0.3</v>
      </c>
      <c r="O63" s="17">
        <v>0.6</v>
      </c>
      <c r="P63" s="17">
        <f t="shared" si="7"/>
        <v>0.10000000000000003</v>
      </c>
      <c r="Q63" s="16">
        <f t="shared" si="11"/>
        <v>1.4120028656033033E-2</v>
      </c>
      <c r="R63" s="86">
        <f t="shared" si="9"/>
        <v>5.9077619525719246E-4</v>
      </c>
      <c r="S63" s="78">
        <f t="shared" si="10"/>
        <v>2.4305888077936846E-2</v>
      </c>
    </row>
    <row r="64" spans="1:19" ht="15" x14ac:dyDescent="0.25">
      <c r="A64" s="25"/>
      <c r="B64" s="51"/>
      <c r="C64" s="6"/>
      <c r="D64" s="6"/>
      <c r="E64" s="6"/>
      <c r="G64" s="6"/>
      <c r="H64" s="6"/>
      <c r="I64" s="6"/>
      <c r="J64" s="22"/>
      <c r="L64" s="22"/>
      <c r="M64" s="15">
        <f t="shared" si="8"/>
        <v>0.63727314345107688</v>
      </c>
      <c r="N64" s="10">
        <v>0.5</v>
      </c>
      <c r="O64" s="10">
        <v>0.1</v>
      </c>
      <c r="P64" s="10">
        <f t="shared" si="7"/>
        <v>0.4</v>
      </c>
      <c r="Q64" s="16">
        <f t="shared" si="11"/>
        <v>1.6188696271748751E-2</v>
      </c>
      <c r="R64" s="86">
        <f t="shared" si="9"/>
        <v>6.3736831969072574E-4</v>
      </c>
      <c r="S64" s="78">
        <f t="shared" si="10"/>
        <v>2.5246154552539795E-2</v>
      </c>
    </row>
    <row r="65" spans="1:19" ht="15" x14ac:dyDescent="0.25">
      <c r="A65" s="25"/>
      <c r="B65" s="51"/>
      <c r="C65" s="6"/>
      <c r="D65" s="6"/>
      <c r="E65" s="6"/>
      <c r="G65" s="6"/>
      <c r="H65" s="6"/>
      <c r="I65" s="6"/>
      <c r="J65" s="22"/>
      <c r="L65" s="22"/>
      <c r="M65" s="15">
        <f t="shared" si="8"/>
        <v>0.62204585042596749</v>
      </c>
      <c r="N65" s="10">
        <v>0.5</v>
      </c>
      <c r="O65" s="10">
        <v>0.2</v>
      </c>
      <c r="P65" s="10">
        <f t="shared" si="7"/>
        <v>0.30000000000000004</v>
      </c>
      <c r="Q65" s="16">
        <f t="shared" si="11"/>
        <v>1.5520826009814352E-2</v>
      </c>
      <c r="R65" s="86">
        <f t="shared" si="9"/>
        <v>6.1456875911947519E-4</v>
      </c>
      <c r="S65" s="78">
        <f t="shared" si="10"/>
        <v>2.4790497355226159E-2</v>
      </c>
    </row>
    <row r="66" spans="1:19" ht="15" x14ac:dyDescent="0.25">
      <c r="A66" s="25"/>
      <c r="B66" s="51"/>
      <c r="C66" s="6"/>
      <c r="D66" s="6"/>
      <c r="E66" s="6"/>
      <c r="G66" s="6"/>
      <c r="H66" s="6"/>
      <c r="I66" s="6"/>
      <c r="J66" s="22"/>
      <c r="L66" s="22"/>
      <c r="M66" s="15">
        <f t="shared" si="8"/>
        <v>0.60130725043438438</v>
      </c>
      <c r="N66" s="10">
        <v>0.5</v>
      </c>
      <c r="O66" s="10">
        <v>0.3</v>
      </c>
      <c r="P66" s="10">
        <f t="shared" si="7"/>
        <v>0.19999999999999996</v>
      </c>
      <c r="Q66" s="16">
        <f t="shared" si="11"/>
        <v>1.4852955747879953E-2</v>
      </c>
      <c r="R66" s="86">
        <f t="shared" si="9"/>
        <v>6.0195662483844754E-4</v>
      </c>
      <c r="S66" s="78">
        <f t="shared" si="10"/>
        <v>2.4534804357044453E-2</v>
      </c>
    </row>
    <row r="67" spans="1:19" ht="15" x14ac:dyDescent="0.25">
      <c r="A67" s="25"/>
      <c r="B67" s="51"/>
      <c r="C67" s="6"/>
      <c r="D67" s="6"/>
      <c r="E67" s="6"/>
      <c r="G67" s="6"/>
      <c r="H67" s="6"/>
      <c r="I67" s="6"/>
      <c r="J67" s="22"/>
      <c r="L67" s="22"/>
      <c r="M67" s="15">
        <f t="shared" si="8"/>
        <v>0.5752456365066172</v>
      </c>
      <c r="N67" s="17">
        <v>0.5</v>
      </c>
      <c r="O67" s="17">
        <v>0.4</v>
      </c>
      <c r="P67" s="17">
        <f t="shared" si="7"/>
        <v>9.9999999999999978E-2</v>
      </c>
      <c r="Q67" s="16">
        <f t="shared" si="11"/>
        <v>1.4185085485945555E-2</v>
      </c>
      <c r="R67" s="86">
        <f t="shared" si="9"/>
        <v>5.9953191684764321E-4</v>
      </c>
      <c r="S67" s="78">
        <f t="shared" si="10"/>
        <v>2.4485340856268332E-2</v>
      </c>
    </row>
    <row r="68" spans="1:19" ht="15" x14ac:dyDescent="0.25">
      <c r="A68" s="25"/>
      <c r="B68" s="51"/>
      <c r="C68" s="6"/>
      <c r="D68" s="6"/>
      <c r="E68" s="6"/>
      <c r="G68" s="6"/>
      <c r="H68" s="6"/>
      <c r="I68" s="6"/>
      <c r="J68" s="22"/>
      <c r="L68" s="22"/>
      <c r="M68" s="15">
        <f t="shared" si="8"/>
        <v>0.56020955500969649</v>
      </c>
      <c r="N68" s="17">
        <v>0.7</v>
      </c>
      <c r="O68" s="17">
        <v>0.1</v>
      </c>
      <c r="P68" s="17">
        <f t="shared" si="7"/>
        <v>0.20000000000000007</v>
      </c>
      <c r="Q68" s="16">
        <f t="shared" si="11"/>
        <v>1.4918012577792477E-2</v>
      </c>
      <c r="R68" s="86">
        <f t="shared" si="9"/>
        <v>6.9964686793646017E-4</v>
      </c>
      <c r="S68" s="78">
        <f t="shared" si="10"/>
        <v>2.6450838700057513E-2</v>
      </c>
    </row>
    <row r="69" spans="1:19" ht="15" x14ac:dyDescent="0.25">
      <c r="A69" s="25"/>
      <c r="B69" s="51"/>
      <c r="C69" s="6"/>
      <c r="D69" s="6"/>
      <c r="E69" s="6"/>
      <c r="G69" s="6"/>
      <c r="H69" s="6"/>
      <c r="I69" s="6"/>
      <c r="J69" s="22"/>
      <c r="L69" s="22"/>
      <c r="M69" s="15">
        <f t="shared" si="8"/>
        <v>0.5420021030892217</v>
      </c>
      <c r="N69" s="17">
        <v>0.7</v>
      </c>
      <c r="O69" s="17">
        <v>0.2</v>
      </c>
      <c r="P69" s="17">
        <f t="shared" si="7"/>
        <v>0.10000000000000009</v>
      </c>
      <c r="Q69" s="16">
        <f t="shared" si="11"/>
        <v>1.4250142315858078E-2</v>
      </c>
      <c r="R69" s="86">
        <f t="shared" si="9"/>
        <v>6.8158444777015889E-4</v>
      </c>
      <c r="S69" s="78">
        <f t="shared" si="10"/>
        <v>2.6107172343441541E-2</v>
      </c>
    </row>
    <row r="70" spans="1:19" ht="15" x14ac:dyDescent="0.25">
      <c r="A70" s="25"/>
      <c r="B70" s="51"/>
      <c r="C70" s="6"/>
      <c r="D70" s="6"/>
      <c r="E70" s="6"/>
      <c r="G70" s="6"/>
      <c r="H70" s="6"/>
      <c r="I70" s="6"/>
      <c r="J70" s="22"/>
      <c r="L70" s="22"/>
      <c r="M70" s="15">
        <f t="shared" si="8"/>
        <v>0.51784442036354505</v>
      </c>
      <c r="N70" s="10">
        <v>0.8</v>
      </c>
      <c r="O70" s="10">
        <v>0.1</v>
      </c>
      <c r="P70" s="10">
        <f t="shared" si="7"/>
        <v>9.9999999999999978E-2</v>
      </c>
      <c r="Q70" s="16">
        <f t="shared" si="11"/>
        <v>1.4282670730814337E-2</v>
      </c>
      <c r="R70" s="86">
        <f t="shared" si="9"/>
        <v>7.5009701673094088E-4</v>
      </c>
      <c r="S70" s="78">
        <f t="shared" si="10"/>
        <v>2.7387899093047296E-2</v>
      </c>
    </row>
    <row r="71" spans="1:19" ht="15" x14ac:dyDescent="0.25">
      <c r="A71" s="25"/>
      <c r="B71" s="51"/>
      <c r="C71" s="6"/>
      <c r="D71" s="6"/>
      <c r="E71" s="6"/>
      <c r="G71" s="6"/>
      <c r="H71" s="6"/>
      <c r="I71" s="6"/>
      <c r="J71" s="22"/>
      <c r="L71" s="22"/>
      <c r="M71" s="15">
        <f t="shared" si="8"/>
        <v>0.72699071602242527</v>
      </c>
      <c r="N71" s="10">
        <v>0</v>
      </c>
      <c r="O71" s="10">
        <v>0</v>
      </c>
      <c r="P71" s="10">
        <f t="shared" si="7"/>
        <v>1</v>
      </c>
      <c r="Q71" s="16">
        <f t="shared" si="11"/>
        <v>2.003327576857384E-2</v>
      </c>
      <c r="R71" s="86">
        <f t="shared" si="9"/>
        <v>7.517953247857264E-4</v>
      </c>
      <c r="S71" s="78">
        <f t="shared" si="10"/>
        <v>2.7418886279091031E-2</v>
      </c>
    </row>
    <row r="72" spans="1:19" ht="15" x14ac:dyDescent="0.25">
      <c r="A72" s="25"/>
      <c r="B72" s="51"/>
      <c r="C72" s="6"/>
      <c r="D72" s="6"/>
      <c r="E72" s="6"/>
      <c r="G72" s="6"/>
      <c r="H72" s="6"/>
      <c r="I72" s="6"/>
      <c r="J72" s="22"/>
      <c r="L72" s="22"/>
      <c r="M72" s="15">
        <f t="shared" si="8"/>
        <v>0.48018422400391103</v>
      </c>
      <c r="N72" s="10">
        <v>0</v>
      </c>
      <c r="O72" s="10">
        <v>1</v>
      </c>
      <c r="P72" s="10">
        <f t="shared" si="7"/>
        <v>0</v>
      </c>
      <c r="Q72" s="16">
        <f t="shared" si="11"/>
        <v>1.3354573149229849E-2</v>
      </c>
      <c r="R72" s="86">
        <f t="shared" si="9"/>
        <v>7.6193112910729807E-4</v>
      </c>
      <c r="S72" s="78">
        <f t="shared" si="10"/>
        <v>2.7603099990894105E-2</v>
      </c>
    </row>
    <row r="73" spans="1:19" ht="15" x14ac:dyDescent="0.25">
      <c r="A73" s="25"/>
      <c r="B73" s="51"/>
      <c r="C73" s="6"/>
      <c r="D73" s="6"/>
      <c r="E73" s="6"/>
      <c r="G73" s="6"/>
      <c r="H73" s="6"/>
      <c r="I73" s="6"/>
      <c r="J73" s="22"/>
      <c r="L73" s="22"/>
      <c r="M73" s="15">
        <f t="shared" si="8"/>
        <v>0.44997923104670656</v>
      </c>
      <c r="N73" s="10">
        <v>1</v>
      </c>
      <c r="O73" s="10">
        <v>0</v>
      </c>
      <c r="P73" s="10">
        <f t="shared" si="7"/>
        <v>0</v>
      </c>
      <c r="Q73" s="16">
        <f t="shared" si="11"/>
        <v>1.367985729879246E-2</v>
      </c>
      <c r="R73" s="86">
        <f t="shared" si="9"/>
        <v>9.1076319951222974E-4</v>
      </c>
      <c r="S73" s="78">
        <f t="shared" si="10"/>
        <v>3.0178853515536831E-2</v>
      </c>
    </row>
    <row r="74" spans="1:19" ht="15.75" thickBot="1" x14ac:dyDescent="0.3">
      <c r="A74" s="25"/>
      <c r="B74" s="51"/>
      <c r="C74" s="6"/>
      <c r="D74" s="6"/>
      <c r="E74" s="6"/>
      <c r="G74" s="6"/>
      <c r="H74" s="6"/>
      <c r="I74" s="6"/>
      <c r="J74" s="22"/>
      <c r="L74" s="22"/>
      <c r="M74" s="18"/>
      <c r="N74" s="11"/>
      <c r="O74" s="11"/>
      <c r="P74" s="11"/>
      <c r="Q74" s="19"/>
      <c r="R74" s="87"/>
      <c r="S74" s="58"/>
    </row>
    <row r="75" spans="1:19" x14ac:dyDescent="0.2">
      <c r="A75" s="25"/>
      <c r="B75" s="51"/>
      <c r="C75" s="6"/>
      <c r="D75" s="6"/>
      <c r="E75" s="6"/>
      <c r="G75" s="6"/>
      <c r="H75" s="6"/>
      <c r="I75" s="6"/>
      <c r="J75" s="22"/>
      <c r="L75" s="22"/>
      <c r="M75" s="22"/>
      <c r="N75" s="22"/>
      <c r="O75" s="22"/>
      <c r="P75" s="22"/>
      <c r="Q75" s="22"/>
      <c r="R75" s="83"/>
      <c r="S75" s="22"/>
    </row>
    <row r="76" spans="1:19" x14ac:dyDescent="0.2">
      <c r="A76" s="25"/>
      <c r="B76" s="51"/>
      <c r="C76" s="6"/>
      <c r="D76" s="6"/>
      <c r="E76" s="6"/>
      <c r="G76" s="6"/>
      <c r="H76" s="6"/>
      <c r="I76" s="6"/>
      <c r="J76" s="22"/>
      <c r="L76" s="22"/>
      <c r="M76" s="22"/>
      <c r="N76" s="22"/>
      <c r="O76" s="22"/>
      <c r="P76" s="22"/>
      <c r="Q76" s="22"/>
      <c r="R76" s="83"/>
      <c r="S76" s="22"/>
    </row>
    <row r="77" spans="1:19" x14ac:dyDescent="0.2">
      <c r="A77" s="25"/>
      <c r="B77" s="51"/>
      <c r="C77" s="6"/>
      <c r="D77" s="6"/>
      <c r="E77" s="6"/>
      <c r="G77" s="6"/>
      <c r="H77" s="6"/>
      <c r="I77" s="6"/>
      <c r="J77" s="22"/>
      <c r="L77" s="22"/>
      <c r="M77" s="22"/>
      <c r="N77" s="22"/>
      <c r="O77" s="22"/>
      <c r="P77" s="22"/>
      <c r="Q77" s="22"/>
      <c r="R77" s="83"/>
      <c r="S77" s="22"/>
    </row>
    <row r="78" spans="1:19" x14ac:dyDescent="0.2">
      <c r="A78" s="25"/>
      <c r="B78" s="51"/>
      <c r="C78" s="6"/>
      <c r="D78" s="6"/>
      <c r="E78" s="6"/>
      <c r="G78" s="6"/>
      <c r="H78" s="6"/>
      <c r="I78" s="6"/>
      <c r="J78" s="22"/>
      <c r="L78" s="22"/>
      <c r="M78" s="22"/>
      <c r="N78" s="22"/>
      <c r="O78" s="22"/>
      <c r="P78" s="22"/>
      <c r="Q78" s="22"/>
      <c r="R78" s="83"/>
      <c r="S78" s="22"/>
    </row>
    <row r="79" spans="1:19" x14ac:dyDescent="0.2">
      <c r="A79" s="25"/>
      <c r="B79" s="51"/>
      <c r="C79" s="6"/>
      <c r="D79" s="6"/>
      <c r="E79" s="6"/>
      <c r="G79" s="6"/>
      <c r="H79" s="6"/>
      <c r="I79" s="6"/>
      <c r="J79" s="22"/>
      <c r="L79" s="22"/>
      <c r="M79" s="22"/>
      <c r="N79" s="22"/>
      <c r="O79" s="22"/>
      <c r="P79" s="22"/>
      <c r="Q79" s="22"/>
      <c r="R79" s="83"/>
      <c r="S79" s="22"/>
    </row>
    <row r="80" spans="1:19" x14ac:dyDescent="0.2">
      <c r="A80" s="25"/>
      <c r="B80" s="51"/>
      <c r="C80" s="6"/>
      <c r="D80" s="6"/>
      <c r="E80" s="6"/>
      <c r="G80" s="6"/>
      <c r="H80" s="6"/>
      <c r="I80" s="6"/>
      <c r="J80" s="22"/>
      <c r="L80" s="22"/>
      <c r="M80" s="22"/>
      <c r="N80" s="22"/>
      <c r="O80" s="22"/>
      <c r="P80" s="22"/>
      <c r="Q80" s="22"/>
      <c r="R80" s="83"/>
      <c r="S80" s="22"/>
    </row>
    <row r="81" spans="1:19" x14ac:dyDescent="0.2">
      <c r="A81" s="25"/>
      <c r="B81" s="51"/>
      <c r="C81" s="6"/>
      <c r="D81" s="6"/>
      <c r="E81" s="6"/>
      <c r="G81" s="6"/>
      <c r="H81" s="6"/>
      <c r="I81" s="6"/>
      <c r="J81" s="22"/>
      <c r="L81" s="22"/>
      <c r="M81" s="22"/>
      <c r="N81" s="22"/>
      <c r="O81" s="22"/>
      <c r="P81" s="22"/>
      <c r="Q81" s="22"/>
      <c r="R81" s="83"/>
      <c r="S81" s="22"/>
    </row>
    <row r="82" spans="1:19" x14ac:dyDescent="0.2">
      <c r="A82" s="26"/>
      <c r="B82" s="6"/>
      <c r="C82" s="6"/>
      <c r="D82" s="6"/>
      <c r="E82" s="6"/>
      <c r="G82" s="6"/>
      <c r="H82" s="6"/>
      <c r="I82" s="6"/>
      <c r="J82" s="22"/>
      <c r="L82" s="22"/>
      <c r="M82" s="22"/>
      <c r="N82" s="22"/>
      <c r="O82" s="22"/>
      <c r="P82" s="22"/>
      <c r="Q82" s="22"/>
      <c r="R82" s="83"/>
      <c r="S82" s="22"/>
    </row>
    <row r="83" spans="1:19" x14ac:dyDescent="0.2">
      <c r="B83" s="6"/>
      <c r="C83" s="6"/>
      <c r="D83" s="6"/>
      <c r="E83" s="6"/>
      <c r="G83" s="6"/>
      <c r="H83" s="6"/>
      <c r="I83" s="6"/>
      <c r="J83" s="22"/>
      <c r="L83" s="22"/>
      <c r="M83" s="22"/>
      <c r="N83" s="22"/>
      <c r="O83" s="22"/>
      <c r="P83" s="22"/>
      <c r="Q83" s="22"/>
      <c r="R83" s="83"/>
      <c r="S83" s="22"/>
    </row>
    <row r="84" spans="1:19" x14ac:dyDescent="0.2">
      <c r="B84" s="6"/>
      <c r="C84" s="6"/>
      <c r="D84" s="6"/>
      <c r="E84" s="6"/>
      <c r="G84" s="6"/>
      <c r="H84" s="6"/>
      <c r="I84" s="6"/>
      <c r="J84" s="22"/>
      <c r="L84" s="22"/>
      <c r="M84" s="22"/>
      <c r="N84" s="22"/>
      <c r="O84" s="22"/>
      <c r="P84" s="22"/>
      <c r="Q84" s="22"/>
      <c r="R84" s="83"/>
      <c r="S84" s="22"/>
    </row>
    <row r="85" spans="1:19" x14ac:dyDescent="0.2">
      <c r="B85" s="6"/>
      <c r="C85" s="6"/>
      <c r="D85" s="6"/>
      <c r="E85" s="6"/>
      <c r="G85" s="6"/>
      <c r="H85" s="6"/>
      <c r="I85" s="6"/>
      <c r="J85" s="22"/>
      <c r="L85" s="22"/>
      <c r="M85" s="22"/>
      <c r="N85" s="22"/>
      <c r="O85" s="22"/>
      <c r="P85" s="22"/>
      <c r="Q85" s="22"/>
      <c r="R85" s="83"/>
      <c r="S85" s="22"/>
    </row>
    <row r="86" spans="1:19" x14ac:dyDescent="0.2">
      <c r="B86" s="6"/>
      <c r="C86" s="6"/>
      <c r="D86" s="6"/>
      <c r="E86" s="6"/>
      <c r="G86" s="6"/>
      <c r="H86" s="6"/>
      <c r="I86" s="6"/>
      <c r="L86" s="22"/>
      <c r="M86" s="22"/>
      <c r="N86" s="22"/>
      <c r="O86" s="22"/>
      <c r="P86" s="22"/>
      <c r="Q86" s="22"/>
      <c r="R86" s="83"/>
      <c r="S86" s="22"/>
    </row>
    <row r="87" spans="1:19" x14ac:dyDescent="0.2">
      <c r="B87" s="6"/>
      <c r="C87" s="6"/>
      <c r="D87" s="6"/>
      <c r="E87" s="6"/>
      <c r="G87" s="6"/>
      <c r="H87" s="6"/>
      <c r="I87" s="6"/>
      <c r="L87" s="22"/>
      <c r="M87" s="22"/>
      <c r="N87" s="22"/>
      <c r="O87" s="22"/>
      <c r="P87" s="22"/>
      <c r="Q87" s="22"/>
      <c r="R87" s="83"/>
      <c r="S87" s="22"/>
    </row>
    <row r="88" spans="1:19" x14ac:dyDescent="0.2">
      <c r="B88" s="6"/>
      <c r="C88" s="6"/>
      <c r="D88" s="6"/>
      <c r="E88" s="6"/>
      <c r="G88" s="6"/>
      <c r="H88" s="6"/>
      <c r="I88" s="6"/>
      <c r="L88" s="22"/>
      <c r="M88" s="22"/>
      <c r="N88" s="22"/>
      <c r="O88" s="22"/>
      <c r="P88" s="22"/>
      <c r="Q88" s="22"/>
      <c r="R88" s="83"/>
      <c r="S88" s="22"/>
    </row>
    <row r="89" spans="1:19" x14ac:dyDescent="0.2">
      <c r="L89" s="22"/>
    </row>
    <row r="90" spans="1:19" x14ac:dyDescent="0.2">
      <c r="L90" s="22"/>
    </row>
  </sheetData>
  <mergeCells count="13">
    <mergeCell ref="U10:V10"/>
    <mergeCell ref="B2:E2"/>
    <mergeCell ref="B44:E44"/>
    <mergeCell ref="M12:S13"/>
    <mergeCell ref="G3:J4"/>
    <mergeCell ref="G9:J10"/>
    <mergeCell ref="G15:J16"/>
    <mergeCell ref="X7:X8"/>
    <mergeCell ref="Y7:Y8"/>
    <mergeCell ref="Z7:Z8"/>
    <mergeCell ref="U3:V5"/>
    <mergeCell ref="U7:U8"/>
    <mergeCell ref="V7:V8"/>
  </mergeCells>
  <dataValidations count="2">
    <dataValidation type="list" allowBlank="1" showInputMessage="1" showErrorMessage="1" sqref="C45:E45">
      <formula1>Companies</formula1>
    </dataValidation>
    <dataValidation type="list" allowBlank="1" showInputMessage="1" showErrorMessage="1" sqref="C3:E3">
      <formula1>Assets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Monthly Data</vt:lpstr>
      <vt:lpstr>3-Stock Portfolio</vt:lpstr>
      <vt:lpstr>Assets</vt:lpstr>
      <vt:lpstr>Opportunity_Set</vt:lpstr>
      <vt:lpstr>Returns</vt:lpstr>
    </vt:vector>
  </TitlesOfParts>
  <Company>CalPERS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Mcole</dc:creator>
  <cp:lastModifiedBy>LastAncientOne</cp:lastModifiedBy>
  <dcterms:created xsi:type="dcterms:W3CDTF">2009-02-05T16:45:15Z</dcterms:created>
  <dcterms:modified xsi:type="dcterms:W3CDTF">2014-11-15T19:43:29Z</dcterms:modified>
</cp:coreProperties>
</file>