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 Lucena\Desktop\"/>
    </mc:Choice>
  </mc:AlternateContent>
  <xr:revisionPtr revIDLastSave="0" documentId="13_ncr:1_{7D380B70-414B-4B9C-B36D-88CB7ED4A855}" xr6:coauthVersionLast="47" xr6:coauthVersionMax="47" xr10:uidLastSave="{00000000-0000-0000-0000-000000000000}"/>
  <bookViews>
    <workbookView xWindow="-110" yWindow="-110" windowWidth="19420" windowHeight="11500" tabRatio="16" xr2:uid="{426EC924-56A2-4E1F-AE9F-F2C76CFEE0D1}"/>
  </bookViews>
  <sheets>
    <sheet name="Investimentos" sheetId="1" r:id="rId1"/>
    <sheet name="Apoio" sheetId="2" r:id="rId2"/>
  </sheets>
  <definedNames>
    <definedName name="aporte">Investimentos!$D$17</definedName>
    <definedName name="patrimonio">Investimentos!$D$20</definedName>
    <definedName name="qtd_anos">Investimentos!$D$18</definedName>
    <definedName name="rendimento_carteira">Investimentos!$D$13</definedName>
    <definedName name="sugestao_investimento">Investimentos!$D$14</definedName>
    <definedName name="taxa_mensal">Investimentos!$D$19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35" i="1"/>
  <c r="I5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32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7" i="1" l="1"/>
  <c r="D40" i="1"/>
  <c r="D39" i="1"/>
  <c r="D36" i="1"/>
  <c r="D38" i="1"/>
  <c r="D35" i="1"/>
  <c r="D41" i="1" l="1"/>
</calcChain>
</file>

<file path=xl/sharedStrings.xml><?xml version="1.0" encoding="utf-8"?>
<sst xmlns="http://schemas.openxmlformats.org/spreadsheetml/2006/main" count="70" uniqueCount="36">
  <si>
    <t>Quanto Investir por Mês ?</t>
  </si>
  <si>
    <t>Por Quantos Anos ?</t>
  </si>
  <si>
    <t>Taxa de rendimento Mensal?</t>
  </si>
  <si>
    <t>Patrimônio Acumulado?</t>
  </si>
  <si>
    <t>Dividendos Mensais?</t>
  </si>
  <si>
    <t>INVESTIMENTO MENSAL</t>
  </si>
  <si>
    <t>Quanto teria 2 Anos?</t>
  </si>
  <si>
    <t>Quanto teria 5 Anos?</t>
  </si>
  <si>
    <t>Quanto teria 10 Anos?</t>
  </si>
  <si>
    <t>Quanto teria 20 Anos?</t>
  </si>
  <si>
    <t>Quanto teria 30 Anos?</t>
  </si>
  <si>
    <t>Cenários</t>
  </si>
  <si>
    <t>Dividendo</t>
  </si>
  <si>
    <t>Rendimento da Carteira</t>
  </si>
  <si>
    <t>Salário</t>
  </si>
  <si>
    <t>CONFIGURAÇÕES</t>
  </si>
  <si>
    <t>Perfil</t>
  </si>
  <si>
    <t>AGRESSIVO</t>
  </si>
  <si>
    <t>VALOR A SER INVESTIDO POR MÊS</t>
  </si>
  <si>
    <t>TIPO FII</t>
  </si>
  <si>
    <t>VALORES</t>
  </si>
  <si>
    <t>PAPEL</t>
  </si>
  <si>
    <t>TIJOLO</t>
  </si>
  <si>
    <t>HÍBRIDOS</t>
  </si>
  <si>
    <t>FOFs</t>
  </si>
  <si>
    <t>DESENVOLVIMENTO</t>
  </si>
  <si>
    <t>HOTELARIAS</t>
  </si>
  <si>
    <t>MODERADO</t>
  </si>
  <si>
    <t>PERCETUAL SUGERIDO</t>
  </si>
  <si>
    <t>PERFIL</t>
  </si>
  <si>
    <t>TIPO DE FII</t>
  </si>
  <si>
    <t>CONSERVADOR</t>
  </si>
  <si>
    <t>%</t>
  </si>
  <si>
    <t>CHAVE COMPOSTA</t>
  </si>
  <si>
    <t>MODERADO-TIJOLO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</si>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</sst>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4.9989318521683403E-2"/>
      </bottom>
      <diagonal/>
    </border>
    <border>
      <left/>
      <right/>
      <top style="medium">
        <color indexed="64"/>
      </top>
      <bottom style="thin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8" fontId="2" fillId="3" borderId="9" xfId="0" applyNumberFormat="1" applyFont="1" applyFill="1" applyBorder="1" applyAlignment="1">
      <alignment horizontal="center"/>
    </xf>
    <xf numFmtId="8" fontId="2" fillId="3" borderId="12" xfId="0" applyNumberFormat="1" applyFont="1" applyFill="1" applyBorder="1" applyAlignment="1">
      <alignment horizontal="center"/>
    </xf>
    <xf numFmtId="8" fontId="5" fillId="3" borderId="7" xfId="0" applyNumberFormat="1" applyFont="1" applyFill="1" applyBorder="1" applyAlignment="1">
      <alignment horizont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8" fontId="2" fillId="3" borderId="10" xfId="0" applyNumberFormat="1" applyFont="1" applyFill="1" applyBorder="1" applyAlignment="1">
      <alignment horizontal="center" vertical="center"/>
    </xf>
    <xf numFmtId="8" fontId="2" fillId="3" borderId="13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left" indent="3"/>
    </xf>
    <xf numFmtId="0" fontId="6" fillId="3" borderId="11" xfId="0" applyFont="1" applyFill="1" applyBorder="1" applyAlignment="1">
      <alignment horizontal="left" indent="3"/>
    </xf>
    <xf numFmtId="0" fontId="6" fillId="3" borderId="14" xfId="0" applyFont="1" applyFill="1" applyBorder="1" applyAlignment="1">
      <alignment horizontal="left" indent="3"/>
    </xf>
    <xf numFmtId="8" fontId="2" fillId="3" borderId="15" xfId="0" applyNumberFormat="1" applyFont="1" applyFill="1" applyBorder="1" applyAlignment="1">
      <alignment horizontal="center"/>
    </xf>
    <xf numFmtId="8" fontId="5" fillId="3" borderId="16" xfId="0" applyNumberFormat="1" applyFont="1" applyFill="1" applyBorder="1" applyAlignment="1">
      <alignment horizontal="center"/>
    </xf>
    <xf numFmtId="8" fontId="5" fillId="3" borderId="17" xfId="0" applyNumberFormat="1" applyFont="1" applyFill="1" applyBorder="1" applyAlignment="1">
      <alignment horizontal="center"/>
    </xf>
    <xf numFmtId="164" fontId="2" fillId="5" borderId="7" xfId="1" applyNumberFormat="1" applyFont="1" applyFill="1" applyBorder="1" applyAlignment="1">
      <alignment horizontal="center"/>
    </xf>
    <xf numFmtId="10" fontId="2" fillId="5" borderId="10" xfId="0" applyNumberFormat="1" applyFont="1" applyFill="1" applyBorder="1" applyAlignment="1">
      <alignment horizontal="center"/>
    </xf>
    <xf numFmtId="164" fontId="2" fillId="3" borderId="13" xfId="0" applyNumberFormat="1" applyFont="1" applyFill="1" applyBorder="1" applyAlignment="1">
      <alignment horizontal="center"/>
    </xf>
    <xf numFmtId="0" fontId="6" fillId="6" borderId="0" xfId="0" applyFont="1" applyFill="1" applyBorder="1" applyAlignment="1">
      <alignment horizontal="left" indent="3"/>
    </xf>
    <xf numFmtId="0" fontId="0" fillId="6" borderId="0" xfId="0" applyFill="1"/>
    <xf numFmtId="0" fontId="0" fillId="3" borderId="0" xfId="0" applyFill="1"/>
    <xf numFmtId="164" fontId="0" fillId="3" borderId="0" xfId="1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4" xfId="0" applyBorder="1"/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0" xfId="2" applyFont="1"/>
    <xf numFmtId="0" fontId="0" fillId="0" borderId="21" xfId="0" applyBorder="1"/>
    <xf numFmtId="9" fontId="0" fillId="0" borderId="22" xfId="0" applyNumberFormat="1" applyBorder="1"/>
    <xf numFmtId="164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164" fontId="0" fillId="0" borderId="26" xfId="0" applyNumberFormat="1" applyBorder="1"/>
    <xf numFmtId="0" fontId="0" fillId="0" borderId="27" xfId="0" applyBorder="1"/>
    <xf numFmtId="9" fontId="0" fillId="0" borderId="28" xfId="0" applyNumberFormat="1" applyBorder="1"/>
    <xf numFmtId="164" fontId="0" fillId="0" borderId="29" xfId="0" applyNumberFormat="1" applyBorder="1"/>
    <xf numFmtId="0" fontId="6" fillId="3" borderId="11" xfId="0" applyFont="1" applyFill="1" applyBorder="1" applyAlignment="1">
      <alignment horizontal="left" indent="3"/>
    </xf>
    <xf numFmtId="0" fontId="6" fillId="3" borderId="12" xfId="0" applyFont="1" applyFill="1" applyBorder="1" applyAlignment="1">
      <alignment horizontal="left" indent="3"/>
    </xf>
    <xf numFmtId="0" fontId="6" fillId="3" borderId="5" xfId="0" applyFont="1" applyFill="1" applyBorder="1" applyAlignment="1">
      <alignment horizontal="left" indent="3"/>
    </xf>
    <xf numFmtId="0" fontId="6" fillId="3" borderId="6" xfId="0" applyFont="1" applyFill="1" applyBorder="1" applyAlignment="1">
      <alignment horizontal="left" indent="3"/>
    </xf>
    <xf numFmtId="0" fontId="6" fillId="3" borderId="8" xfId="0" applyFont="1" applyFill="1" applyBorder="1" applyAlignment="1">
      <alignment horizontal="left" indent="3"/>
    </xf>
    <xf numFmtId="0" fontId="6" fillId="3" borderId="9" xfId="0" applyFont="1" applyFill="1" applyBorder="1" applyAlignment="1">
      <alignment horizontal="left" indent="3"/>
    </xf>
    <xf numFmtId="0" fontId="5" fillId="3" borderId="11" xfId="0" applyFont="1" applyFill="1" applyBorder="1" applyAlignment="1">
      <alignment horizontal="left" indent="3"/>
    </xf>
    <xf numFmtId="0" fontId="5" fillId="3" borderId="12" xfId="0" applyFont="1" applyFill="1" applyBorder="1" applyAlignment="1">
      <alignment horizontal="left" indent="3"/>
    </xf>
    <xf numFmtId="0" fontId="5" fillId="3" borderId="8" xfId="0" applyFont="1" applyFill="1" applyBorder="1" applyAlignment="1">
      <alignment horizontal="left" indent="3"/>
    </xf>
    <xf numFmtId="0" fontId="5" fillId="3" borderId="9" xfId="0" applyFont="1" applyFill="1" applyBorder="1" applyAlignment="1">
      <alignment horizontal="left" indent="3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Investimentos!$C$34</c:f>
              <c:strCache>
                <c:ptCount val="1"/>
                <c:pt idx="0">
                  <c:v>PERCETUAL SUGERIDO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35-4A19-8FE7-5E76A8C8FA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35-4A19-8FE7-5E76A8C8FA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35-4A19-8FE7-5E76A8C8FA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35-4A19-8FE7-5E76A8C8FA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D35-4A19-8FE7-5E76A8C8FA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35-4A19-8FE7-5E76A8C8FA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1-47F9-BD23-8684963C5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635002</xdr:colOff>
      <xdr:row>0</xdr:row>
      <xdr:rowOff>175930</xdr:rowOff>
    </xdr:from>
    <xdr:to>
      <xdr:col>4</xdr:col>
      <xdr:colOff>40968</xdr:colOff>
      <xdr:row>9</xdr:row>
      <xdr:rowOff>27311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D790DFA-32E3-D140-2162-2CE8790EDD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7" b="30435"/>
        <a:stretch/>
      </xdr:blipFill>
      <xdr:spPr>
        <a:xfrm>
          <a:off x="635002" y="175930"/>
          <a:ext cx="8446181" cy="1510575"/>
        </a:xfrm>
        <a:prstGeom prst="rect">
          <a:avLst/>
        </a:prstGeom>
        <a:ln>
          <a:solidFill>
            <a:schemeClr val="accent2">
              <a:lumMod val="75000"/>
            </a:schemeClr>
          </a:solidFill>
        </a:ln>
      </xdr:spPr>
    </xdr:pic>
    <xdr:clientData/>
  </xdr:twoCellAnchor>
  <xdr:twoCellAnchor>
    <xdr:from>
      <xdr:col>0</xdr:col>
      <xdr:colOff>257074</xdr:colOff>
      <xdr:row>41</xdr:row>
      <xdr:rowOff>65684</xdr:rowOff>
    </xdr:from>
    <xdr:to>
      <xdr:col>4</xdr:col>
      <xdr:colOff>432551</xdr:colOff>
      <xdr:row>56</xdr:row>
      <xdr:rowOff>43561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DB0F9BA-88C4-149E-E805-71388B242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2FF4-FB4D-4632-B6A7-BA2C8DCE662B}">
  <dimension ref="A1:N66"/>
  <sheetViews>
    <sheetView showGridLines="0" tabSelected="1" topLeftCell="A9" zoomScale="83" zoomScaleNormal="83" workbookViewId="0">
      <selection activeCell="D18" sqref="D18"/>
    </sheetView>
  </sheetViews>
  <sheetFormatPr defaultColWidth="0" defaultRowHeight="14.5" zeroHeight="1" x14ac:dyDescent="0.35"/>
  <cols>
    <col min="1" max="1" width="9.36328125" customWidth="1"/>
    <col min="2" max="2" width="49.54296875" customWidth="1"/>
    <col min="3" max="3" width="43.81640625" customWidth="1"/>
    <col min="4" max="4" width="26.7265625" customWidth="1"/>
    <col min="5" max="5" width="10.453125" customWidth="1"/>
    <col min="6" max="6" width="1.26953125" hidden="1" customWidth="1"/>
    <col min="7" max="12" width="8.7265625" hidden="1" customWidth="1"/>
    <col min="13" max="14" width="10.08984375" hidden="1" customWidth="1"/>
    <col min="15" max="16384" width="8.7265625" hidden="1"/>
  </cols>
  <sheetData>
    <row r="1" spans="2:5" x14ac:dyDescent="0.35">
      <c r="E1" s="4"/>
    </row>
    <row r="2" spans="2:5" x14ac:dyDescent="0.35"/>
    <row r="3" spans="2:5" x14ac:dyDescent="0.35"/>
    <row r="4" spans="2:5" x14ac:dyDescent="0.35"/>
    <row r="5" spans="2:5" x14ac:dyDescent="0.35"/>
    <row r="6" spans="2:5" x14ac:dyDescent="0.35"/>
    <row r="7" spans="2:5" x14ac:dyDescent="0.35"/>
    <row r="8" spans="2:5" x14ac:dyDescent="0.35"/>
    <row r="9" spans="2:5" x14ac:dyDescent="0.35"/>
    <row r="10" spans="2:5" ht="15" thickBot="1" x14ac:dyDescent="0.4"/>
    <row r="11" spans="2:5" ht="21" x14ac:dyDescent="0.5">
      <c r="B11" s="54" t="s">
        <v>15</v>
      </c>
      <c r="C11" s="55"/>
      <c r="D11" s="56"/>
    </row>
    <row r="12" spans="2:5" ht="16" x14ac:dyDescent="0.4">
      <c r="B12" s="46" t="s">
        <v>14</v>
      </c>
      <c r="C12" s="47"/>
      <c r="D12" s="19">
        <v>4000</v>
      </c>
    </row>
    <row r="13" spans="2:5" ht="16" x14ac:dyDescent="0.4">
      <c r="B13" s="48" t="s">
        <v>13</v>
      </c>
      <c r="C13" s="49"/>
      <c r="D13" s="20">
        <v>1.0789999999999999E-2</v>
      </c>
    </row>
    <row r="14" spans="2:5" ht="16.5" thickBot="1" x14ac:dyDescent="0.45">
      <c r="B14" s="44" t="s">
        <v>35</v>
      </c>
      <c r="C14" s="45"/>
      <c r="D14" s="21">
        <f>D12*30%</f>
        <v>1200</v>
      </c>
    </row>
    <row r="15" spans="2:5" ht="15" thickBot="1" x14ac:dyDescent="0.4"/>
    <row r="16" spans="2:5" ht="36.5" customHeight="1" x14ac:dyDescent="0.35">
      <c r="B16" s="59" t="s">
        <v>5</v>
      </c>
      <c r="C16" s="60"/>
      <c r="D16" s="61"/>
    </row>
    <row r="17" spans="1:4" ht="16" x14ac:dyDescent="0.4">
      <c r="B17" s="48" t="s">
        <v>0</v>
      </c>
      <c r="C17" s="49"/>
      <c r="D17" s="8">
        <v>1200</v>
      </c>
    </row>
    <row r="18" spans="1:4" ht="16" x14ac:dyDescent="0.4">
      <c r="B18" s="48" t="s">
        <v>1</v>
      </c>
      <c r="C18" s="49"/>
      <c r="D18" s="9">
        <v>10</v>
      </c>
    </row>
    <row r="19" spans="1:4" ht="16" x14ac:dyDescent="0.4">
      <c r="B19" s="48" t="s">
        <v>2</v>
      </c>
      <c r="C19" s="49"/>
      <c r="D19" s="10">
        <v>1.0789999999999999E-2</v>
      </c>
    </row>
    <row r="20" spans="1:4" ht="16" x14ac:dyDescent="0.4">
      <c r="B20" s="52" t="s">
        <v>3</v>
      </c>
      <c r="C20" s="53"/>
      <c r="D20" s="11">
        <f>FV(taxa_mensal,qtd_anos*12,aporte*-1)</f>
        <v>291941.05503620661</v>
      </c>
    </row>
    <row r="21" spans="1:4" ht="16.5" thickBot="1" x14ac:dyDescent="0.45">
      <c r="B21" s="50" t="s">
        <v>4</v>
      </c>
      <c r="C21" s="51"/>
      <c r="D21" s="12">
        <f>patrimonio*rendimento_carteira</f>
        <v>3150.0439838406692</v>
      </c>
    </row>
    <row r="22" spans="1:4" ht="15" thickBot="1" x14ac:dyDescent="0.4"/>
    <row r="23" spans="1:4" ht="21.5" thickBot="1" x14ac:dyDescent="0.4">
      <c r="B23" s="57" t="s">
        <v>11</v>
      </c>
      <c r="C23" s="58"/>
      <c r="D23" s="1" t="s">
        <v>12</v>
      </c>
    </row>
    <row r="24" spans="1:4" ht="16" x14ac:dyDescent="0.4">
      <c r="A24" s="2">
        <v>2</v>
      </c>
      <c r="B24" s="15" t="s">
        <v>6</v>
      </c>
      <c r="C24" s="16">
        <f>FV($D$19,$A24*12,$D$17*-1)</f>
        <v>32673.152757174259</v>
      </c>
      <c r="D24" s="17">
        <f>C24*rendimento_carteira</f>
        <v>352.54331824991021</v>
      </c>
    </row>
    <row r="25" spans="1:4" ht="16" x14ac:dyDescent="0.4">
      <c r="A25" s="2">
        <v>5</v>
      </c>
      <c r="B25" s="13" t="s">
        <v>7</v>
      </c>
      <c r="C25" s="5">
        <f>FV($D$19,$A25*12,$D$17*-1)</f>
        <v>100532.29679818517</v>
      </c>
      <c r="D25" s="7">
        <f>C25*rendimento_carteira</f>
        <v>1084.743482452418</v>
      </c>
    </row>
    <row r="26" spans="1:4" ht="16" x14ac:dyDescent="0.4">
      <c r="A26" s="2">
        <v>10</v>
      </c>
      <c r="B26" s="13" t="s">
        <v>8</v>
      </c>
      <c r="C26" s="5">
        <f>FV($D$19,$A26*12,$D$17*-1)</f>
        <v>291941.05503620661</v>
      </c>
      <c r="D26" s="7">
        <f>C26*rendimento_carteira</f>
        <v>3150.0439838406692</v>
      </c>
    </row>
    <row r="27" spans="1:4" ht="16" x14ac:dyDescent="0.4">
      <c r="A27" s="2">
        <v>20</v>
      </c>
      <c r="B27" s="13" t="s">
        <v>9</v>
      </c>
      <c r="C27" s="5">
        <f>FV($D$19,$A27*12,$D$17*-1)</f>
        <v>1350238.0801164967</v>
      </c>
      <c r="D27" s="7">
        <f>C27*rendimento_carteira</f>
        <v>14569.068884456998</v>
      </c>
    </row>
    <row r="28" spans="1:4" ht="16.5" thickBot="1" x14ac:dyDescent="0.45">
      <c r="A28" s="2">
        <v>30</v>
      </c>
      <c r="B28" s="14" t="s">
        <v>10</v>
      </c>
      <c r="C28" s="6">
        <f>FV($D$19,$A28*12,$D$17*-1)</f>
        <v>5186603.586005657</v>
      </c>
      <c r="D28" s="18">
        <f>C28*rendimento_carteira</f>
        <v>55963.452693001032</v>
      </c>
    </row>
    <row r="29" spans="1:4" x14ac:dyDescent="0.35"/>
    <row r="30" spans="1:4" x14ac:dyDescent="0.35"/>
    <row r="31" spans="1:4" ht="16" x14ac:dyDescent="0.4">
      <c r="B31" s="22" t="s">
        <v>16</v>
      </c>
      <c r="C31" s="23" t="s">
        <v>31</v>
      </c>
      <c r="D31" s="23"/>
    </row>
    <row r="32" spans="1:4" x14ac:dyDescent="0.35">
      <c r="B32" s="24" t="s">
        <v>18</v>
      </c>
      <c r="C32" s="25">
        <f>aporte</f>
        <v>1200</v>
      </c>
      <c r="D32" s="24"/>
    </row>
    <row r="33" spans="2:4" x14ac:dyDescent="0.35"/>
    <row r="34" spans="2:4" x14ac:dyDescent="0.35">
      <c r="B34" s="26" t="s">
        <v>19</v>
      </c>
      <c r="C34" s="26" t="s">
        <v>28</v>
      </c>
      <c r="D34" s="26" t="s">
        <v>20</v>
      </c>
    </row>
    <row r="35" spans="2:4" x14ac:dyDescent="0.35">
      <c r="B35" s="35" t="s">
        <v>21</v>
      </c>
      <c r="C35" s="36">
        <f>VLOOKUP($C$31&amp;"-"&amp;B35,Apoio!$A:$D,4,FALSE)</f>
        <v>0.3</v>
      </c>
      <c r="D35" s="37">
        <f>C35*$C$32</f>
        <v>360</v>
      </c>
    </row>
    <row r="36" spans="2:4" x14ac:dyDescent="0.35">
      <c r="B36" s="38" t="s">
        <v>22</v>
      </c>
      <c r="C36" s="39">
        <f>VLOOKUP($C$31&amp;"-"&amp;B36,Apoio!$A:$D,4,FALSE)</f>
        <v>0.5</v>
      </c>
      <c r="D36" s="40">
        <f t="shared" ref="D36:D40" si="0">C36*$C$32</f>
        <v>600</v>
      </c>
    </row>
    <row r="37" spans="2:4" x14ac:dyDescent="0.35">
      <c r="B37" s="38" t="s">
        <v>23</v>
      </c>
      <c r="C37" s="39">
        <f>VLOOKUP($C$31&amp;"-"&amp;B37,Apoio!$A:$D,4,FALSE)</f>
        <v>0.1</v>
      </c>
      <c r="D37" s="40">
        <f t="shared" si="0"/>
        <v>120</v>
      </c>
    </row>
    <row r="38" spans="2:4" x14ac:dyDescent="0.35">
      <c r="B38" s="38" t="s">
        <v>24</v>
      </c>
      <c r="C38" s="39">
        <f>VLOOKUP($C$31&amp;"-"&amp;B38,Apoio!$A:$D,4,FALSE)</f>
        <v>0.1</v>
      </c>
      <c r="D38" s="40">
        <f t="shared" si="0"/>
        <v>120</v>
      </c>
    </row>
    <row r="39" spans="2:4" x14ac:dyDescent="0.35">
      <c r="B39" s="38" t="s">
        <v>25</v>
      </c>
      <c r="C39" s="39">
        <f>VLOOKUP($C$31&amp;"-"&amp;B39,Apoio!$A:$D,4,FALSE)</f>
        <v>0</v>
      </c>
      <c r="D39" s="40">
        <f t="shared" si="0"/>
        <v>0</v>
      </c>
    </row>
    <row r="40" spans="2:4" x14ac:dyDescent="0.35">
      <c r="B40" s="41" t="s">
        <v>26</v>
      </c>
      <c r="C40" s="42">
        <f>VLOOKUP($C$31&amp;"-"&amp;B40,Apoio!$A:$D,4,FALSE)</f>
        <v>0</v>
      </c>
      <c r="D40" s="43">
        <f t="shared" si="0"/>
        <v>0</v>
      </c>
    </row>
    <row r="41" spans="2:4" x14ac:dyDescent="0.35">
      <c r="B41" s="27"/>
      <c r="C41" s="27"/>
      <c r="D41" s="28">
        <f>SUM(D35:D40)</f>
        <v>1200</v>
      </c>
    </row>
    <row r="42" spans="2:4" x14ac:dyDescent="0.35"/>
    <row r="43" spans="2:4" x14ac:dyDescent="0.35"/>
    <row r="44" spans="2:4" x14ac:dyDescent="0.35"/>
    <row r="45" spans="2:4" x14ac:dyDescent="0.35"/>
    <row r="46" spans="2:4" x14ac:dyDescent="0.35"/>
    <row r="47" spans="2:4" x14ac:dyDescent="0.35"/>
    <row r="48" spans="2:4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6" ht="73.5" hidden="1" customHeight="1" x14ac:dyDescent="0.35"/>
  </sheetData>
  <mergeCells count="11">
    <mergeCell ref="B11:D11"/>
    <mergeCell ref="B23:C23"/>
    <mergeCell ref="B16:D16"/>
    <mergeCell ref="B14:C14"/>
    <mergeCell ref="B12:C12"/>
    <mergeCell ref="B13:C13"/>
    <mergeCell ref="B21:C21"/>
    <mergeCell ref="B20:C20"/>
    <mergeCell ref="B19:C19"/>
    <mergeCell ref="B18:C18"/>
    <mergeCell ref="B17:C17"/>
  </mergeCells>
  <dataValidations count="1">
    <dataValidation type="list" allowBlank="1" showInputMessage="1" showErrorMessage="1" sqref="C31" xr:uid="{2D28E4C3-7CE5-4777-9C50-F313D686A5A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3C17-8BDD-4B79-A4FE-531A56A91EB8}">
  <dimension ref="A2:I20"/>
  <sheetViews>
    <sheetView workbookViewId="0">
      <selection activeCell="D13" sqref="D13"/>
    </sheetView>
  </sheetViews>
  <sheetFormatPr defaultRowHeight="14.5" x14ac:dyDescent="0.35"/>
  <cols>
    <col min="1" max="1" width="31.26953125" bestFit="1" customWidth="1"/>
    <col min="2" max="2" width="13.81640625" bestFit="1" customWidth="1"/>
    <col min="3" max="3" width="18.7265625" customWidth="1"/>
    <col min="4" max="4" width="8.7265625" style="3"/>
    <col min="8" max="8" width="18.453125" customWidth="1"/>
    <col min="10" max="10" width="12.81640625" customWidth="1"/>
  </cols>
  <sheetData>
    <row r="2" spans="1:9" x14ac:dyDescent="0.35">
      <c r="A2" s="29" t="s">
        <v>33</v>
      </c>
      <c r="B2" s="30" t="s">
        <v>29</v>
      </c>
      <c r="C2" s="30" t="s">
        <v>30</v>
      </c>
      <c r="D2" s="30" t="s">
        <v>32</v>
      </c>
    </row>
    <row r="3" spans="1:9" x14ac:dyDescent="0.35">
      <c r="A3" t="str">
        <f>B3&amp;"-"&amp;C3</f>
        <v>CONSERVADOR-PAPEL</v>
      </c>
      <c r="B3" t="s">
        <v>31</v>
      </c>
      <c r="C3" t="s">
        <v>21</v>
      </c>
      <c r="D3" s="32">
        <v>0.3</v>
      </c>
    </row>
    <row r="4" spans="1:9" x14ac:dyDescent="0.35">
      <c r="A4" t="str">
        <f t="shared" ref="A4:A20" si="0">B4&amp;"-"&amp;C4</f>
        <v>CONSERVADOR-TIJOLO</v>
      </c>
      <c r="B4" t="s">
        <v>31</v>
      </c>
      <c r="C4" t="s">
        <v>22</v>
      </c>
      <c r="D4" s="32">
        <v>0.5</v>
      </c>
    </row>
    <row r="5" spans="1:9" x14ac:dyDescent="0.35">
      <c r="A5" t="str">
        <f t="shared" si="0"/>
        <v>CONSERVADOR-HÍBRIDOS</v>
      </c>
      <c r="B5" t="s">
        <v>31</v>
      </c>
      <c r="C5" t="s">
        <v>23</v>
      </c>
      <c r="D5" s="32">
        <v>0.1</v>
      </c>
      <c r="H5" t="s">
        <v>34</v>
      </c>
      <c r="I5" s="34">
        <f>VLOOKUP(H5,$A:$D,4,FALSE)</f>
        <v>0.35</v>
      </c>
    </row>
    <row r="6" spans="1:9" x14ac:dyDescent="0.35">
      <c r="A6" t="str">
        <f t="shared" si="0"/>
        <v>CONSERVADOR-FOFs</v>
      </c>
      <c r="B6" t="s">
        <v>31</v>
      </c>
      <c r="C6" t="s">
        <v>24</v>
      </c>
      <c r="D6" s="32">
        <v>0.1</v>
      </c>
    </row>
    <row r="7" spans="1:9" x14ac:dyDescent="0.35">
      <c r="A7" t="str">
        <f t="shared" si="0"/>
        <v>CONSERVADOR-DESENVOLVIMENTO</v>
      </c>
      <c r="B7" t="s">
        <v>31</v>
      </c>
      <c r="C7" t="s">
        <v>25</v>
      </c>
      <c r="D7" s="32">
        <v>0</v>
      </c>
    </row>
    <row r="8" spans="1:9" ht="15" thickBot="1" x14ac:dyDescent="0.4">
      <c r="A8" s="31" t="str">
        <f t="shared" si="0"/>
        <v>CONSERVADOR-HOTELARIAS</v>
      </c>
      <c r="B8" s="31" t="s">
        <v>31</v>
      </c>
      <c r="C8" s="31" t="s">
        <v>26</v>
      </c>
      <c r="D8" s="33">
        <v>0</v>
      </c>
    </row>
    <row r="9" spans="1:9" x14ac:dyDescent="0.35">
      <c r="A9" t="str">
        <f t="shared" si="0"/>
        <v>MODERADO-PAPEL</v>
      </c>
      <c r="B9" t="s">
        <v>27</v>
      </c>
      <c r="C9" t="s">
        <v>21</v>
      </c>
      <c r="D9" s="32">
        <v>0.32</v>
      </c>
    </row>
    <row r="10" spans="1:9" x14ac:dyDescent="0.35">
      <c r="A10" t="str">
        <f>B10&amp;"-"&amp;C10</f>
        <v>MODERADO-TIJOLO</v>
      </c>
      <c r="B10" t="s">
        <v>27</v>
      </c>
      <c r="C10" t="s">
        <v>22</v>
      </c>
      <c r="D10" s="32">
        <v>0.35</v>
      </c>
    </row>
    <row r="11" spans="1:9" x14ac:dyDescent="0.35">
      <c r="A11" t="str">
        <f t="shared" si="0"/>
        <v>MODERADO-HÍBRIDOS</v>
      </c>
      <c r="B11" t="s">
        <v>27</v>
      </c>
      <c r="C11" t="s">
        <v>23</v>
      </c>
      <c r="D11" s="32">
        <v>0.08</v>
      </c>
    </row>
    <row r="12" spans="1:9" x14ac:dyDescent="0.35">
      <c r="A12" t="str">
        <f t="shared" si="0"/>
        <v>MODERADO-FOFs</v>
      </c>
      <c r="B12" t="s">
        <v>27</v>
      </c>
      <c r="C12" t="s">
        <v>24</v>
      </c>
      <c r="D12" s="32">
        <v>0.05</v>
      </c>
    </row>
    <row r="13" spans="1:9" x14ac:dyDescent="0.35">
      <c r="A13" t="str">
        <f t="shared" si="0"/>
        <v>MODERADO-DESENVOLVIMENTO</v>
      </c>
      <c r="B13" t="s">
        <v>27</v>
      </c>
      <c r="C13" t="s">
        <v>25</v>
      </c>
      <c r="D13" s="32">
        <v>0.1</v>
      </c>
    </row>
    <row r="14" spans="1:9" ht="15" thickBot="1" x14ac:dyDescent="0.4">
      <c r="A14" s="31" t="str">
        <f t="shared" si="0"/>
        <v>MODERADO-HOTELARIAS</v>
      </c>
      <c r="B14" s="31" t="s">
        <v>27</v>
      </c>
      <c r="C14" s="31" t="s">
        <v>26</v>
      </c>
      <c r="D14" s="33">
        <v>0.1</v>
      </c>
    </row>
    <row r="15" spans="1:9" x14ac:dyDescent="0.35">
      <c r="A15" t="str">
        <f t="shared" si="0"/>
        <v>AGRESSIVO-PAPEL</v>
      </c>
      <c r="B15" t="s">
        <v>17</v>
      </c>
      <c r="C15" t="s">
        <v>21</v>
      </c>
      <c r="D15" s="32">
        <v>0.5</v>
      </c>
    </row>
    <row r="16" spans="1:9" x14ac:dyDescent="0.35">
      <c r="A16" t="str">
        <f t="shared" si="0"/>
        <v>AGRESSIVO-TIJOLO</v>
      </c>
      <c r="B16" t="s">
        <v>17</v>
      </c>
      <c r="C16" t="s">
        <v>22</v>
      </c>
      <c r="D16" s="32">
        <v>0.1</v>
      </c>
    </row>
    <row r="17" spans="1:4" x14ac:dyDescent="0.35">
      <c r="A17" t="str">
        <f t="shared" si="0"/>
        <v>AGRESSIVO-HÍBRIDOS</v>
      </c>
      <c r="B17" t="s">
        <v>17</v>
      </c>
      <c r="C17" t="s">
        <v>23</v>
      </c>
      <c r="D17" s="32">
        <v>0.05</v>
      </c>
    </row>
    <row r="18" spans="1:4" x14ac:dyDescent="0.35">
      <c r="A18" t="str">
        <f t="shared" si="0"/>
        <v>AGRESSIVO-FOFs</v>
      </c>
      <c r="B18" t="s">
        <v>17</v>
      </c>
      <c r="C18" t="s">
        <v>24</v>
      </c>
      <c r="D18" s="32">
        <v>0.05</v>
      </c>
    </row>
    <row r="19" spans="1:4" x14ac:dyDescent="0.35">
      <c r="A19" t="str">
        <f t="shared" si="0"/>
        <v>AGRESSIVO-DESENVOLVIMENTO</v>
      </c>
      <c r="B19" t="s">
        <v>17</v>
      </c>
      <c r="C19" t="s">
        <v>25</v>
      </c>
      <c r="D19" s="32">
        <v>0.2</v>
      </c>
    </row>
    <row r="20" spans="1:4" x14ac:dyDescent="0.35">
      <c r="A20" t="str">
        <f t="shared" si="0"/>
        <v>AGRESSIVO-HOTELARIAS</v>
      </c>
      <c r="B20" t="s">
        <v>17</v>
      </c>
      <c r="C20" t="s">
        <v>26</v>
      </c>
      <c r="D20" s="3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Investimentos</vt:lpstr>
      <vt:lpstr>Apoio</vt:lpstr>
      <vt:lpstr>aporte</vt:lpstr>
      <vt:lpstr>patrimonio</vt:lpstr>
      <vt:lpstr>qtd_anos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Lucena</dc:creator>
  <cp:lastModifiedBy>Anderson Lucena</cp:lastModifiedBy>
  <dcterms:created xsi:type="dcterms:W3CDTF">2026-01-31T13:03:33Z</dcterms:created>
  <dcterms:modified xsi:type="dcterms:W3CDTF">2026-02-01T22:38:35Z</dcterms:modified>
</cp:coreProperties>
</file>