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 codeName="EstaPasta_de_trabalho"/>
  <mc:AlternateContent xmlns:mc="http://schemas.openxmlformats.org/markup-compatibility/2006">
    <mc:Choice Requires="x15">
      <x15ac:absPath xmlns:x15ac="http://schemas.microsoft.com/office/spreadsheetml/2010/11/ac" url="D:\GitHub\App_Tecnical_Arkive\Prototipos Excel\Rescisao\"/>
    </mc:Choice>
  </mc:AlternateContent>
  <bookViews>
    <workbookView xWindow="0" yWindow="0" windowWidth="20490" windowHeight="7755"/>
  </bookViews>
  <sheets>
    <sheet name="Recibo" sheetId="2" r:id="rId1"/>
    <sheet name="Cadastro" sheetId="3" r:id="rId2"/>
  </sheets>
  <definedNames>
    <definedName name="_xlnm.Print_Area" localSheetId="0">Recibo!#REF!</definedName>
  </definedNames>
  <calcPr calcId="152511"/>
</workbook>
</file>

<file path=xl/calcChain.xml><?xml version="1.0" encoding="utf-8"?>
<calcChain xmlns="http://schemas.openxmlformats.org/spreadsheetml/2006/main">
  <c r="F46" i="2" l="1"/>
  <c r="B9" i="3" l="1"/>
  <c r="F39" i="2" s="1"/>
  <c r="A39" i="2"/>
  <c r="A42" i="2"/>
  <c r="A43" i="2"/>
  <c r="E10" i="3"/>
  <c r="J23" i="2"/>
  <c r="F10" i="3"/>
  <c r="J24" i="2" s="1"/>
  <c r="I6" i="2"/>
  <c r="F4" i="3"/>
  <c r="J22" i="2" s="1"/>
  <c r="D10" i="3"/>
  <c r="B23" i="3"/>
  <c r="J15" i="2"/>
  <c r="J16" i="2"/>
  <c r="E4" i="3"/>
  <c r="J17" i="2" s="1"/>
  <c r="A15" i="2"/>
  <c r="A12" i="2"/>
  <c r="E7" i="3"/>
  <c r="F7" i="3"/>
  <c r="J14" i="2"/>
  <c r="A17" i="2"/>
  <c r="A13" i="2"/>
  <c r="A11" i="2"/>
  <c r="D4" i="3"/>
  <c r="J11" i="2"/>
  <c r="D7" i="3"/>
  <c r="J10" i="2"/>
  <c r="J13" i="2"/>
  <c r="J12" i="2"/>
  <c r="J25" i="2" l="1"/>
  <c r="J18" i="2"/>
  <c r="J27" i="2" s="1"/>
  <c r="A30" i="2" s="1"/>
  <c r="J19" i="2"/>
</calcChain>
</file>

<file path=xl/sharedStrings.xml><?xml version="1.0" encoding="utf-8"?>
<sst xmlns="http://schemas.openxmlformats.org/spreadsheetml/2006/main" count="75" uniqueCount="71">
  <si>
    <t xml:space="preserve">         DISCRIMINAÇÃO DAS VERBAS PAGAS</t>
  </si>
  <si>
    <t>SALARIO BASE  R$</t>
  </si>
  <si>
    <t>POR  PEDIDO DE DISPENSA</t>
  </si>
  <si>
    <t>DISPENSA SEM JUSTA CAUSA</t>
  </si>
  <si>
    <t>AVISO PRÉVIO ARTº 487 DA CLT § 1º</t>
  </si>
  <si>
    <t>1/3 DAD FÉRIAS ARTº 7º CONSTITUIÇÃO</t>
  </si>
  <si>
    <t>TOTAL DAS VERBAS</t>
  </si>
  <si>
    <t>TOTAL RECEBIDO</t>
  </si>
  <si>
    <t>CIDADE/UF</t>
  </si>
  <si>
    <t>DATA DA RESCISÃO</t>
  </si>
  <si>
    <t>__________________________________</t>
  </si>
  <si>
    <t>DADOS DO EMPREGADO E DO EMPREGADOR</t>
  </si>
  <si>
    <t>NOME DO EMPREGADO</t>
  </si>
  <si>
    <t>DADOS DA RESCISÃO</t>
  </si>
  <si>
    <t>AVISO PRÉVIO</t>
  </si>
  <si>
    <t>FÉRIAS PROPORCIONAIS</t>
  </si>
  <si>
    <t>FÉRIAS VENCIDAS</t>
  </si>
  <si>
    <t>FGTS MESES CORRIGIDOS</t>
  </si>
  <si>
    <t>SALARIO</t>
  </si>
  <si>
    <t>13º MESES DEVIDOS</t>
  </si>
  <si>
    <t>__________________________________________</t>
  </si>
  <si>
    <t>ACORDO TRABALHISTA</t>
  </si>
  <si>
    <t xml:space="preserve">FGTS 40% DOS MESES CORRIGIDOS </t>
  </si>
  <si>
    <t>Testemunha</t>
  </si>
  <si>
    <t xml:space="preserve"> </t>
  </si>
  <si>
    <t xml:space="preserve">             DESCONTOS</t>
  </si>
  <si>
    <t xml:space="preserve">     LÍQUIDO</t>
  </si>
  <si>
    <t>AVISO PRÉVIO DESCONTADO</t>
  </si>
  <si>
    <t>As partes dão plena, geral e irrevogável quitação, não podendo no presente ou no futuro reclamarem uma da outra do acordo ora celebrado.</t>
  </si>
  <si>
    <t xml:space="preserve">ADIANTAMENTO DE 13º SALÁRIO </t>
  </si>
  <si>
    <t>04/01/2013 a 17/10/2014</t>
  </si>
  <si>
    <t>Jose Joeliton Lisboa Brito</t>
  </si>
  <si>
    <t>TOTAL</t>
  </si>
  <si>
    <t>HORAS EXTRAS = QTDA</t>
  </si>
  <si>
    <t>FÉRIAS</t>
  </si>
  <si>
    <t>1/3 FÉRIAS</t>
  </si>
  <si>
    <t>13°</t>
  </si>
  <si>
    <t>F.PROP</t>
  </si>
  <si>
    <t>PERIODO DAS F.PROPORC</t>
  </si>
  <si>
    <t xml:space="preserve">PERIODO </t>
  </si>
  <si>
    <t>01/01/2014 a 31/01/2014</t>
  </si>
  <si>
    <t>SALDO SALARIO</t>
  </si>
  <si>
    <t>Informar quantidades de dias o funcionario tem de saldo de salário</t>
  </si>
  <si>
    <t>AVISO PREVIO</t>
  </si>
  <si>
    <t>Informar quanto foi adiantado ao funcionario em dinheiro ("R$")</t>
  </si>
  <si>
    <r>
      <t xml:space="preserve">Informe o valor de "x" para calcular x/12 Avos </t>
    </r>
    <r>
      <rPr>
        <b/>
        <sz val="12"/>
        <rFont val="Times New Roman"/>
        <family val="1"/>
      </rPr>
      <t>Ex:</t>
    </r>
    <r>
      <rPr>
        <sz val="12"/>
        <rFont val="Times New Roman"/>
        <family val="1"/>
      </rPr>
      <t xml:space="preserve"> 5 para 5/12 Avos</t>
    </r>
  </si>
  <si>
    <r>
      <t xml:space="preserve">Informe o valor de "x" para calcular x/12 Avos </t>
    </r>
    <r>
      <rPr>
        <b/>
        <sz val="12"/>
        <rFont val="Times New Roman"/>
        <family val="1"/>
      </rPr>
      <t>Ex:</t>
    </r>
    <r>
      <rPr>
        <sz val="12"/>
        <rFont val="Times New Roman"/>
        <family val="1"/>
      </rPr>
      <t xml:space="preserve"> 1 para 1/12 Avos</t>
    </r>
  </si>
  <si>
    <r>
      <t xml:space="preserve">Inicio do período a fim do período </t>
    </r>
    <r>
      <rPr>
        <b/>
        <sz val="12"/>
        <rFont val="Times New Roman"/>
        <family val="1"/>
      </rPr>
      <t>Ex:</t>
    </r>
    <r>
      <rPr>
        <sz val="12"/>
        <rFont val="Times New Roman"/>
        <family val="1"/>
      </rPr>
      <t xml:space="preserve"> 01/01/2014 a 31/01/2014</t>
    </r>
  </si>
  <si>
    <r>
      <t xml:space="preserve">Esse campo conta a quantidade de férias completas </t>
    </r>
    <r>
      <rPr>
        <b/>
        <sz val="12"/>
        <rFont val="Times New Roman"/>
        <family val="1"/>
      </rPr>
      <t>Ex:</t>
    </r>
    <r>
      <rPr>
        <sz val="12"/>
        <rFont val="Times New Roman"/>
        <family val="1"/>
      </rPr>
      <t xml:space="preserve"> 1 para 1 ano</t>
    </r>
  </si>
  <si>
    <t>Informar a quantidade de meses a serem pagos</t>
  </si>
  <si>
    <t>FTGS PARTE 1</t>
  </si>
  <si>
    <t>SALDO DE SALA</t>
  </si>
  <si>
    <t>ADIANT 13°</t>
  </si>
  <si>
    <t>ADIANTAMENTOS 13°</t>
  </si>
  <si>
    <t>OUTOS ADIANTAMENTOS</t>
  </si>
  <si>
    <t>Informar quanto foi adiantado ao funcionario em dinheiro ("R$") Ref ao 13°</t>
  </si>
  <si>
    <t>OUTROS ADIANTAMENTOS</t>
  </si>
  <si>
    <t>OUTROS ADIANT</t>
  </si>
  <si>
    <t>Informar 0 para "NÃO"; 1 para FUNC receber; 2 para FUNC pagar</t>
  </si>
  <si>
    <t>CPF</t>
  </si>
  <si>
    <t>RG</t>
  </si>
  <si>
    <t>NOME DO EMPREGADOR</t>
  </si>
  <si>
    <t>osvaldo contabilidade ltda me</t>
  </si>
  <si>
    <t>itabaiana/se</t>
  </si>
  <si>
    <t>Modelo 16/04/2014 ou =hoje()</t>
  </si>
  <si>
    <t>Modelo itabaiana/se</t>
  </si>
  <si>
    <t>Modelo 04/01/2013 a 17/10/2014</t>
  </si>
  <si>
    <t>Modelo 33760438</t>
  </si>
  <si>
    <t>Modelo 3880974558</t>
  </si>
  <si>
    <t>alisson brito costa</t>
  </si>
  <si>
    <t>RESPONSAVEL PELA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</si>
</sst>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 &quot;* #,##0.00_);_(&quot;R$ &quot;* \(#,##0.00\);_(&quot;R$ &quot;* &quot;-&quot;??_);_(@_)"/>
    <numFmt numFmtId="165" formatCode="d\ \ mmmm\,\ yyyy"/>
    <numFmt numFmtId="166" formatCode="d/m"/>
    <numFmt numFmtId="167" formatCode="00&quot;.&quot;000&quot;.&quot;00&quot;-&quot;0"/>
  </numFmts>
  <fonts count="14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4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5" fillId="0" borderId="0" xfId="0" applyFont="1" applyBorder="1"/>
    <xf numFmtId="0" fontId="4" fillId="0" borderId="0" xfId="0" applyFont="1" applyBorder="1"/>
    <xf numFmtId="164" fontId="7" fillId="0" borderId="3" xfId="1" applyFont="1" applyBorder="1"/>
    <xf numFmtId="0" fontId="3" fillId="0" borderId="0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4" fontId="8" fillId="0" borderId="2" xfId="1" applyFont="1" applyBorder="1"/>
    <xf numFmtId="0" fontId="0" fillId="0" borderId="7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 applyAlignment="1"/>
    <xf numFmtId="0" fontId="0" fillId="0" borderId="0" xfId="0" applyBorder="1" applyAlignment="1"/>
    <xf numFmtId="164" fontId="7" fillId="0" borderId="2" xfId="1" applyFont="1" applyBorder="1"/>
    <xf numFmtId="0" fontId="3" fillId="0" borderId="0" xfId="0" applyFont="1" applyBorder="1" applyAlignment="1"/>
    <xf numFmtId="0" fontId="0" fillId="0" borderId="8" xfId="0" applyBorder="1" applyAlignment="1">
      <alignment horizontal="center"/>
    </xf>
    <xf numFmtId="0" fontId="5" fillId="0" borderId="1" xfId="0" applyFont="1" applyBorder="1" applyAlignment="1"/>
    <xf numFmtId="0" fontId="5" fillId="0" borderId="0" xfId="0" applyFont="1" applyBorder="1" applyAlignment="1"/>
    <xf numFmtId="164" fontId="9" fillId="0" borderId="3" xfId="1" applyFont="1" applyBorder="1"/>
    <xf numFmtId="0" fontId="10" fillId="0" borderId="0" xfId="0" applyFont="1"/>
    <xf numFmtId="0" fontId="6" fillId="0" borderId="1" xfId="0" applyFont="1" applyBorder="1" applyAlignment="1"/>
    <xf numFmtId="14" fontId="2" fillId="0" borderId="0" xfId="0" applyNumberFormat="1" applyFont="1"/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3" fontId="12" fillId="0" borderId="0" xfId="0" applyNumberFormat="1" applyFont="1" applyAlignment="1" applyProtection="1">
      <alignment horizontal="center" vertical="center"/>
      <protection locked="0"/>
    </xf>
    <xf numFmtId="164" fontId="12" fillId="0" borderId="0" xfId="1" applyFont="1" applyAlignment="1" applyProtection="1">
      <alignment horizontal="center" vertical="center"/>
      <protection locked="0"/>
    </xf>
    <xf numFmtId="167" fontId="12" fillId="0" borderId="0" xfId="0" applyNumberFormat="1" applyFont="1" applyAlignment="1" applyProtection="1">
      <alignment horizontal="center" vertical="center"/>
      <protection locked="0"/>
    </xf>
    <xf numFmtId="14" fontId="12" fillId="0" borderId="0" xfId="0" applyNumberFormat="1" applyFont="1" applyAlignment="1" applyProtection="1">
      <alignment horizontal="center" vertical="center"/>
      <protection locked="0"/>
    </xf>
    <xf numFmtId="165" fontId="12" fillId="0" borderId="0" xfId="0" applyNumberFormat="1" applyFont="1" applyAlignment="1" applyProtection="1">
      <alignment horizontal="center" vertical="center"/>
      <protection locked="0"/>
    </xf>
    <xf numFmtId="0" fontId="12" fillId="0" borderId="0" xfId="1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3" fillId="0" borderId="0" xfId="1" applyNumberFormat="1" applyFont="1" applyAlignment="1" applyProtection="1">
      <alignment horizontal="center" vertical="center"/>
      <protection locked="0"/>
    </xf>
    <xf numFmtId="164" fontId="12" fillId="2" borderId="16" xfId="1" applyFont="1" applyFill="1" applyBorder="1" applyAlignment="1" applyProtection="1">
      <alignment horizontal="center" vertical="center"/>
    </xf>
    <xf numFmtId="164" fontId="12" fillId="0" borderId="17" xfId="1" applyFont="1" applyBorder="1" applyAlignment="1" applyProtection="1">
      <alignment horizontal="left" vertical="center"/>
    </xf>
    <xf numFmtId="0" fontId="12" fillId="2" borderId="16" xfId="0" applyFont="1" applyFill="1" applyBorder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Alignment="1" applyProtection="1">
      <alignment vertical="center"/>
      <protection locked="0"/>
    </xf>
    <xf numFmtId="0" fontId="12" fillId="0" borderId="9" xfId="0" applyFont="1" applyBorder="1" applyAlignment="1" applyProtection="1">
      <alignment vertical="center"/>
    </xf>
    <xf numFmtId="164" fontId="12" fillId="0" borderId="0" xfId="0" applyNumberFormat="1" applyFont="1" applyAlignment="1" applyProtection="1">
      <alignment horizontal="center" vertical="center"/>
    </xf>
    <xf numFmtId="0" fontId="12" fillId="0" borderId="0" xfId="0" applyFont="1" applyBorder="1" applyAlignment="1" applyProtection="1">
      <alignment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0" fillId="0" borderId="7" xfId="0" applyBorder="1" applyAlignment="1"/>
    <xf numFmtId="0" fontId="0" fillId="0" borderId="3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1" xfId="0" applyFont="1" applyBorder="1" applyAlignment="1"/>
    <xf numFmtId="0" fontId="5" fillId="0" borderId="0" xfId="0" applyFont="1" applyBorder="1" applyAlignment="1"/>
    <xf numFmtId="166" fontId="6" fillId="0" borderId="1" xfId="0" applyNumberFormat="1" applyFont="1" applyBorder="1" applyAlignment="1">
      <alignment horizontal="right" vertical="center"/>
    </xf>
    <xf numFmtId="166" fontId="6" fillId="0" borderId="0" xfId="0" applyNumberFormat="1" applyFont="1" applyBorder="1" applyAlignment="1">
      <alignment horizontal="right" vertical="center"/>
    </xf>
    <xf numFmtId="14" fontId="6" fillId="0" borderId="0" xfId="0" applyNumberFormat="1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0" xfId="0" applyBorder="1" applyAlignment="1"/>
    <xf numFmtId="0" fontId="6" fillId="0" borderId="1" xfId="0" applyFont="1" applyBorder="1" applyAlignment="1">
      <alignment horizontal="justify" vertical="center"/>
    </xf>
    <xf numFmtId="0" fontId="6" fillId="0" borderId="0" xfId="0" applyFont="1" applyBorder="1" applyAlignment="1">
      <alignment horizontal="justify" vertical="center"/>
    </xf>
    <xf numFmtId="0" fontId="6" fillId="0" borderId="2" xfId="0" applyFont="1" applyBorder="1" applyAlignment="1">
      <alignment horizontal="justify" vertical="center"/>
    </xf>
    <xf numFmtId="4" fontId="0" fillId="0" borderId="1" xfId="0" applyNumberFormat="1" applyBorder="1" applyAlignment="1">
      <alignment horizontal="justify" vertical="center"/>
    </xf>
    <xf numFmtId="4" fontId="0" fillId="0" borderId="0" xfId="0" applyNumberFormat="1" applyBorder="1" applyAlignment="1">
      <alignment horizontal="justify" vertical="center"/>
    </xf>
    <xf numFmtId="4" fontId="0" fillId="0" borderId="2" xfId="0" applyNumberFormat="1" applyBorder="1" applyAlignment="1">
      <alignment horizontal="justify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14" fontId="6" fillId="0" borderId="0" xfId="0" applyNumberFormat="1" applyFont="1" applyBorder="1" applyAlignment="1">
      <alignment horizontal="left"/>
    </xf>
    <xf numFmtId="14" fontId="6" fillId="0" borderId="9" xfId="0" applyNumberFormat="1" applyFont="1" applyBorder="1" applyAlignment="1">
      <alignment horizontal="left"/>
    </xf>
    <xf numFmtId="0" fontId="11" fillId="0" borderId="0" xfId="0" applyFont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156" name="Line 1"/>
        <xdr:cNvSpPr>
          <a:spLocks noChangeShapeType="1"/>
        </xdr:cNvSpPr>
      </xdr:nvSpPr>
      <xdr:spPr bwMode="auto">
        <a:xfrm>
          <a:off x="895350" y="0"/>
          <a:ext cx="27051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L50"/>
  <sheetViews>
    <sheetView showGridLines="0" tabSelected="1" topLeftCell="A34" zoomScale="145" zoomScaleNormal="145" workbookViewId="0">
      <selection activeCell="F46" sqref="F46:J47"/>
    </sheetView>
  </sheetViews>
  <sheetFormatPr defaultRowHeight="12.75" x14ac:dyDescent="0.2"/>
  <cols>
    <col min="1" max="1" width="4.42578125" style="1" customWidth="1"/>
    <col min="2" max="2" width="9.140625" style="1"/>
    <col min="3" max="3" width="11.85546875" style="1" customWidth="1"/>
    <col min="4" max="4" width="9.140625" style="1" customWidth="1"/>
    <col min="5" max="5" width="9.140625" style="1"/>
    <col min="6" max="6" width="6.42578125" style="1" customWidth="1"/>
    <col min="7" max="7" width="3.85546875" style="1" customWidth="1"/>
    <col min="8" max="8" width="9.140625" style="1"/>
    <col min="9" max="9" width="13.28515625" style="1" bestFit="1" customWidth="1"/>
    <col min="10" max="10" width="17.5703125" style="1" customWidth="1"/>
    <col min="11" max="11" width="13.140625" style="1" bestFit="1" customWidth="1"/>
    <col min="12" max="16384" width="9.140625" style="1"/>
  </cols>
  <sheetData>
    <row r="1" spans="1:10" ht="20.25" x14ac:dyDescent="0.2">
      <c r="A1" s="53" t="s">
        <v>21</v>
      </c>
      <c r="B1" s="54"/>
      <c r="C1" s="54"/>
      <c r="D1" s="54"/>
      <c r="E1" s="54"/>
      <c r="F1" s="54"/>
      <c r="G1" s="54"/>
      <c r="H1" s="54"/>
      <c r="I1" s="54"/>
      <c r="J1" s="55"/>
    </row>
    <row r="2" spans="1:10" x14ac:dyDescent="0.2">
      <c r="A2" s="3"/>
      <c r="B2" s="2"/>
      <c r="C2" s="2"/>
      <c r="D2" s="2"/>
      <c r="E2" s="2"/>
      <c r="F2" s="2"/>
      <c r="G2" s="2"/>
      <c r="H2" s="2"/>
      <c r="I2" s="2"/>
      <c r="J2" s="4"/>
    </row>
    <row r="3" spans="1:10" x14ac:dyDescent="0.2">
      <c r="A3" s="22"/>
      <c r="B3" s="50" t="s">
        <v>3</v>
      </c>
      <c r="C3" s="51"/>
      <c r="D3" s="51"/>
      <c r="E3" s="52"/>
      <c r="F3" s="2"/>
      <c r="G3" s="16"/>
      <c r="H3" s="48" t="s">
        <v>2</v>
      </c>
      <c r="I3" s="48"/>
      <c r="J3" s="49"/>
    </row>
    <row r="4" spans="1:10" x14ac:dyDescent="0.2">
      <c r="A4" s="3"/>
      <c r="B4" s="2"/>
      <c r="C4" s="2"/>
      <c r="D4" s="2"/>
      <c r="E4" s="2"/>
      <c r="F4" s="2"/>
      <c r="G4" s="2"/>
      <c r="H4" s="2"/>
      <c r="I4" s="2"/>
      <c r="J4" s="4"/>
    </row>
    <row r="5" spans="1:10" x14ac:dyDescent="0.2">
      <c r="A5" s="3"/>
      <c r="B5" s="2"/>
      <c r="C5" s="2"/>
      <c r="D5" s="2"/>
      <c r="E5" s="2"/>
      <c r="F5" s="2"/>
      <c r="G5" s="2"/>
      <c r="H5" s="2"/>
      <c r="I5" s="2"/>
      <c r="J5" s="4"/>
    </row>
    <row r="6" spans="1:10" x14ac:dyDescent="0.2">
      <c r="A6" s="3"/>
      <c r="B6" s="2"/>
      <c r="C6" s="2"/>
      <c r="D6" s="2"/>
      <c r="E6" s="2"/>
      <c r="F6" s="5" t="s">
        <v>1</v>
      </c>
      <c r="G6" s="5"/>
      <c r="H6" s="5"/>
      <c r="I6" s="17">
        <f>Cadastro!B12</f>
        <v>1000</v>
      </c>
      <c r="J6" s="4"/>
    </row>
    <row r="7" spans="1:10" x14ac:dyDescent="0.2">
      <c r="A7" s="3"/>
      <c r="B7" s="2"/>
      <c r="C7" s="2"/>
      <c r="D7" s="2"/>
      <c r="E7" s="2"/>
      <c r="F7" s="2"/>
      <c r="G7" s="2"/>
      <c r="H7" s="2"/>
      <c r="I7" s="2"/>
      <c r="J7" s="4"/>
    </row>
    <row r="8" spans="1:10" ht="20.25" x14ac:dyDescent="0.3">
      <c r="A8" s="3"/>
      <c r="B8" s="6" t="s">
        <v>0</v>
      </c>
      <c r="C8" s="2"/>
      <c r="D8" s="2"/>
      <c r="E8" s="2"/>
      <c r="F8" s="2"/>
      <c r="G8" s="2"/>
      <c r="H8" s="2"/>
      <c r="I8" s="2"/>
      <c r="J8" s="4"/>
    </row>
    <row r="9" spans="1:10" ht="20.25" x14ac:dyDescent="0.3">
      <c r="A9" s="3"/>
      <c r="B9" s="6"/>
      <c r="C9" s="2"/>
      <c r="D9" s="2"/>
      <c r="E9" s="2"/>
      <c r="F9" s="2"/>
      <c r="G9" s="2"/>
      <c r="H9" s="2"/>
      <c r="I9" s="2"/>
      <c r="J9" s="4"/>
    </row>
    <row r="10" spans="1:10" ht="15" x14ac:dyDescent="0.2">
      <c r="A10" s="65" t="s">
        <v>4</v>
      </c>
      <c r="B10" s="66"/>
      <c r="C10" s="66"/>
      <c r="D10" s="66"/>
      <c r="E10" s="66"/>
      <c r="F10" s="66"/>
      <c r="G10" s="66"/>
      <c r="H10" s="66"/>
      <c r="I10" s="66"/>
      <c r="J10" s="7">
        <f>IF(AND(Cadastro!F4&gt;0,Cadastro!F4&lt;&gt;"Erro Valor Informado esta errado"),Cadastro!F4,0)</f>
        <v>1000</v>
      </c>
    </row>
    <row r="11" spans="1:10" ht="15" x14ac:dyDescent="0.2">
      <c r="A11" s="78" t="str">
        <f>IF(Cadastro!B14 &gt; 0, CONCATENATE("13º SALARIO  - ",Cadastro!B14,"/12 Avos"),"13º SALARIO  - ")</f>
        <v>13º SALARIO  - 5/12 Avos</v>
      </c>
      <c r="B11" s="79"/>
      <c r="C11" s="79"/>
      <c r="D11" s="79"/>
      <c r="E11" s="79"/>
      <c r="F11" s="79"/>
      <c r="G11" s="79"/>
      <c r="H11" s="79"/>
      <c r="I11" s="80"/>
      <c r="J11" s="7">
        <f>Cadastro!D4</f>
        <v>416.66666666666663</v>
      </c>
    </row>
    <row r="12" spans="1:10" ht="15" x14ac:dyDescent="0.2">
      <c r="A12" s="81" t="str">
        <f>IF(Cadastro!B15 &gt; 0, CONCATENATE("FÉRIAS PROPORCIONAIS - ",Cadastro!B16," - ",Cadastro!B15,"/12 Avos"),"FÉRIAS PROPORCIONAIS - ")</f>
        <v>FÉRIAS PROPORCIONAIS - 01/01/2014 a 31/01/2014 - 1/12 Avos</v>
      </c>
      <c r="B12" s="82"/>
      <c r="C12" s="82"/>
      <c r="D12" s="82"/>
      <c r="E12" s="82"/>
      <c r="F12" s="82"/>
      <c r="G12" s="82"/>
      <c r="H12" s="82"/>
      <c r="I12" s="83"/>
      <c r="J12" s="7">
        <f>Cadastro!D7</f>
        <v>83.333333333333329</v>
      </c>
    </row>
    <row r="13" spans="1:10" ht="15" x14ac:dyDescent="0.2">
      <c r="A13" s="78" t="str">
        <f>IF(Cadastro!B17&gt;0,CONCATENATE("FÉRIAS VENCIDAS REF - ",Cadastro!B17," ANO(S)"),"FÉRIAS VENCIDAS REF - ")</f>
        <v>FÉRIAS VENCIDAS REF - 2 ANO(S)</v>
      </c>
      <c r="B13" s="79"/>
      <c r="C13" s="79"/>
      <c r="D13" s="79"/>
      <c r="E13" s="79"/>
      <c r="F13" s="79"/>
      <c r="G13" s="79"/>
      <c r="H13" s="79"/>
      <c r="I13" s="80"/>
      <c r="J13" s="7">
        <f>Cadastro!E7</f>
        <v>2000</v>
      </c>
    </row>
    <row r="14" spans="1:10" ht="15" x14ac:dyDescent="0.2">
      <c r="A14" s="65" t="s">
        <v>5</v>
      </c>
      <c r="B14" s="66"/>
      <c r="C14" s="66"/>
      <c r="D14" s="66"/>
      <c r="E14" s="66"/>
      <c r="F14" s="66"/>
      <c r="G14" s="66"/>
      <c r="H14" s="66"/>
      <c r="I14" s="66"/>
      <c r="J14" s="7">
        <f>Cadastro!F7</f>
        <v>666.66666666666663</v>
      </c>
    </row>
    <row r="15" spans="1:10" ht="15" x14ac:dyDescent="0.2">
      <c r="A15" s="65" t="str">
        <f>IF(Cadastro!B15 &gt; 0, CONCATENATE("FGTS QUINTAÇÃO MESES CORRIGIDOS - ",Cadastro!B19,IF(Cadastro!B19&gt;1," Meses"," Mês")),"FGTS QUINTAÇÃO MESES CORRIGIDOS")</f>
        <v>FGTS QUINTAÇÃO MESES CORRIGIDOS - 6 Meses</v>
      </c>
      <c r="B15" s="66"/>
      <c r="C15" s="66"/>
      <c r="D15" s="66"/>
      <c r="E15" s="66"/>
      <c r="F15" s="66"/>
      <c r="G15" s="66"/>
      <c r="H15" s="66"/>
      <c r="I15" s="66"/>
      <c r="J15" s="7">
        <f>Cadastro!D10</f>
        <v>480</v>
      </c>
    </row>
    <row r="16" spans="1:10" ht="15" x14ac:dyDescent="0.2">
      <c r="A16" s="65" t="s">
        <v>22</v>
      </c>
      <c r="B16" s="66"/>
      <c r="C16" s="66"/>
      <c r="D16" s="66"/>
      <c r="E16" s="66"/>
      <c r="F16" s="66"/>
      <c r="G16" s="66"/>
      <c r="H16" s="66"/>
      <c r="I16" s="66"/>
      <c r="J16" s="7">
        <f>J15*0.4</f>
        <v>192</v>
      </c>
    </row>
    <row r="17" spans="1:10" ht="15" x14ac:dyDescent="0.2">
      <c r="A17" s="78" t="str">
        <f>IF(Cadastro!B18&gt;0,CONCATENATE("SALDO SALARIO - ",Cadastro!B18," Dia(s)"),"SALDO SALARIO - ")</f>
        <v>SALDO SALARIO - 15 Dia(s)</v>
      </c>
      <c r="B17" s="79"/>
      <c r="C17" s="79"/>
      <c r="D17" s="79"/>
      <c r="E17" s="79"/>
      <c r="F17" s="79"/>
      <c r="G17" s="79"/>
      <c r="H17" s="79"/>
      <c r="I17" s="80"/>
      <c r="J17" s="7">
        <f>Cadastro!E4</f>
        <v>500.00000000000006</v>
      </c>
    </row>
    <row r="18" spans="1:10" ht="15.75" x14ac:dyDescent="0.25">
      <c r="A18" s="59" t="s">
        <v>6</v>
      </c>
      <c r="B18" s="60"/>
      <c r="C18" s="60"/>
      <c r="D18" s="60"/>
      <c r="E18" s="60"/>
      <c r="F18" s="60"/>
      <c r="G18" s="60"/>
      <c r="H18" s="60"/>
      <c r="I18" s="60"/>
      <c r="J18" s="25">
        <f>SUM(J10:J17)</f>
        <v>5338.666666666667</v>
      </c>
    </row>
    <row r="19" spans="1:10" ht="15" x14ac:dyDescent="0.2">
      <c r="A19" s="3"/>
      <c r="B19" s="2"/>
      <c r="C19" s="2"/>
      <c r="D19" s="2"/>
      <c r="E19" s="2"/>
      <c r="F19" s="2"/>
      <c r="G19" s="2"/>
      <c r="H19" s="2"/>
      <c r="I19" s="10"/>
      <c r="J19" s="15">
        <f>SUM(J10:J18)</f>
        <v>10677.333333333334</v>
      </c>
    </row>
    <row r="20" spans="1:10" ht="18" x14ac:dyDescent="0.25">
      <c r="A20" s="3"/>
      <c r="B20" s="2"/>
      <c r="C20" s="2"/>
      <c r="D20" s="8" t="s">
        <v>25</v>
      </c>
      <c r="E20" s="2"/>
      <c r="F20" s="2"/>
      <c r="G20" s="2"/>
      <c r="H20" s="2"/>
      <c r="I20" s="2"/>
      <c r="J20" s="4"/>
    </row>
    <row r="21" spans="1:10" x14ac:dyDescent="0.2">
      <c r="A21" s="3"/>
      <c r="B21" s="2"/>
      <c r="C21" s="2"/>
      <c r="D21" s="2"/>
      <c r="E21" s="2"/>
      <c r="F21" s="2"/>
      <c r="G21" s="2"/>
      <c r="H21" s="2"/>
      <c r="I21" s="2"/>
      <c r="J21" s="4"/>
    </row>
    <row r="22" spans="1:10" ht="15" x14ac:dyDescent="0.2">
      <c r="A22" s="65" t="s">
        <v>27</v>
      </c>
      <c r="B22" s="66"/>
      <c r="C22" s="66"/>
      <c r="D22" s="66"/>
      <c r="E22" s="66"/>
      <c r="F22" s="66"/>
      <c r="G22" s="66"/>
      <c r="H22" s="66"/>
      <c r="I22" s="66"/>
      <c r="J22" s="7">
        <f>IF(Cadastro!F4 &lt; 0,-Cadastro!F4,0)</f>
        <v>0</v>
      </c>
    </row>
    <row r="23" spans="1:10" ht="15" x14ac:dyDescent="0.2">
      <c r="A23" s="65" t="s">
        <v>29</v>
      </c>
      <c r="B23" s="66"/>
      <c r="C23" s="66"/>
      <c r="D23" s="66"/>
      <c r="E23" s="66"/>
      <c r="F23" s="66"/>
      <c r="G23" s="66"/>
      <c r="H23" s="66"/>
      <c r="I23" s="66"/>
      <c r="J23" s="7">
        <f>-Cadastro!E10</f>
        <v>200</v>
      </c>
    </row>
    <row r="24" spans="1:10" ht="15" x14ac:dyDescent="0.2">
      <c r="A24" s="27" t="s">
        <v>56</v>
      </c>
      <c r="B24" s="19"/>
      <c r="C24" s="19"/>
      <c r="D24" s="19"/>
      <c r="E24" s="19"/>
      <c r="F24" s="19"/>
      <c r="G24" s="19"/>
      <c r="H24" s="19"/>
      <c r="I24" s="19"/>
      <c r="J24" s="7">
        <f>-Cadastro!F10</f>
        <v>150</v>
      </c>
    </row>
    <row r="25" spans="1:10" ht="15.75" x14ac:dyDescent="0.25">
      <c r="A25" s="59" t="s">
        <v>7</v>
      </c>
      <c r="B25" s="60"/>
      <c r="C25" s="60"/>
      <c r="D25" s="60"/>
      <c r="E25" s="60"/>
      <c r="F25" s="60"/>
      <c r="G25" s="60"/>
      <c r="H25" s="60"/>
      <c r="I25" s="60"/>
      <c r="J25" s="25">
        <f>SUM(J22:J24)</f>
        <v>350</v>
      </c>
    </row>
    <row r="26" spans="1:10" ht="15" x14ac:dyDescent="0.2">
      <c r="A26" s="18"/>
      <c r="B26" s="19"/>
      <c r="C26" s="19"/>
      <c r="D26" s="19"/>
      <c r="E26" s="19"/>
      <c r="F26" s="19"/>
      <c r="G26" s="19"/>
      <c r="H26" s="19"/>
      <c r="I26" s="19"/>
      <c r="J26" s="20"/>
    </row>
    <row r="27" spans="1:10" s="26" customFormat="1" ht="18" x14ac:dyDescent="0.25">
      <c r="A27" s="23"/>
      <c r="B27" s="24"/>
      <c r="C27" s="24"/>
      <c r="D27" s="24"/>
      <c r="E27" s="21" t="s">
        <v>26</v>
      </c>
      <c r="F27" s="24"/>
      <c r="G27" s="24"/>
      <c r="H27" s="24"/>
      <c r="I27" s="24"/>
      <c r="J27" s="25">
        <f>J18-J25</f>
        <v>4988.666666666667</v>
      </c>
    </row>
    <row r="28" spans="1:10" ht="18" x14ac:dyDescent="0.25">
      <c r="A28" s="18"/>
      <c r="B28" s="19"/>
      <c r="C28" s="19"/>
      <c r="D28" s="19"/>
      <c r="E28" s="21"/>
      <c r="F28" s="19"/>
      <c r="G28" s="19"/>
      <c r="H28" s="19"/>
      <c r="I28" s="19"/>
      <c r="J28" s="20"/>
    </row>
    <row r="29" spans="1:10" x14ac:dyDescent="0.2">
      <c r="A29" s="9"/>
      <c r="B29" s="10"/>
      <c r="C29" s="10"/>
      <c r="D29" s="10"/>
      <c r="E29" s="10"/>
      <c r="F29" s="10"/>
      <c r="G29" s="10"/>
      <c r="H29" s="10"/>
      <c r="I29" s="10"/>
      <c r="J29" s="11"/>
    </row>
    <row r="30" spans="1:10" x14ac:dyDescent="0.2">
      <c r="A30" s="70" t="str">
        <f>IF(AND(Cadastro!B5&lt;&gt;0,Cadastro!B6&lt;&gt;0),CONCATENATE("Eu ",UPPER(Cadastro!B4),", inscrito no CPF sob nº ",TEXT(Cadastro!B5,"000"".""000"".""000-00"),," e RG nº ",TEXT(Cadastro!B6,"00"".""000"".""000""-""0"),", declaro ter recebido de ",UPPER(Cadastro!B2)," a importância supra de R$ ",ROUND(Recibo!J27,2)," proveniente ao pagamento do meu tempo de serviço compreendendo o período de ",Cadastro!B7,"."),IF(AND(Cadastro!B5&lt;&gt;0,Cadastro!B6=0),CONCATENATE("Eu ",Cadastro!B4,", inscrito no CPF sob nº ",TEXT(Cadastro!B5,"000"".""000"".""000-00"),", declaro ter recebido de ",Cadastro!B2," a importância supra de R$ ",ROUND(Recibo!J27,2)," proveniente ao pagamento do meu tempo de serviço compreendendo o período de ",Cadastro!B7,"."),CONCATENATE("Eu ",Cadastro!B4,", inscrito no ","RG sob nº ",TEXT(Cadastro!B6,"00"".""000"".""000""-""0"),", declaro ter recebido de ",Cadastro!B2," a importância supra de R$ ",ROUND(Recibo!J27,2)," proveniente ao pagamento do meu tempo de serviço compreendendo o período de ",Cadastro!B7,".")))</f>
        <v>Eu ALISSON BRITO COSTA, inscrito no CPF sob nº 038.809.745-58 e RG nº 03.376.043-8, declaro ter recebido de OSVALDO CONTABILIDADE LTDA ME a importância supra de R$ 4988,67 proveniente ao pagamento do meu tempo de serviço compreendendo o período de 04/01/2013 a 17/10/2014.</v>
      </c>
      <c r="B30" s="71"/>
      <c r="C30" s="71"/>
      <c r="D30" s="71"/>
      <c r="E30" s="71"/>
      <c r="F30" s="71"/>
      <c r="G30" s="71"/>
      <c r="H30" s="71"/>
      <c r="I30" s="71"/>
      <c r="J30" s="72"/>
    </row>
    <row r="31" spans="1:10" x14ac:dyDescent="0.2">
      <c r="A31" s="70"/>
      <c r="B31" s="71"/>
      <c r="C31" s="71"/>
      <c r="D31" s="71"/>
      <c r="E31" s="71"/>
      <c r="F31" s="71"/>
      <c r="G31" s="71"/>
      <c r="H31" s="71"/>
      <c r="I31" s="71"/>
      <c r="J31" s="72"/>
    </row>
    <row r="32" spans="1:10" x14ac:dyDescent="0.2">
      <c r="A32" s="70"/>
      <c r="B32" s="71"/>
      <c r="C32" s="71"/>
      <c r="D32" s="71"/>
      <c r="E32" s="71"/>
      <c r="F32" s="71"/>
      <c r="G32" s="71"/>
      <c r="H32" s="71"/>
      <c r="I32" s="71"/>
      <c r="J32" s="72"/>
    </row>
    <row r="33" spans="1:12" x14ac:dyDescent="0.2">
      <c r="A33" s="70"/>
      <c r="B33" s="71"/>
      <c r="C33" s="71"/>
      <c r="D33" s="71"/>
      <c r="E33" s="71"/>
      <c r="F33" s="71"/>
      <c r="G33" s="71"/>
      <c r="H33" s="71"/>
      <c r="I33" s="71"/>
      <c r="J33" s="72"/>
    </row>
    <row r="34" spans="1:12" x14ac:dyDescent="0.2">
      <c r="A34" s="70"/>
      <c r="B34" s="71"/>
      <c r="C34" s="71"/>
      <c r="D34" s="71"/>
      <c r="E34" s="71"/>
      <c r="F34" s="71"/>
      <c r="G34" s="71"/>
      <c r="H34" s="71"/>
      <c r="I34" s="71"/>
      <c r="J34" s="72"/>
    </row>
    <row r="35" spans="1:12" x14ac:dyDescent="0.2">
      <c r="A35" s="67" t="s">
        <v>28</v>
      </c>
      <c r="B35" s="68"/>
      <c r="C35" s="68"/>
      <c r="D35" s="68"/>
      <c r="E35" s="68"/>
      <c r="F35" s="68"/>
      <c r="G35" s="68"/>
      <c r="H35" s="68"/>
      <c r="I35" s="68"/>
      <c r="J35" s="69"/>
    </row>
    <row r="36" spans="1:12" x14ac:dyDescent="0.2">
      <c r="A36" s="67"/>
      <c r="B36" s="68"/>
      <c r="C36" s="68"/>
      <c r="D36" s="68"/>
      <c r="E36" s="68"/>
      <c r="F36" s="68"/>
      <c r="G36" s="68"/>
      <c r="H36" s="68"/>
      <c r="I36" s="68"/>
      <c r="J36" s="69"/>
    </row>
    <row r="37" spans="1:12" x14ac:dyDescent="0.2">
      <c r="A37" s="67"/>
      <c r="B37" s="68"/>
      <c r="C37" s="68"/>
      <c r="D37" s="68"/>
      <c r="E37" s="68"/>
      <c r="F37" s="68"/>
      <c r="G37" s="68"/>
      <c r="H37" s="68"/>
      <c r="I37" s="68"/>
      <c r="J37" s="69"/>
      <c r="L37" s="28"/>
    </row>
    <row r="38" spans="1:12" x14ac:dyDescent="0.2">
      <c r="A38" s="9"/>
      <c r="B38" s="10"/>
      <c r="C38" s="10"/>
      <c r="D38" s="10"/>
      <c r="E38" s="10"/>
      <c r="F38" s="10"/>
      <c r="G38" s="10"/>
      <c r="H38" s="10"/>
      <c r="I38" s="10"/>
      <c r="J38" s="11"/>
    </row>
    <row r="39" spans="1:12" x14ac:dyDescent="0.2">
      <c r="A39" s="61" t="str">
        <f>UPPER(Cadastro!B8)</f>
        <v>ITABAIANA/SE</v>
      </c>
      <c r="B39" s="62"/>
      <c r="C39" s="62"/>
      <c r="D39" s="62"/>
      <c r="E39" s="62"/>
      <c r="F39" s="63" t="str">
        <f ca="1">CONCATENATE(TEXT(Cadastro!B9,"dd")," de ",UPPER( TEXT(Cadastro!B9, "mmmm" ) )," de ",TEXT(Cadastro!B9,"aaaa"))</f>
        <v>22 de OUTUBRO de 2015</v>
      </c>
      <c r="G39" s="63"/>
      <c r="H39" s="63"/>
      <c r="I39" s="63"/>
      <c r="J39" s="64"/>
      <c r="L39" s="28"/>
    </row>
    <row r="40" spans="1:12" x14ac:dyDescent="0.2">
      <c r="A40" s="9"/>
      <c r="B40" s="10"/>
      <c r="C40" s="10"/>
      <c r="D40" s="10"/>
      <c r="E40" s="10"/>
      <c r="F40" s="10" t="s">
        <v>24</v>
      </c>
      <c r="G40" s="10"/>
      <c r="H40" s="10"/>
      <c r="I40" s="10"/>
      <c r="J40" s="11"/>
    </row>
    <row r="41" spans="1:12" x14ac:dyDescent="0.2">
      <c r="A41" s="56" t="s">
        <v>10</v>
      </c>
      <c r="B41" s="57"/>
      <c r="C41" s="57"/>
      <c r="D41" s="57"/>
      <c r="E41" s="57"/>
      <c r="F41" s="57"/>
      <c r="G41" s="57"/>
      <c r="H41" s="57"/>
      <c r="I41" s="57"/>
      <c r="J41" s="58"/>
    </row>
    <row r="42" spans="1:12" x14ac:dyDescent="0.2">
      <c r="A42" s="56" t="str">
        <f>UPPER(Cadastro!B4)</f>
        <v>ALISSON BRITO COSTA</v>
      </c>
      <c r="B42" s="57"/>
      <c r="C42" s="57"/>
      <c r="D42" s="57"/>
      <c r="E42" s="57"/>
      <c r="F42" s="57"/>
      <c r="G42" s="57"/>
      <c r="H42" s="57"/>
      <c r="I42" s="57"/>
      <c r="J42" s="58"/>
    </row>
    <row r="43" spans="1:12" x14ac:dyDescent="0.2">
      <c r="A43" s="75" t="str">
        <f>CONCATENATE("CPF: ",TEXT(Cadastro!B6,"00"".""000"".""000""-""0"))</f>
        <v>CPF: 03.376.043-8</v>
      </c>
      <c r="B43" s="76"/>
      <c r="C43" s="76"/>
      <c r="D43" s="76"/>
      <c r="E43" s="76"/>
      <c r="F43" s="76"/>
      <c r="G43" s="76"/>
      <c r="H43" s="76"/>
      <c r="I43" s="76"/>
      <c r="J43" s="77"/>
    </row>
    <row r="44" spans="1:12" x14ac:dyDescent="0.2">
      <c r="A44" s="9"/>
      <c r="B44" s="10"/>
      <c r="C44" s="10"/>
      <c r="D44" s="10"/>
      <c r="E44" s="10"/>
      <c r="F44" s="10"/>
      <c r="G44" s="10"/>
      <c r="H44" s="10"/>
      <c r="I44" s="10"/>
      <c r="J44" s="11"/>
    </row>
    <row r="45" spans="1:12" x14ac:dyDescent="0.2">
      <c r="A45" s="56" t="s">
        <v>10</v>
      </c>
      <c r="B45" s="57"/>
      <c r="C45" s="57"/>
      <c r="D45" s="57"/>
      <c r="E45" s="57"/>
      <c r="F45" s="57" t="s">
        <v>20</v>
      </c>
      <c r="G45" s="57"/>
      <c r="H45" s="57"/>
      <c r="I45" s="57"/>
      <c r="J45" s="58"/>
    </row>
    <row r="46" spans="1:12" ht="12.75" customHeight="1" x14ac:dyDescent="0.2">
      <c r="A46" s="73" t="s">
        <v>23</v>
      </c>
      <c r="B46" s="74"/>
      <c r="C46" s="74"/>
      <c r="D46" s="74"/>
      <c r="E46" s="74"/>
      <c r="F46" s="85" t="str">
        <f>UPPER(Cadastro!B2)</f>
        <v>OSVALDO CONTABILIDADE LTDA ME</v>
      </c>
      <c r="G46" s="85"/>
      <c r="H46" s="85"/>
      <c r="I46" s="85"/>
      <c r="J46" s="86"/>
    </row>
    <row r="47" spans="1:12" x14ac:dyDescent="0.2">
      <c r="A47" s="9"/>
      <c r="B47" s="10"/>
      <c r="C47" s="10"/>
      <c r="D47" s="10"/>
      <c r="E47" s="10"/>
      <c r="F47" s="85"/>
      <c r="G47" s="85"/>
      <c r="H47" s="85"/>
      <c r="I47" s="85"/>
      <c r="J47" s="86"/>
    </row>
    <row r="48" spans="1:12" x14ac:dyDescent="0.2">
      <c r="A48" s="9"/>
      <c r="B48" s="10"/>
      <c r="C48" s="10"/>
      <c r="D48" s="10"/>
      <c r="E48" s="10"/>
      <c r="F48" s="10"/>
      <c r="G48" s="10"/>
      <c r="H48" s="10"/>
      <c r="I48" s="10"/>
      <c r="J48" s="11"/>
    </row>
    <row r="49" spans="1:10" x14ac:dyDescent="0.2">
      <c r="A49" s="9"/>
      <c r="B49" s="10"/>
      <c r="C49" s="10"/>
      <c r="D49" s="10"/>
      <c r="E49" s="10"/>
      <c r="F49" s="10"/>
      <c r="G49" s="10"/>
      <c r="H49" s="10"/>
      <c r="I49" s="10"/>
      <c r="J49" s="11"/>
    </row>
    <row r="50" spans="1:10" ht="13.5" thickBot="1" x14ac:dyDescent="0.25">
      <c r="A50" s="12"/>
      <c r="B50" s="13"/>
      <c r="C50" s="13"/>
      <c r="D50" s="13"/>
      <c r="E50" s="13"/>
      <c r="F50" s="13"/>
      <c r="G50" s="13"/>
      <c r="H50" s="13"/>
      <c r="I50" s="13"/>
      <c r="J50" s="14"/>
    </row>
  </sheetData>
  <mergeCells count="26">
    <mergeCell ref="A11:I11"/>
    <mergeCell ref="A12:I12"/>
    <mergeCell ref="A13:I13"/>
    <mergeCell ref="A17:I17"/>
    <mergeCell ref="A16:I16"/>
    <mergeCell ref="A46:E46"/>
    <mergeCell ref="A45:E45"/>
    <mergeCell ref="F45:J45"/>
    <mergeCell ref="A43:J43"/>
    <mergeCell ref="F46:J47"/>
    <mergeCell ref="H3:J3"/>
    <mergeCell ref="B3:E3"/>
    <mergeCell ref="A1:J1"/>
    <mergeCell ref="A42:J42"/>
    <mergeCell ref="A41:J41"/>
    <mergeCell ref="A25:I25"/>
    <mergeCell ref="A39:E39"/>
    <mergeCell ref="F39:J39"/>
    <mergeCell ref="A18:I18"/>
    <mergeCell ref="A22:I22"/>
    <mergeCell ref="A35:J37"/>
    <mergeCell ref="A10:I10"/>
    <mergeCell ref="A14:I14"/>
    <mergeCell ref="A15:I15"/>
    <mergeCell ref="A23:I23"/>
    <mergeCell ref="A30:J34"/>
  </mergeCells>
  <phoneticPr fontId="0" type="noConversion"/>
  <pageMargins left="0.83" right="0.83" top="0.5" bottom="0.984251969" header="0.49212598499999999" footer="0.49212598499999999"/>
  <pageSetup scale="94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F23"/>
  <sheetViews>
    <sheetView zoomScale="70" zoomScaleNormal="70" workbookViewId="0">
      <selection activeCell="B21" sqref="B21"/>
    </sheetView>
  </sheetViews>
  <sheetFormatPr defaultColWidth="61.5703125" defaultRowHeight="20.100000000000001" customHeight="1" x14ac:dyDescent="0.2"/>
  <cols>
    <col min="1" max="1" width="35.7109375" style="30" bestFit="1" customWidth="1"/>
    <col min="2" max="2" width="45.7109375" style="29" customWidth="1"/>
    <col min="3" max="3" width="76.42578125" style="29" bestFit="1" customWidth="1"/>
    <col min="4" max="4" width="19" style="29" bestFit="1" customWidth="1"/>
    <col min="5" max="5" width="18.85546875" style="29" bestFit="1" customWidth="1"/>
    <col min="6" max="6" width="20.140625" style="29" bestFit="1" customWidth="1"/>
    <col min="7" max="16384" width="61.5703125" style="29"/>
  </cols>
  <sheetData>
    <row r="1" spans="1:6" ht="20.100000000000001" customHeight="1" x14ac:dyDescent="0.2">
      <c r="A1" s="84" t="s">
        <v>11</v>
      </c>
      <c r="B1" s="84"/>
    </row>
    <row r="2" spans="1:6" ht="20.100000000000001" customHeight="1" thickBot="1" x14ac:dyDescent="0.25">
      <c r="A2" s="42" t="s">
        <v>61</v>
      </c>
      <c r="B2" s="43" t="s">
        <v>62</v>
      </c>
      <c r="C2" s="46" t="s">
        <v>62</v>
      </c>
      <c r="D2" s="47"/>
    </row>
    <row r="3" spans="1:6" ht="20.100000000000001" customHeight="1" thickBot="1" x14ac:dyDescent="0.25">
      <c r="A3" s="42" t="s">
        <v>70</v>
      </c>
      <c r="B3" s="43" t="s">
        <v>31</v>
      </c>
      <c r="C3" s="46" t="s">
        <v>31</v>
      </c>
      <c r="D3" s="39" t="s">
        <v>36</v>
      </c>
      <c r="E3" s="39" t="s">
        <v>51</v>
      </c>
      <c r="F3" s="39" t="s">
        <v>43</v>
      </c>
    </row>
    <row r="4" spans="1:6" ht="20.100000000000001" customHeight="1" x14ac:dyDescent="0.2">
      <c r="A4" s="42" t="s">
        <v>12</v>
      </c>
      <c r="B4" s="43" t="s">
        <v>69</v>
      </c>
      <c r="C4" s="44" t="s">
        <v>69</v>
      </c>
      <c r="D4" s="40">
        <f>(B12/12)*B14</f>
        <v>416.66666666666663</v>
      </c>
      <c r="E4" s="40">
        <f>(B12/30)*B18</f>
        <v>500.00000000000006</v>
      </c>
      <c r="F4" s="40">
        <f>IF(B13=0,0,IF(B13=1,B12,IF(B13=2,-B12,"Erro Valor Informado esta errado")))</f>
        <v>1000</v>
      </c>
    </row>
    <row r="5" spans="1:6" ht="20.100000000000001" customHeight="1" thickBot="1" x14ac:dyDescent="0.25">
      <c r="A5" s="42" t="s">
        <v>59</v>
      </c>
      <c r="B5" s="31">
        <v>3880974558</v>
      </c>
      <c r="C5" s="42" t="s">
        <v>68</v>
      </c>
      <c r="E5" s="32"/>
    </row>
    <row r="6" spans="1:6" ht="20.100000000000001" customHeight="1" thickBot="1" x14ac:dyDescent="0.25">
      <c r="A6" s="42" t="s">
        <v>60</v>
      </c>
      <c r="B6" s="33">
        <v>33760438</v>
      </c>
      <c r="C6" s="42" t="s">
        <v>67</v>
      </c>
      <c r="D6" s="39" t="s">
        <v>37</v>
      </c>
      <c r="E6" s="39" t="s">
        <v>34</v>
      </c>
      <c r="F6" s="39" t="s">
        <v>35</v>
      </c>
    </row>
    <row r="7" spans="1:6" ht="20.100000000000001" customHeight="1" x14ac:dyDescent="0.2">
      <c r="A7" s="42" t="s">
        <v>39</v>
      </c>
      <c r="B7" s="34" t="s">
        <v>30</v>
      </c>
      <c r="C7" s="42" t="s">
        <v>66</v>
      </c>
      <c r="D7" s="40">
        <f>B12/12*B15</f>
        <v>83.333333333333329</v>
      </c>
      <c r="E7" s="40">
        <f>(B12*B17)</f>
        <v>2000</v>
      </c>
      <c r="F7" s="40">
        <f>E7/3</f>
        <v>666.66666666666663</v>
      </c>
    </row>
    <row r="8" spans="1:6" ht="20.100000000000001" customHeight="1" thickBot="1" x14ac:dyDescent="0.25">
      <c r="A8" s="42" t="s">
        <v>8</v>
      </c>
      <c r="B8" s="29" t="s">
        <v>63</v>
      </c>
      <c r="C8" s="42" t="s">
        <v>65</v>
      </c>
    </row>
    <row r="9" spans="1:6" ht="20.100000000000001" customHeight="1" thickBot="1" x14ac:dyDescent="0.25">
      <c r="A9" s="42" t="s">
        <v>9</v>
      </c>
      <c r="B9" s="35">
        <f ca="1">TODAY()</f>
        <v>42299</v>
      </c>
      <c r="C9" s="42" t="s">
        <v>64</v>
      </c>
      <c r="D9" s="39" t="s">
        <v>50</v>
      </c>
      <c r="E9" s="39" t="s">
        <v>52</v>
      </c>
      <c r="F9" s="41" t="s">
        <v>57</v>
      </c>
    </row>
    <row r="10" spans="1:6" ht="20.100000000000001" customHeight="1" x14ac:dyDescent="0.2">
      <c r="D10" s="40">
        <f>(B12*B19)*8%</f>
        <v>480</v>
      </c>
      <c r="E10" s="40">
        <f>-B20</f>
        <v>-200</v>
      </c>
      <c r="F10" s="40">
        <f>-B21</f>
        <v>-150</v>
      </c>
    </row>
    <row r="11" spans="1:6" ht="20.100000000000001" customHeight="1" x14ac:dyDescent="0.2">
      <c r="A11" s="84" t="s">
        <v>13</v>
      </c>
      <c r="B11" s="84"/>
    </row>
    <row r="12" spans="1:6" ht="20.100000000000001" customHeight="1" x14ac:dyDescent="0.2">
      <c r="A12" s="42" t="s">
        <v>18</v>
      </c>
      <c r="B12" s="32">
        <v>1000</v>
      </c>
      <c r="E12" s="34"/>
    </row>
    <row r="13" spans="1:6" ht="20.100000000000001" customHeight="1" x14ac:dyDescent="0.2">
      <c r="A13" s="42" t="s">
        <v>14</v>
      </c>
      <c r="B13" s="29">
        <v>1</v>
      </c>
      <c r="C13" s="42" t="s">
        <v>58</v>
      </c>
    </row>
    <row r="14" spans="1:6" ht="20.100000000000001" customHeight="1" x14ac:dyDescent="0.2">
      <c r="A14" s="42" t="s">
        <v>19</v>
      </c>
      <c r="B14" s="29">
        <v>5</v>
      </c>
      <c r="C14" s="42" t="s">
        <v>45</v>
      </c>
    </row>
    <row r="15" spans="1:6" ht="20.100000000000001" customHeight="1" x14ac:dyDescent="0.2">
      <c r="A15" s="42" t="s">
        <v>15</v>
      </c>
      <c r="B15" s="36">
        <v>1</v>
      </c>
      <c r="C15" s="42" t="s">
        <v>46</v>
      </c>
    </row>
    <row r="16" spans="1:6" ht="20.100000000000001" customHeight="1" x14ac:dyDescent="0.2">
      <c r="A16" s="42" t="s">
        <v>38</v>
      </c>
      <c r="B16" s="34" t="s">
        <v>40</v>
      </c>
      <c r="C16" s="42" t="s">
        <v>47</v>
      </c>
    </row>
    <row r="17" spans="1:5" ht="20.100000000000001" customHeight="1" x14ac:dyDescent="0.2">
      <c r="A17" s="42" t="s">
        <v>16</v>
      </c>
      <c r="B17" s="36">
        <v>2</v>
      </c>
      <c r="C17" s="42" t="s">
        <v>48</v>
      </c>
    </row>
    <row r="18" spans="1:5" ht="20.100000000000001" customHeight="1" x14ac:dyDescent="0.2">
      <c r="A18" s="42" t="s">
        <v>41</v>
      </c>
      <c r="B18" s="36">
        <v>15</v>
      </c>
      <c r="C18" s="42" t="s">
        <v>42</v>
      </c>
    </row>
    <row r="19" spans="1:5" ht="20.100000000000001" customHeight="1" x14ac:dyDescent="0.2">
      <c r="A19" s="42" t="s">
        <v>17</v>
      </c>
      <c r="B19" s="36">
        <v>6</v>
      </c>
      <c r="C19" s="42" t="s">
        <v>49</v>
      </c>
    </row>
    <row r="20" spans="1:5" ht="20.100000000000001" customHeight="1" x14ac:dyDescent="0.2">
      <c r="A20" s="42" t="s">
        <v>53</v>
      </c>
      <c r="B20" s="32">
        <v>200</v>
      </c>
      <c r="C20" s="42" t="s">
        <v>55</v>
      </c>
    </row>
    <row r="21" spans="1:5" ht="20.100000000000001" customHeight="1" x14ac:dyDescent="0.2">
      <c r="A21" s="42" t="s">
        <v>54</v>
      </c>
      <c r="B21" s="32">
        <v>150</v>
      </c>
      <c r="C21" s="42" t="s">
        <v>44</v>
      </c>
    </row>
    <row r="22" spans="1:5" ht="20.100000000000001" customHeight="1" x14ac:dyDescent="0.2">
      <c r="A22" s="37" t="s">
        <v>33</v>
      </c>
      <c r="B22" s="38">
        <v>0</v>
      </c>
      <c r="D22" s="32"/>
      <c r="E22" s="32"/>
    </row>
    <row r="23" spans="1:5" ht="20.100000000000001" customHeight="1" x14ac:dyDescent="0.2">
      <c r="A23" s="42" t="s">
        <v>32</v>
      </c>
      <c r="B23" s="45">
        <f>SUM(D4:F4)+SUM(D7:F7)+SUM(D10:F10)+D10*0.4</f>
        <v>4988.666666666667</v>
      </c>
    </row>
  </sheetData>
  <mergeCells count="2">
    <mergeCell ref="A1:B1"/>
    <mergeCell ref="A11:B1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Recibo</vt:lpstr>
      <vt:lpstr>Cadastro</vt:lpstr>
    </vt:vector>
  </TitlesOfParts>
  <Company>Modelo Contábil Ltda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Recibo Honorários</dc:title>
  <dc:subject>Recibo</dc:subject>
  <dc:creator>Fabiano Andrade Santos</dc:creator>
  <cp:lastModifiedBy>Andy</cp:lastModifiedBy>
  <cp:lastPrinted>2015-08-15T19:14:27Z</cp:lastPrinted>
  <dcterms:created xsi:type="dcterms:W3CDTF">2002-06-22T19:41:25Z</dcterms:created>
  <dcterms:modified xsi:type="dcterms:W3CDTF">2015-10-23T00:27:10Z</dcterms:modified>
</cp:coreProperties>
</file>