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erson\Desktop\OPEX\opex-fs\src\data\"/>
    </mc:Choice>
  </mc:AlternateContent>
  <xr:revisionPtr revIDLastSave="0" documentId="13_ncr:1_{F4C54518-1E49-47C9-8C68-F3BE199D58D4}" xr6:coauthVersionLast="47" xr6:coauthVersionMax="47" xr10:uidLastSave="{00000000-0000-0000-0000-000000000000}"/>
  <bookViews>
    <workbookView xWindow="10065" yWindow="1845" windowWidth="26595" windowHeight="16170" xr2:uid="{00000000-000D-0000-FFFF-FFFF00000000}"/>
  </bookViews>
  <sheets>
    <sheet name="Meses" sheetId="1" r:id="rId1"/>
    <sheet name="Relatório" sheetId="3" r:id="rId2"/>
    <sheet name="Planilha3" sheetId="6" r:id="rId3"/>
  </sheets>
  <definedNames>
    <definedName name="_xlnm._FilterDatabase" localSheetId="2" hidden="1">Planilha3!$A$1:$D$349</definedName>
  </definedNames>
  <calcPr calcId="191029"/>
  <pivotCaches>
    <pivotCache cacheId="0" r:id="rId4"/>
    <pivotCache cacheId="1" r:id="rId5"/>
  </pivotCaches>
</workbook>
</file>

<file path=xl/calcChain.xml><?xml version="1.0" encoding="utf-8"?>
<calcChain xmlns="http://schemas.openxmlformats.org/spreadsheetml/2006/main">
  <c r="V8" i="1" l="1"/>
  <c r="Q57" i="1"/>
  <c r="Q55" i="1"/>
  <c r="Q54" i="1"/>
  <c r="Q46" i="1"/>
  <c r="Q45" i="1" s="1"/>
  <c r="Q43" i="1"/>
  <c r="Q42" i="1"/>
  <c r="Q38" i="1"/>
  <c r="Q36" i="1"/>
  <c r="Q33" i="1"/>
  <c r="Q31" i="1"/>
  <c r="Q30" i="1"/>
  <c r="Q28" i="1"/>
  <c r="Q26" i="1"/>
  <c r="Q23" i="1"/>
  <c r="Q20" i="1"/>
  <c r="Q19" i="1"/>
  <c r="Q11" i="1"/>
  <c r="T5" i="6"/>
  <c r="T6" i="6"/>
  <c r="Q12" i="1" s="1"/>
  <c r="V12" i="1" s="1"/>
  <c r="T7" i="6"/>
  <c r="Q14" i="1" s="1"/>
  <c r="Q13" i="1" s="1"/>
  <c r="V13" i="1" s="1"/>
  <c r="T8" i="6"/>
  <c r="Q17" i="1" s="1"/>
  <c r="T9" i="6"/>
  <c r="Q18" i="1" s="1"/>
  <c r="T10" i="6"/>
  <c r="T11" i="6"/>
  <c r="T12" i="6"/>
  <c r="Q24" i="1" s="1"/>
  <c r="T13" i="6"/>
  <c r="T14" i="6"/>
  <c r="Q27" i="1" s="1"/>
  <c r="T15" i="6"/>
  <c r="Q29" i="1" s="1"/>
  <c r="T16" i="6"/>
  <c r="Q32" i="1" s="1"/>
  <c r="T17" i="6"/>
  <c r="T18" i="6"/>
  <c r="Q37" i="1" s="1"/>
  <c r="T19" i="6"/>
  <c r="Q39" i="1" s="1"/>
  <c r="T20" i="6"/>
  <c r="T21" i="6"/>
  <c r="Q49" i="1" s="1"/>
  <c r="T22" i="6"/>
  <c r="Q50" i="1" s="1"/>
  <c r="T23" i="6"/>
  <c r="Q51" i="1" s="1"/>
  <c r="T24" i="6"/>
  <c r="Q52" i="1" s="1"/>
  <c r="T25" i="6"/>
  <c r="Q53" i="1" s="1"/>
  <c r="T26" i="6"/>
  <c r="T27" i="6"/>
  <c r="Q56" i="1" s="1"/>
  <c r="T4" i="6"/>
  <c r="Q10" i="1" s="1"/>
  <c r="V10" i="1" s="1"/>
  <c r="R9" i="1"/>
  <c r="R10" i="1"/>
  <c r="R11" i="1"/>
  <c r="V11" i="1" s="1"/>
  <c r="R12" i="1"/>
  <c r="R13" i="1"/>
  <c r="R14" i="1"/>
  <c r="R16" i="1"/>
  <c r="R17" i="1"/>
  <c r="R18" i="1"/>
  <c r="R19" i="1"/>
  <c r="R20" i="1"/>
  <c r="R22" i="1"/>
  <c r="R23" i="1"/>
  <c r="R24" i="1"/>
  <c r="R25" i="1"/>
  <c r="R26" i="1"/>
  <c r="R27" i="1"/>
  <c r="R28" i="1"/>
  <c r="R29" i="1"/>
  <c r="R30" i="1"/>
  <c r="R31" i="1"/>
  <c r="R32" i="1"/>
  <c r="R33" i="1"/>
  <c r="R35" i="1"/>
  <c r="R36" i="1"/>
  <c r="R37" i="1"/>
  <c r="R38" i="1"/>
  <c r="R39" i="1"/>
  <c r="R41" i="1"/>
  <c r="R42" i="1"/>
  <c r="R43" i="1"/>
  <c r="R45" i="1"/>
  <c r="R46" i="1"/>
  <c r="R48" i="1"/>
  <c r="R49" i="1"/>
  <c r="R50" i="1"/>
  <c r="R51" i="1"/>
  <c r="R52" i="1"/>
  <c r="R53" i="1"/>
  <c r="R54" i="1"/>
  <c r="R55" i="1"/>
  <c r="R56" i="1"/>
  <c r="R57" i="1"/>
  <c r="S57" i="1" s="1"/>
  <c r="D19" i="3"/>
  <c r="E19" i="3"/>
  <c r="C9" i="1"/>
  <c r="E9" i="3"/>
  <c r="C13" i="1"/>
  <c r="C16" i="1"/>
  <c r="E12" i="3"/>
  <c r="C22" i="1"/>
  <c r="T23" i="1"/>
  <c r="T24" i="1"/>
  <c r="C25" i="1"/>
  <c r="T26" i="1"/>
  <c r="T29" i="1"/>
  <c r="T30" i="1"/>
  <c r="T31" i="1"/>
  <c r="T32" i="1"/>
  <c r="T33" i="1"/>
  <c r="C35" i="1"/>
  <c r="E26" i="3"/>
  <c r="E27" i="3"/>
  <c r="T39" i="1"/>
  <c r="C41" i="1"/>
  <c r="E29" i="3"/>
  <c r="C45" i="1"/>
  <c r="C48" i="1"/>
  <c r="T50" i="1"/>
  <c r="T53" i="1"/>
  <c r="E37" i="3"/>
  <c r="T55" i="1"/>
  <c r="E39" i="3"/>
  <c r="T27" i="1"/>
  <c r="T28" i="1"/>
  <c r="T11" i="1"/>
  <c r="E10" i="3"/>
  <c r="E13" i="3"/>
  <c r="E14" i="3"/>
  <c r="E30" i="3"/>
  <c r="E34" i="3"/>
  <c r="T52" i="1"/>
  <c r="D7" i="3"/>
  <c r="D8" i="3"/>
  <c r="D9" i="3"/>
  <c r="D10" i="3"/>
  <c r="D11" i="3"/>
  <c r="D12" i="3"/>
  <c r="D13" i="3"/>
  <c r="D14" i="3"/>
  <c r="D15" i="3"/>
  <c r="D16" i="3"/>
  <c r="D17" i="3"/>
  <c r="D18" i="3"/>
  <c r="D20" i="3"/>
  <c r="D21" i="3"/>
  <c r="D22" i="3"/>
  <c r="D23" i="3"/>
  <c r="D24" i="3"/>
  <c r="L22" i="3"/>
  <c r="L23" i="3"/>
  <c r="L24" i="3"/>
  <c r="L25" i="3"/>
  <c r="L26" i="3"/>
  <c r="L27" i="3"/>
  <c r="L28" i="3"/>
  <c r="L21" i="3"/>
  <c r="K21" i="3"/>
  <c r="K22" i="3"/>
  <c r="K23" i="3"/>
  <c r="K24" i="3"/>
  <c r="K25" i="3"/>
  <c r="K26" i="3"/>
  <c r="K27" i="3"/>
  <c r="K28" i="3"/>
  <c r="J22" i="3"/>
  <c r="J23" i="3"/>
  <c r="J24" i="3"/>
  <c r="J25" i="3"/>
  <c r="J26" i="3"/>
  <c r="J27" i="3"/>
  <c r="J28" i="3"/>
  <c r="J21" i="3"/>
  <c r="M23" i="3"/>
  <c r="M8" i="3"/>
  <c r="M22" i="3" s="1"/>
  <c r="M10" i="3"/>
  <c r="M24" i="3" s="1"/>
  <c r="M11" i="3"/>
  <c r="M25" i="3" s="1"/>
  <c r="M12" i="3"/>
  <c r="M26" i="3" s="1"/>
  <c r="M13" i="3"/>
  <c r="M27" i="3" s="1"/>
  <c r="M14" i="3"/>
  <c r="M28" i="3" s="1"/>
  <c r="M7" i="3"/>
  <c r="M21" i="3" s="1"/>
  <c r="E8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S24" i="1" l="1"/>
  <c r="S49" i="1"/>
  <c r="S39" i="1"/>
  <c r="S55" i="1"/>
  <c r="S36" i="1"/>
  <c r="S54" i="1"/>
  <c r="S23" i="1"/>
  <c r="S46" i="1"/>
  <c r="S37" i="1"/>
  <c r="S33" i="1"/>
  <c r="S20" i="1"/>
  <c r="S19" i="1"/>
  <c r="Q16" i="1"/>
  <c r="S16" i="1" s="1"/>
  <c r="Q35" i="1"/>
  <c r="S35" i="1" s="1"/>
  <c r="Q22" i="1"/>
  <c r="S22" i="1" s="1"/>
  <c r="S53" i="1"/>
  <c r="S51" i="1"/>
  <c r="S17" i="1"/>
  <c r="S52" i="1"/>
  <c r="S10" i="1"/>
  <c r="S50" i="1"/>
  <c r="Q9" i="1"/>
  <c r="S31" i="1"/>
  <c r="Q48" i="1"/>
  <c r="S48" i="1" s="1"/>
  <c r="S30" i="1"/>
  <c r="S56" i="1"/>
  <c r="S12" i="1"/>
  <c r="S38" i="1"/>
  <c r="Q41" i="1"/>
  <c r="S41" i="1" s="1"/>
  <c r="S11" i="1"/>
  <c r="Q25" i="1"/>
  <c r="S25" i="1" s="1"/>
  <c r="S45" i="1"/>
  <c r="S32" i="1"/>
  <c r="S43" i="1"/>
  <c r="S29" i="1"/>
  <c r="S18" i="1"/>
  <c r="S42" i="1"/>
  <c r="S28" i="1"/>
  <c r="S14" i="1"/>
  <c r="S27" i="1"/>
  <c r="S26" i="1"/>
  <c r="S13" i="1"/>
  <c r="C7" i="1"/>
  <c r="F19" i="3"/>
  <c r="G19" i="3"/>
  <c r="E24" i="3"/>
  <c r="F24" i="3" s="1"/>
  <c r="E16" i="3"/>
  <c r="G16" i="3" s="1"/>
  <c r="T16" i="1"/>
  <c r="T48" i="1"/>
  <c r="E11" i="3"/>
  <c r="G11" i="3" s="1"/>
  <c r="T17" i="1"/>
  <c r="T35" i="1"/>
  <c r="E23" i="3"/>
  <c r="G23" i="3" s="1"/>
  <c r="E32" i="3"/>
  <c r="G32" i="3" s="1"/>
  <c r="E17" i="3"/>
  <c r="G17" i="3" s="1"/>
  <c r="T38" i="1"/>
  <c r="E25" i="3"/>
  <c r="F25" i="3" s="1"/>
  <c r="E21" i="3"/>
  <c r="F21" i="3" s="1"/>
  <c r="T22" i="1"/>
  <c r="E22" i="3"/>
  <c r="G22" i="3" s="1"/>
  <c r="T45" i="1"/>
  <c r="T43" i="1"/>
  <c r="E20" i="3"/>
  <c r="F20" i="3" s="1"/>
  <c r="T42" i="1"/>
  <c r="T46" i="1"/>
  <c r="E18" i="3"/>
  <c r="G18" i="3" s="1"/>
  <c r="T13" i="1"/>
  <c r="T25" i="1"/>
  <c r="T36" i="1"/>
  <c r="T14" i="1"/>
  <c r="E28" i="3"/>
  <c r="G28" i="3" s="1"/>
  <c r="T20" i="1"/>
  <c r="E36" i="3"/>
  <c r="F36" i="3" s="1"/>
  <c r="E40" i="3"/>
  <c r="F40" i="3" s="1"/>
  <c r="E33" i="3"/>
  <c r="F33" i="3" s="1"/>
  <c r="T51" i="1"/>
  <c r="E35" i="3"/>
  <c r="G35" i="3" s="1"/>
  <c r="T37" i="1"/>
  <c r="G12" i="3"/>
  <c r="E15" i="3"/>
  <c r="G15" i="3" s="1"/>
  <c r="T12" i="1"/>
  <c r="G13" i="3"/>
  <c r="G39" i="3"/>
  <c r="T56" i="1"/>
  <c r="E38" i="3"/>
  <c r="G38" i="3" s="1"/>
  <c r="T19" i="1"/>
  <c r="T54" i="1"/>
  <c r="E31" i="3"/>
  <c r="F31" i="3" s="1"/>
  <c r="T49" i="1"/>
  <c r="T18" i="1"/>
  <c r="G9" i="3"/>
  <c r="G26" i="3"/>
  <c r="E7" i="3"/>
  <c r="G7" i="3" s="1"/>
  <c r="T10" i="1"/>
  <c r="G37" i="3"/>
  <c r="G30" i="3"/>
  <c r="G27" i="3"/>
  <c r="G29" i="3"/>
  <c r="G8" i="3"/>
  <c r="G10" i="3"/>
  <c r="G34" i="3"/>
  <c r="G14" i="3"/>
  <c r="D41" i="3"/>
  <c r="J29" i="3"/>
  <c r="K29" i="3"/>
  <c r="L29" i="3"/>
  <c r="M15" i="3" a="1"/>
  <c r="M15" i="3" s="1"/>
  <c r="M29" i="3" s="1"/>
  <c r="F30" i="3"/>
  <c r="F29" i="3"/>
  <c r="F13" i="3"/>
  <c r="F14" i="3"/>
  <c r="F39" i="3"/>
  <c r="F27" i="3"/>
  <c r="F10" i="3"/>
  <c r="F26" i="3"/>
  <c r="F9" i="3"/>
  <c r="F8" i="3"/>
  <c r="F34" i="3"/>
  <c r="F37" i="3"/>
  <c r="F12" i="3"/>
  <c r="S9" i="1" l="1"/>
  <c r="V9" i="1"/>
  <c r="Q7" i="1"/>
  <c r="F16" i="3"/>
  <c r="G24" i="3"/>
  <c r="F17" i="3"/>
  <c r="F11" i="3"/>
  <c r="G25" i="3"/>
  <c r="F23" i="3"/>
  <c r="F32" i="3"/>
  <c r="G21" i="3"/>
  <c r="G20" i="3"/>
  <c r="F22" i="3"/>
  <c r="F18" i="3"/>
  <c r="F28" i="3"/>
  <c r="G40" i="3"/>
  <c r="G36" i="3"/>
  <c r="F35" i="3"/>
  <c r="G33" i="3"/>
  <c r="F15" i="3"/>
  <c r="F38" i="3"/>
  <c r="G31" i="3"/>
  <c r="F7" i="3"/>
  <c r="E41" i="3"/>
  <c r="G41" i="3" s="1"/>
  <c r="T9" i="1"/>
  <c r="F41" i="3" l="1"/>
  <c r="D7" i="1" l="1"/>
  <c r="T7" i="1" s="1"/>
  <c r="P7" i="1"/>
  <c r="O7" i="1"/>
  <c r="N7" i="1"/>
  <c r="M7" i="1"/>
  <c r="L7" i="1"/>
  <c r="K7" i="1"/>
  <c r="J7" i="1"/>
  <c r="I7" i="1"/>
  <c r="E7" i="1"/>
  <c r="H7" i="1"/>
  <c r="G7" i="1"/>
  <c r="T41" i="1"/>
  <c r="F7" i="1"/>
  <c r="R7" i="1" l="1"/>
  <c r="S7" i="1" l="1"/>
  <c r="V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<sst xmlns="http://schemas.openxmlformats.org/spreadsheetml/2006/main" count="564" uniqueCount="80">
  <si>
    <t>Budget</t>
  </si>
  <si>
    <t>Forecast</t>
  </si>
  <si>
    <t>Δ Fct x Bdg</t>
  </si>
  <si>
    <t>Comentário</t>
  </si>
  <si>
    <t xml:space="preserve"> </t>
  </si>
  <si>
    <t>Manutenção</t>
  </si>
  <si>
    <t>40120101 Manutenção das instalações</t>
  </si>
  <si>
    <t>40120102 Manutenção de veículos</t>
  </si>
  <si>
    <t>40120103 Manutenção de máquinas e equipamentos</t>
  </si>
  <si>
    <t>Aluguéis e locações</t>
  </si>
  <si>
    <t>40120201 Aluguel de veículos</t>
  </si>
  <si>
    <t>Despesas de viagens</t>
  </si>
  <si>
    <t>40120401 Locomoção terrestre</t>
  </si>
  <si>
    <t>40120402 Passagens aéreas</t>
  </si>
  <si>
    <t>40120403 Despesa com hospedagem</t>
  </si>
  <si>
    <t>40120404 Refeições - Despesa de viagem</t>
  </si>
  <si>
    <t>Água, energia e comunicação</t>
  </si>
  <si>
    <t>40120501 Energia elétrica</t>
  </si>
  <si>
    <t>40120503 Serviço de telefonia móvel</t>
  </si>
  <si>
    <t>Despesas com serviços de terceiros</t>
  </si>
  <si>
    <t>40120601 Serviços de auditoria</t>
  </si>
  <si>
    <t>40120602 Serviços de consultoria</t>
  </si>
  <si>
    <t>40120603 Serviços de assessoria jurídica</t>
  </si>
  <si>
    <t>40120606 Serviços de industrialização Biomassa (picagem)</t>
  </si>
  <si>
    <t>40120612 Serviços Prestados por Pessoa Jurídica</t>
  </si>
  <si>
    <t>40120613 Serviços Manutenção e Assistência de Sistemas</t>
  </si>
  <si>
    <t>40120614 Serviços Análises</t>
  </si>
  <si>
    <t>Despesas tributárias</t>
  </si>
  <si>
    <t>40120701 Licenciamento de veículos (IPVA e DPVAT)</t>
  </si>
  <si>
    <t>40120705 Despesas cartorárias</t>
  </si>
  <si>
    <t>40120706 Licenças e alvarás</t>
  </si>
  <si>
    <t>40120707 Taxas diversas</t>
  </si>
  <si>
    <t>Despesas com seguros</t>
  </si>
  <si>
    <t>40120801 Seguro de veículos</t>
  </si>
  <si>
    <t>40120804 Outros seguros</t>
  </si>
  <si>
    <t>Despesas com fretes</t>
  </si>
  <si>
    <t>40120901 Despesas com fretes</t>
  </si>
  <si>
    <t>Despesas gerais</t>
  </si>
  <si>
    <t>40121102 Material de escritório</t>
  </si>
  <si>
    <t>40121104 Uniforme</t>
  </si>
  <si>
    <t>40121107 Bens de pequeno valor</t>
  </si>
  <si>
    <t>40121108 Propaganda e publicidade</t>
  </si>
  <si>
    <t>40121110 Equipamentos de Proteção Individual</t>
  </si>
  <si>
    <t>40121113 Multas Indedutíveis</t>
  </si>
  <si>
    <t>40121119 Licencas de uso</t>
  </si>
  <si>
    <t>40121120 Eventos e Confraternizações</t>
  </si>
  <si>
    <t>40121122 Materiais de suprimentos de informatica</t>
  </si>
  <si>
    <t>Total</t>
  </si>
  <si>
    <t>Conta</t>
  </si>
  <si>
    <t>Despesas Operacionais</t>
  </si>
  <si>
    <t>Despesa</t>
  </si>
  <si>
    <t>Total Geral</t>
  </si>
  <si>
    <t>Soma de Budget</t>
  </si>
  <si>
    <t>Soma de Forecast</t>
  </si>
  <si>
    <t>Soma de Δ Fct x Bdg</t>
  </si>
  <si>
    <t>Realizado</t>
  </si>
  <si>
    <t>FORECAST</t>
  </si>
  <si>
    <t>% Fct x Bdg</t>
  </si>
  <si>
    <t>x1.000</t>
  </si>
  <si>
    <t>Grafico1 - Acompanhamento OPEX - Percentual base BUDGET</t>
  </si>
  <si>
    <t>Trabela 2 - Consolidado por despesa</t>
  </si>
  <si>
    <t>Tabela 1 - Acompanhamento por despesa e conta</t>
  </si>
  <si>
    <t>Acompanhamento OPEX - BIOMASSA</t>
  </si>
  <si>
    <r>
      <rPr>
        <b/>
        <sz val="12"/>
        <color theme="1"/>
        <rFont val="Calibri"/>
        <family val="2"/>
        <scheme val="minor"/>
      </rPr>
      <t>Comentários</t>
    </r>
    <r>
      <rPr>
        <sz val="12"/>
        <color theme="1"/>
        <rFont val="Calibri"/>
        <family val="2"/>
        <scheme val="minor"/>
      </rPr>
      <t xml:space="preserve">
- Despesas gerais com um percentual alto de estouro (20% com base Budget) referente licença com a TOTVS que não esté prevista</t>
    </r>
  </si>
  <si>
    <t>Percentual</t>
  </si>
  <si>
    <t>Referente ao contrato TOTVS.Houve uma reclassificação de licença no valor de R$ 147.000,00</t>
  </si>
  <si>
    <t>Δ YTD</t>
  </si>
  <si>
    <t>40120605 Serviços de armazenagem</t>
  </si>
  <si>
    <t/>
  </si>
  <si>
    <t>Δ YTD real</t>
  </si>
  <si>
    <t>Centro custo</t>
  </si>
  <si>
    <t>1011BIO</t>
  </si>
  <si>
    <t>4000BIO</t>
  </si>
  <si>
    <t>Mês</t>
  </si>
  <si>
    <t>Previsão</t>
  </si>
  <si>
    <t>Rótulos de Linha</t>
  </si>
  <si>
    <t>Rótulos de Coluna</t>
  </si>
  <si>
    <t>Soma de Previsão</t>
  </si>
  <si>
    <t>YTD BUDGET</t>
  </si>
  <si>
    <t>Δ YTD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</si>
</sst>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#,##0_ ;[Red]\-#,##0\ "/>
    <numFmt numFmtId="167" formatCode="#,##0.0_ ;[Red]\-#,##0.0\ "/>
    <numFmt numFmtId="168" formatCode="#,##0.00_ ;[Red]\-#,##0.00\ "/>
    <numFmt numFmtId="169" formatCode="0.0%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79AB2B"/>
      <name val="Calibri"/>
      <family val="2"/>
      <scheme val="minor"/>
    </font>
    <font>
      <sz val="12"/>
      <color rgb="FF1A775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1A7753"/>
        <bgColor indexed="64"/>
      </patternFill>
    </fill>
    <fill>
      <patternFill patternType="solid">
        <fgColor rgb="FF79AB2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A1A5A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double">
        <color theme="6" tint="-0.249977111117893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5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65" fontId="4" fillId="2" borderId="3" xfId="1" applyNumberFormat="1" applyFont="1" applyFill="1" applyBorder="1" applyAlignment="1">
      <alignment horizontal="center" vertical="center"/>
    </xf>
    <xf numFmtId="165" fontId="4" fillId="2" borderId="3" xfId="0" applyNumberFormat="1" applyFont="1" applyFill="1" applyBorder="1" applyAlignment="1">
      <alignment horizontal="center" vertical="center"/>
    </xf>
    <xf numFmtId="4" fontId="4" fillId="3" borderId="6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66" fontId="4" fillId="3" borderId="6" xfId="1" applyNumberFormat="1" applyFont="1" applyFill="1" applyBorder="1" applyAlignment="1">
      <alignment horizontal="center" vertical="center"/>
    </xf>
    <xf numFmtId="166" fontId="0" fillId="4" borderId="6" xfId="1" applyNumberFormat="1" applyFont="1" applyFill="1" applyBorder="1" applyAlignment="1">
      <alignment horizontal="center" vertical="center"/>
    </xf>
    <xf numFmtId="166" fontId="0" fillId="5" borderId="6" xfId="1" applyNumberFormat="1" applyFont="1" applyFill="1" applyBorder="1" applyAlignment="1">
      <alignment horizontal="center" vertical="center"/>
    </xf>
    <xf numFmtId="166" fontId="0" fillId="4" borderId="9" xfId="1" applyNumberFormat="1" applyFont="1" applyFill="1" applyBorder="1" applyAlignment="1">
      <alignment horizontal="center" vertical="center"/>
    </xf>
    <xf numFmtId="166" fontId="0" fillId="5" borderId="9" xfId="1" applyNumberFormat="1" applyFont="1" applyFill="1" applyBorder="1" applyAlignment="1">
      <alignment horizontal="center" vertical="center"/>
    </xf>
    <xf numFmtId="168" fontId="0" fillId="4" borderId="6" xfId="1" applyNumberFormat="1" applyFont="1" applyFill="1" applyBorder="1" applyAlignment="1">
      <alignment horizontal="center" vertical="center"/>
    </xf>
    <xf numFmtId="166" fontId="4" fillId="2" borderId="6" xfId="1" applyNumberFormat="1" applyFont="1" applyFill="1" applyBorder="1" applyAlignment="1">
      <alignment horizontal="center" vertical="center"/>
    </xf>
    <xf numFmtId="166" fontId="0" fillId="6" borderId="6" xfId="1" applyNumberFormat="1" applyFont="1" applyFill="1" applyBorder="1" applyAlignment="1">
      <alignment horizontal="center" vertical="center"/>
    </xf>
    <xf numFmtId="166" fontId="0" fillId="6" borderId="9" xfId="1" applyNumberFormat="1" applyFont="1" applyFill="1" applyBorder="1" applyAlignment="1">
      <alignment horizontal="center" vertical="center"/>
    </xf>
    <xf numFmtId="17" fontId="4" fillId="2" borderId="6" xfId="0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5" fontId="0" fillId="0" borderId="1" xfId="0" applyNumberFormat="1" applyBorder="1"/>
    <xf numFmtId="165" fontId="0" fillId="2" borderId="1" xfId="0" applyNumberFormat="1" applyFill="1" applyBorder="1"/>
    <xf numFmtId="0" fontId="0" fillId="0" borderId="0" xfId="0" applyAlignment="1">
      <alignment horizontal="left" indent="5"/>
    </xf>
    <xf numFmtId="0" fontId="0" fillId="0" borderId="0" xfId="0" applyAlignment="1">
      <alignment horizontal="left" indent="7"/>
    </xf>
    <xf numFmtId="44" fontId="0" fillId="0" borderId="6" xfId="2" applyFont="1" applyFill="1" applyBorder="1" applyAlignment="1">
      <alignment horizontal="right" vertical="center"/>
    </xf>
    <xf numFmtId="44" fontId="0" fillId="4" borderId="6" xfId="2" applyFont="1" applyFill="1" applyBorder="1" applyAlignment="1">
      <alignment horizontal="right" vertical="center"/>
    </xf>
    <xf numFmtId="9" fontId="0" fillId="4" borderId="6" xfId="3" applyFont="1" applyFill="1" applyBorder="1" applyAlignment="1">
      <alignment horizontal="right" vertical="center"/>
    </xf>
    <xf numFmtId="0" fontId="0" fillId="0" borderId="21" xfId="0" applyBorder="1"/>
    <xf numFmtId="0" fontId="0" fillId="0" borderId="22" xfId="0" applyBorder="1"/>
    <xf numFmtId="0" fontId="4" fillId="2" borderId="2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indent="5"/>
    </xf>
    <xf numFmtId="0" fontId="4" fillId="2" borderId="0" xfId="0" applyFont="1" applyFill="1" applyAlignment="1">
      <alignment horizontal="left" vertical="center" indent="7"/>
    </xf>
    <xf numFmtId="9" fontId="4" fillId="2" borderId="0" xfId="3" applyFont="1" applyFill="1" applyBorder="1" applyAlignment="1">
      <alignment vertical="center"/>
    </xf>
    <xf numFmtId="0" fontId="0" fillId="0" borderId="27" xfId="0" applyBorder="1" applyAlignment="1">
      <alignment horizontal="left" vertical="center"/>
    </xf>
    <xf numFmtId="0" fontId="0" fillId="0" borderId="16" xfId="0" applyBorder="1"/>
    <xf numFmtId="0" fontId="3" fillId="2" borderId="29" xfId="0" applyFont="1" applyFill="1" applyBorder="1"/>
    <xf numFmtId="169" fontId="0" fillId="4" borderId="31" xfId="3" applyNumberFormat="1" applyFont="1" applyFill="1" applyBorder="1" applyAlignment="1">
      <alignment horizontal="right" vertical="center"/>
    </xf>
    <xf numFmtId="169" fontId="2" fillId="0" borderId="34" xfId="3" applyNumberFormat="1" applyFont="1" applyBorder="1" applyAlignment="1">
      <alignment horizontal="right" vertical="center"/>
    </xf>
    <xf numFmtId="0" fontId="0" fillId="2" borderId="13" xfId="0" applyFill="1" applyBorder="1"/>
    <xf numFmtId="9" fontId="0" fillId="0" borderId="13" xfId="3" applyFont="1" applyBorder="1"/>
    <xf numFmtId="9" fontId="0" fillId="2" borderId="13" xfId="3" applyFont="1" applyFill="1" applyBorder="1"/>
    <xf numFmtId="0" fontId="0" fillId="0" borderId="20" xfId="0" applyBorder="1"/>
    <xf numFmtId="10" fontId="0" fillId="0" borderId="22" xfId="3" applyNumberFormat="1" applyFont="1" applyBorder="1"/>
    <xf numFmtId="164" fontId="0" fillId="0" borderId="22" xfId="0" applyNumberFormat="1" applyBorder="1"/>
    <xf numFmtId="0" fontId="0" fillId="0" borderId="24" xfId="0" applyBorder="1"/>
    <xf numFmtId="0" fontId="0" fillId="0" borderId="23" xfId="0" applyBorder="1"/>
    <xf numFmtId="0" fontId="0" fillId="0" borderId="16" xfId="0" applyBorder="1" applyAlignment="1">
      <alignment horizontal="left" indent="5"/>
    </xf>
    <xf numFmtId="0" fontId="0" fillId="0" borderId="16" xfId="0" applyBorder="1" applyAlignment="1">
      <alignment horizontal="left" indent="7"/>
    </xf>
    <xf numFmtId="0" fontId="0" fillId="0" borderId="35" xfId="0" applyBorder="1"/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44" fontId="0" fillId="0" borderId="12" xfId="2" applyFont="1" applyFill="1" applyBorder="1" applyAlignment="1">
      <alignment horizontal="right" vertical="center"/>
    </xf>
    <xf numFmtId="44" fontId="0" fillId="4" borderId="12" xfId="2" applyFont="1" applyFill="1" applyBorder="1" applyAlignment="1">
      <alignment horizontal="right" vertical="center"/>
    </xf>
    <xf numFmtId="9" fontId="0" fillId="4" borderId="12" xfId="3" applyFont="1" applyFill="1" applyBorder="1" applyAlignment="1">
      <alignment horizontal="right" vertical="center"/>
    </xf>
    <xf numFmtId="44" fontId="4" fillId="2" borderId="14" xfId="0" applyNumberFormat="1" applyFont="1" applyFill="1" applyBorder="1" applyAlignment="1">
      <alignment horizontal="right" vertical="center"/>
    </xf>
    <xf numFmtId="44" fontId="4" fillId="2" borderId="10" xfId="2" applyFont="1" applyFill="1" applyBorder="1" applyAlignment="1">
      <alignment horizontal="right" vertical="center"/>
    </xf>
    <xf numFmtId="9" fontId="4" fillId="2" borderId="15" xfId="3" applyFont="1" applyFill="1" applyBorder="1" applyAlignment="1">
      <alignment horizontal="right" vertical="center"/>
    </xf>
    <xf numFmtId="0" fontId="6" fillId="0" borderId="0" xfId="0" applyFont="1"/>
    <xf numFmtId="0" fontId="6" fillId="0" borderId="21" xfId="0" applyFont="1" applyBorder="1"/>
    <xf numFmtId="0" fontId="0" fillId="0" borderId="26" xfId="0" applyBorder="1"/>
    <xf numFmtId="0" fontId="0" fillId="0" borderId="39" xfId="0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44" fontId="0" fillId="4" borderId="22" xfId="0" applyNumberFormat="1" applyFill="1" applyBorder="1" applyAlignment="1">
      <alignment horizontal="right" vertical="center"/>
    </xf>
    <xf numFmtId="44" fontId="0" fillId="0" borderId="16" xfId="0" applyNumberFormat="1" applyBorder="1"/>
    <xf numFmtId="44" fontId="0" fillId="0" borderId="19" xfId="0" applyNumberFormat="1" applyBorder="1"/>
    <xf numFmtId="44" fontId="0" fillId="4" borderId="20" xfId="0" applyNumberFormat="1" applyFill="1" applyBorder="1" applyAlignment="1">
      <alignment horizontal="right" vertical="center"/>
    </xf>
    <xf numFmtId="0" fontId="0" fillId="2" borderId="41" xfId="0" applyFill="1" applyBorder="1"/>
    <xf numFmtId="0" fontId="0" fillId="2" borderId="40" xfId="0" applyFill="1" applyBorder="1"/>
    <xf numFmtId="0" fontId="0" fillId="2" borderId="43" xfId="0" applyFill="1" applyBorder="1"/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44" fontId="0" fillId="0" borderId="18" xfId="0" applyNumberFormat="1" applyBorder="1"/>
    <xf numFmtId="44" fontId="0" fillId="0" borderId="21" xfId="0" applyNumberFormat="1" applyBorder="1"/>
    <xf numFmtId="44" fontId="0" fillId="0" borderId="23" xfId="0" applyNumberFormat="1" applyBorder="1"/>
    <xf numFmtId="0" fontId="0" fillId="2" borderId="46" xfId="0" applyFill="1" applyBorder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44" fontId="0" fillId="0" borderId="0" xfId="0" applyNumberFormat="1"/>
    <xf numFmtId="44" fontId="0" fillId="0" borderId="24" xfId="0" applyNumberFormat="1" applyBorder="1" applyAlignment="1">
      <alignment horizontal="right" vertical="center"/>
    </xf>
    <xf numFmtId="0" fontId="7" fillId="7" borderId="0" xfId="0" applyFont="1" applyFill="1" applyAlignment="1">
      <alignment horizontal="center"/>
    </xf>
    <xf numFmtId="17" fontId="7" fillId="8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43" fontId="8" fillId="0" borderId="0" xfId="1" applyFont="1" applyFill="1" applyAlignment="1">
      <alignment horizontal="center"/>
    </xf>
    <xf numFmtId="43" fontId="8" fillId="0" borderId="0" xfId="1" applyFont="1" applyFill="1"/>
    <xf numFmtId="0" fontId="8" fillId="0" borderId="0" xfId="0" applyFont="1"/>
    <xf numFmtId="43" fontId="8" fillId="0" borderId="0" xfId="0" applyNumberFormat="1" applyFont="1"/>
    <xf numFmtId="17" fontId="8" fillId="0" borderId="0" xfId="0" applyNumberFormat="1" applyFont="1" applyAlignment="1">
      <alignment horizontal="center"/>
    </xf>
    <xf numFmtId="17" fontId="0" fillId="0" borderId="0" xfId="0" applyNumberFormat="1"/>
    <xf numFmtId="166" fontId="0" fillId="9" borderId="6" xfId="1" applyNumberFormat="1" applyFont="1" applyFill="1" applyBorder="1" applyAlignment="1">
      <alignment horizontal="center" vertical="center"/>
    </xf>
    <xf numFmtId="166" fontId="0" fillId="9" borderId="9" xfId="1" quotePrefix="1" applyNumberFormat="1" applyFont="1" applyFill="1" applyBorder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left" indent="5"/>
    </xf>
    <xf numFmtId="0" fontId="0" fillId="0" borderId="0" xfId="0" applyAlignment="1">
      <alignment horizontal="left" vertical="center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165" fontId="10" fillId="0" borderId="0" xfId="0" applyNumberFormat="1" applyFont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0" fillId="0" borderId="28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32">
    <dxf>
      <numFmt numFmtId="35" formatCode="_-* #,##0.00_-;\-* #,##0.00_-;_-* &quot;-&quot;??_-;_-@_-"/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4" formatCode="_-&quot;R$&quot;\ * #,##0.00_-;\-&quot;R$&quot;\ * #,##0.00_-;_-&quot;R$&quot;\ * &quot;-&quot;??_-;_-@_-"/>
    </dxf>
    <dxf>
      <fill>
        <patternFill patternType="solid">
          <bgColor rgb="FF1A7753"/>
        </patternFill>
      </fill>
    </dxf>
    <dxf>
      <fill>
        <patternFill patternType="solid">
          <bgColor rgb="FF1A7753"/>
        </patternFill>
      </fill>
    </dxf>
    <dxf>
      <alignment horizontal="right"/>
    </dxf>
    <dxf>
      <numFmt numFmtId="167" formatCode="#,##0.0_ ;[Red]\-#,##0.0\ "/>
    </dxf>
    <dxf>
      <font>
        <color theme="1"/>
      </font>
    </dxf>
    <dxf>
      <fill>
        <patternFill patternType="none">
          <bgColor auto="1"/>
        </patternFill>
      </fill>
    </dxf>
    <dxf>
      <font>
        <color theme="0"/>
      </font>
    </dxf>
    <dxf>
      <border>
        <left/>
        <right/>
        <top/>
        <bottom/>
      </border>
    </dxf>
    <dxf>
      <numFmt numFmtId="170" formatCode="#,##0.000_ ;[Red]\-#,##0.000\ "/>
      <fill>
        <patternFill patternType="solid">
          <fgColor indexed="64"/>
          <bgColor rgb="FFFFFFCC"/>
        </patternFill>
      </fill>
      <alignment horizontal="center" vertical="center"/>
    </dxf>
    <dxf>
      <numFmt numFmtId="170" formatCode="#,##0.000_ ;[Red]\-#,##0.000\ "/>
      <fill>
        <patternFill patternType="solid">
          <fgColor indexed="64"/>
          <bgColor rgb="FFFFFFCC"/>
        </patternFill>
      </fill>
      <alignment horizontal="center" vertical="center"/>
    </dxf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9" defaultPivotStyle="PivotStyleMedium4"/>
  <colors>
    <mruColors>
      <color rgb="FF1A7753"/>
      <color rgb="FF79AB2B"/>
      <color rgb="FFFFFFCC"/>
      <color rgb="FFDDDDDD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OPEX BIOMASSA (x1.000)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Relatório!$J$20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rgbClr val="1A7753"/>
            </a:solidFill>
            <a:ln>
              <a:noFill/>
            </a:ln>
            <a:effectLst/>
          </c:spPr>
          <c:invertIfNegative val="0"/>
          <c:dLbls>
            <c:dLbl>
              <c:idx val="4"/>
              <c:layout>
                <c:manualLayout>
                  <c:x val="-1.0400863189748252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925-4C47-A565-944B874D3A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Relatório!$I$21:$I$28</c15:sqref>
                  </c15:fullRef>
                </c:ext>
              </c:extLst>
              <c:f>Relatório!$I$21:$I$28</c:f>
              <c:strCache>
                <c:ptCount val="8"/>
                <c:pt idx="0">
                  <c:v>Água, energia e comunicação</c:v>
                </c:pt>
                <c:pt idx="1">
                  <c:v>Aluguéis e locações</c:v>
                </c:pt>
                <c:pt idx="2">
                  <c:v>Despesas com fretes</c:v>
                </c:pt>
                <c:pt idx="3">
                  <c:v>Despesas com serviços de terceiros</c:v>
                </c:pt>
                <c:pt idx="4">
                  <c:v>Despesas de viagens</c:v>
                </c:pt>
                <c:pt idx="5">
                  <c:v>Despesas gerais</c:v>
                </c:pt>
                <c:pt idx="6">
                  <c:v>Despesas tributárias</c:v>
                </c:pt>
                <c:pt idx="7">
                  <c:v>Manutenção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Relatório!$J$21:$J$28</c15:sqref>
                  </c15:fullRef>
                </c:ext>
              </c:extLst>
              <c:f>Relatório!$J$21:$J$28</c:f>
              <c:numCache>
                <c:formatCode>_-* #,##0_-;\-* #,##0_-;_-* "-"??_-;_-@_-</c:formatCode>
                <c:ptCount val="8"/>
                <c:pt idx="0">
                  <c:v>17.917999999999999</c:v>
                </c:pt>
                <c:pt idx="1">
                  <c:v>276</c:v>
                </c:pt>
                <c:pt idx="2">
                  <c:v>0</c:v>
                </c:pt>
                <c:pt idx="3">
                  <c:v>1443.7639999999999</c:v>
                </c:pt>
                <c:pt idx="4">
                  <c:v>1680.8610000000001</c:v>
                </c:pt>
                <c:pt idx="5">
                  <c:v>932.29600000000005</c:v>
                </c:pt>
                <c:pt idx="6">
                  <c:v>445.57299999999998</c:v>
                </c:pt>
                <c:pt idx="7">
                  <c:v>167.26632000000001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25-4C47-A565-944B874D3A6C}"/>
            </c:ext>
          </c:extLst>
        </c:ser>
        <c:ser>
          <c:idx val="1"/>
          <c:order val="1"/>
          <c:tx>
            <c:strRef>
              <c:f>Relatório!$K$20</c:f>
              <c:strCache>
                <c:ptCount val="1"/>
                <c:pt idx="0">
                  <c:v>Forecast</c:v>
                </c:pt>
              </c:strCache>
            </c:strRef>
          </c:tx>
          <c:spPr>
            <a:solidFill>
              <a:srgbClr val="79AB2B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2.5135419375224788E-2"/>
                  <c:y val="1.883238054339278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4502768444982233E-2"/>
                      <c:h val="4.725059106983343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6925-4C47-A565-944B874D3A6C}"/>
                </c:ext>
              </c:extLst>
            </c:dLbl>
            <c:dLbl>
              <c:idx val="3"/>
              <c:layout>
                <c:manualLayout>
                  <c:x val="0"/>
                  <c:y val="-3.67159553472307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256-4A4B-9E57-3A0B3ED0C161}"/>
                </c:ext>
              </c:extLst>
            </c:dLbl>
            <c:dLbl>
              <c:idx val="4"/>
              <c:layout>
                <c:manualLayout>
                  <c:x val="1.3867817586330919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6925-4C47-A565-944B874D3A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Relatório!$I$21:$I$28</c15:sqref>
                  </c15:fullRef>
                </c:ext>
              </c:extLst>
              <c:f>Relatório!$I$21:$I$28</c:f>
              <c:strCache>
                <c:ptCount val="8"/>
                <c:pt idx="0">
                  <c:v>Água, energia e comunicação</c:v>
                </c:pt>
                <c:pt idx="1">
                  <c:v>Aluguéis e locações</c:v>
                </c:pt>
                <c:pt idx="2">
                  <c:v>Despesas com fretes</c:v>
                </c:pt>
                <c:pt idx="3">
                  <c:v>Despesas com serviços de terceiros</c:v>
                </c:pt>
                <c:pt idx="4">
                  <c:v>Despesas de viagens</c:v>
                </c:pt>
                <c:pt idx="5">
                  <c:v>Despesas gerais</c:v>
                </c:pt>
                <c:pt idx="6">
                  <c:v>Despesas tributárias</c:v>
                </c:pt>
                <c:pt idx="7">
                  <c:v>Manutenção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Relatório!$K$21:$K$28</c15:sqref>
                  </c15:fullRef>
                </c:ext>
              </c:extLst>
              <c:f>Relatório!$K$21:$K$28</c:f>
              <c:numCache>
                <c:formatCode>_-* #,##0_-;\-* #,##0_-;_-* "-"??_-;_-@_-</c:formatCode>
                <c:ptCount val="8"/>
                <c:pt idx="0">
                  <c:v>36.995449999999998</c:v>
                </c:pt>
                <c:pt idx="1">
                  <c:v>198.17339999999999</c:v>
                </c:pt>
                <c:pt idx="2">
                  <c:v>0.63449</c:v>
                </c:pt>
                <c:pt idx="3">
                  <c:v>1471.3852300000001</c:v>
                </c:pt>
                <c:pt idx="4">
                  <c:v>1637.5883100000001</c:v>
                </c:pt>
                <c:pt idx="5">
                  <c:v>971.45947999999999</c:v>
                </c:pt>
                <c:pt idx="6">
                  <c:v>333.9511500000001</c:v>
                </c:pt>
                <c:pt idx="7">
                  <c:v>174.07253999999998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25-4C47-A565-944B874D3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0088672"/>
        <c:axId val="188000832"/>
      </c:barChart>
      <c:lineChart>
        <c:grouping val="stacked"/>
        <c:varyColors val="0"/>
        <c:ser>
          <c:idx val="2"/>
          <c:order val="2"/>
          <c:tx>
            <c:strRef>
              <c:f>Relatório!$M$20</c:f>
              <c:strCache>
                <c:ptCount val="1"/>
                <c:pt idx="0">
                  <c:v>% Fct x Bdg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dLbls>
            <c:dLbl>
              <c:idx val="2"/>
              <c:layout>
                <c:manualLayout>
                  <c:x val="-2.0416130073577236E-2"/>
                  <c:y val="2.15724177692259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925-4C47-A565-944B874D3A6C}"/>
                </c:ext>
              </c:extLst>
            </c:dLbl>
            <c:dLbl>
              <c:idx val="3"/>
              <c:layout>
                <c:manualLayout>
                  <c:x val="-2.2911003778108292E-2"/>
                  <c:y val="7.22895346808391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B2F-444C-B97E-D8BE40EFED91}"/>
                </c:ext>
              </c:extLst>
            </c:dLbl>
            <c:dLbl>
              <c:idx val="5"/>
              <c:layout>
                <c:manualLayout>
                  <c:x val="-3.4532303053666669E-2"/>
                  <c:y val="3.06271457793676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256-4A4B-9E57-3A0B3ED0C1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Relatório!$M$21:$M$29</c15:sqref>
                  </c15:fullRef>
                </c:ext>
              </c:extLst>
              <c:f>Relatório!$M$21:$M$28</c:f>
              <c:numCache>
                <c:formatCode>0%</c:formatCode>
                <c:ptCount val="8"/>
                <c:pt idx="0">
                  <c:v>2.0647086728429511</c:v>
                </c:pt>
                <c:pt idx="1">
                  <c:v>0.7180195652173913</c:v>
                </c:pt>
                <c:pt idx="2">
                  <c:v>0</c:v>
                </c:pt>
                <c:pt idx="3">
                  <c:v>1.0191314023621589</c:v>
                </c:pt>
                <c:pt idx="4">
                  <c:v>0.97425564041285984</c:v>
                </c:pt>
                <c:pt idx="5">
                  <c:v>1.0420075598307834</c:v>
                </c:pt>
                <c:pt idx="6">
                  <c:v>0.74948695275521648</c:v>
                </c:pt>
                <c:pt idx="7">
                  <c:v>1.040690917334703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25-4C47-A565-944B874D3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521968"/>
        <c:axId val="192126352"/>
      </c:lineChart>
      <c:catAx>
        <c:axId val="89008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000832"/>
        <c:crosses val="autoZero"/>
        <c:auto val="1"/>
        <c:lblAlgn val="ctr"/>
        <c:lblOffset val="100"/>
        <c:noMultiLvlLbl val="0"/>
      </c:catAx>
      <c:valAx>
        <c:axId val="18800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0088672"/>
        <c:crosses val="autoZero"/>
        <c:crossBetween val="between"/>
      </c:valAx>
      <c:valAx>
        <c:axId val="19212635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0521968"/>
        <c:crosses val="max"/>
        <c:crossBetween val="between"/>
      </c:valAx>
      <c:catAx>
        <c:axId val="420521968"/>
        <c:scaling>
          <c:orientation val="minMax"/>
        </c:scaling>
        <c:delete val="1"/>
        <c:axPos val="b"/>
        <c:majorTickMark val="out"/>
        <c:minorTickMark val="none"/>
        <c:tickLblPos val="nextTo"/>
        <c:crossAx val="1921263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3175" cap="flat" cmpd="sng" algn="ctr">
      <a:solidFill>
        <a:schemeClr val="tx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16</xdr:row>
      <xdr:rowOff>190500</xdr:rowOff>
    </xdr:from>
    <xdr:to>
      <xdr:col>13</xdr:col>
      <xdr:colOff>33618</xdr:colOff>
      <xdr:row>32</xdr:row>
      <xdr:rowOff>103188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BE0F833-0099-A53A-C2F3-14942EB24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leisson Dias Pereira Garcia" refreshedDate="45559.426955555558" createdVersion="8" refreshedVersion="8" minRefreshableVersion="3" recordCount="34" xr:uid="{EA13206A-E3E2-4DB8-BC28-E0AE756973FF}">
  <cacheSource type="worksheet">
    <worksheetSource ref="B6:F40" sheet="Relatório"/>
  </cacheSource>
  <cacheFields count="5">
    <cacheField name="Despesa" numFmtId="0">
      <sharedItems count="8">
        <s v="Manutenção"/>
        <s v="Aluguéis e locações"/>
        <s v="Despesas de viagens"/>
        <s v="Água, energia e comunicação"/>
        <s v="Despesas com serviços de terceiros"/>
        <s v="Despesas tributárias"/>
        <s v="Despesas com fretes"/>
        <s v="Despesas gerais"/>
      </sharedItems>
    </cacheField>
    <cacheField name="Conta" numFmtId="0">
      <sharedItems/>
    </cacheField>
    <cacheField name="Budget" numFmtId="44">
      <sharedItems containsSemiMixedTypes="0" containsString="0" containsNumber="1" minValue="0" maxValue="1043764"/>
    </cacheField>
    <cacheField name="Forecast" numFmtId="44">
      <sharedItems containsSemiMixedTypes="0" containsString="0" containsNumber="1" minValue="0.08" maxValue="891229.4"/>
    </cacheField>
    <cacheField name="Δ Fct x Bdg" numFmtId="44">
      <sharedItems containsSemiMixedTypes="0" containsString="0" containsNumber="1" minValue="-301329.77" maxValue="181283.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leisson Dias Pereira Garcia" refreshedDate="45559.483296064813" createdVersion="8" refreshedVersion="8" minRefreshableVersion="3" recordCount="348" xr:uid="{6D51ABB8-5D54-426B-BD38-310BF048CCB0}">
  <cacheSource type="worksheet">
    <worksheetSource ref="A1:D349" sheet="Planilha3"/>
  </cacheSource>
  <cacheFields count="7">
    <cacheField name="Centro custo" numFmtId="0">
      <sharedItems/>
    </cacheField>
    <cacheField name="Conta" numFmtId="0">
      <sharedItems containsSemiMixedTypes="0" containsString="0" containsNumber="1" containsInteger="1" minValue="40120101" maxValue="40121120" count="24">
        <n v="40120101"/>
        <n v="40120102"/>
        <n v="40120103"/>
        <n v="40120201"/>
        <n v="40120401"/>
        <n v="40120402"/>
        <n v="40120403"/>
        <n v="40120404"/>
        <n v="40120503"/>
        <n v="40120602"/>
        <n v="40120603"/>
        <n v="40120613"/>
        <n v="40120701"/>
        <n v="40120707"/>
        <n v="40120801"/>
        <n v="40121102"/>
        <n v="40121104"/>
        <n v="40121107"/>
        <n v="40121110"/>
        <n v="40121119"/>
        <n v="40121120"/>
        <n v="40120601"/>
        <n v="40120705"/>
        <n v="40121108"/>
      </sharedItems>
    </cacheField>
    <cacheField name="Mês" numFmtId="17">
      <sharedItems containsSemiMixedTypes="0" containsNonDate="0" containsDate="1" containsString="0" minDate="2024-04-01T00:00:00" maxDate="2025-03-02T00:00:00" count="12"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d v="2025-01-01T00:00:00"/>
        <d v="2025-02-01T00:00:00"/>
        <d v="2025-03-01T00:00:00"/>
      </sharedItems>
      <fieldGroup par="6"/>
    </cacheField>
    <cacheField name="Previsão" numFmtId="43">
      <sharedItems containsSemiMixedTypes="0" containsString="0" containsNumber="1" minValue="0" maxValue="80000"/>
    </cacheField>
    <cacheField name="Meses (Mês)" numFmtId="0" databaseField="0">
      <fieldGroup base="2">
        <rangePr groupBy="months" startDate="2024-04-01T00:00:00" endDate="2025-03-02T00:00:00"/>
        <groupItems count="14">
          <s v="&lt;01/04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2/03/2025"/>
        </groupItems>
      </fieldGroup>
    </cacheField>
    <cacheField name="Trimestres (Mês)" numFmtId="0" databaseField="0">
      <fieldGroup base="2">
        <rangePr groupBy="quarters" startDate="2024-04-01T00:00:00" endDate="2025-03-02T00:00:00"/>
        <groupItems count="6">
          <s v="&lt;01/04/2024"/>
          <s v="Trim1"/>
          <s v="Trim2"/>
          <s v="Trim3"/>
          <s v="Trim4"/>
          <s v="&gt;02/03/2025"/>
        </groupItems>
      </fieldGroup>
    </cacheField>
    <cacheField name="Anos (Mês)" numFmtId="0" databaseField="0">
      <fieldGroup base="2">
        <rangePr groupBy="years" startDate="2024-04-01T00:00:00" endDate="2025-03-02T00:00:00"/>
        <groupItems count="4">
          <s v="&lt;01/04/2024"/>
          <s v="2024"/>
          <s v="2025"/>
          <s v="&gt;02/03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x v="0"/>
    <s v="40120101 Manutenção das instalações"/>
    <n v="16884.240000000002"/>
    <n v="10130.52"/>
    <n v="6753.7200000000012"/>
  </r>
  <r>
    <x v="0"/>
    <s v="40120102 Manutenção de veículos"/>
    <n v="140000.04"/>
    <n v="152320.19"/>
    <n v="-12320.149999999994"/>
  </r>
  <r>
    <x v="0"/>
    <s v="40120103 Manutenção de máquinas e equipamentos"/>
    <n v="10382.040000000001"/>
    <n v="11621.83"/>
    <n v="-1239.7899999999991"/>
  </r>
  <r>
    <x v="1"/>
    <s v="40120201 Aluguel de veículos"/>
    <n v="276000"/>
    <n v="198173.4"/>
    <n v="77826.600000000006"/>
  </r>
  <r>
    <x v="2"/>
    <s v="40120401 Locomoção terrestre"/>
    <n v="960000"/>
    <n v="861129.22"/>
    <n v="98870.780000000028"/>
  </r>
  <r>
    <x v="2"/>
    <s v="40120402 Passagens aéreas"/>
    <n v="236997"/>
    <n v="248727.08"/>
    <n v="-11730.079999999987"/>
  </r>
  <r>
    <x v="2"/>
    <s v="40120403 Despesa com hospedagem"/>
    <n v="233864"/>
    <n v="275724.83"/>
    <n v="-41860.830000000016"/>
  </r>
  <r>
    <x v="2"/>
    <s v="40120404 Refeições - Despesa de viagem"/>
    <n v="250000"/>
    <n v="252007.18"/>
    <n v="-2007.179999999993"/>
  </r>
  <r>
    <x v="3"/>
    <s v="40120501 Energia elétrica"/>
    <n v="0"/>
    <n v="18827.490000000002"/>
    <n v="-18827.490000000002"/>
  </r>
  <r>
    <x v="3"/>
    <s v="40120503 Serviço de telefonia móvel"/>
    <n v="17918"/>
    <n v="18167.96"/>
    <n v="-249.95999999999913"/>
  </r>
  <r>
    <x v="4"/>
    <s v="40120601 Serviços de auditoria"/>
    <n v="100000"/>
    <n v="65702.37"/>
    <n v="34297.630000000005"/>
  </r>
  <r>
    <x v="4"/>
    <s v="40120602 Serviços de consultoria"/>
    <n v="1043764"/>
    <n v="891229.4"/>
    <n v="152534.59999999998"/>
  </r>
  <r>
    <x v="4"/>
    <s v="40120605 Serviços de armazenagem"/>
    <n v="0"/>
    <n v="49484.14"/>
    <n v="-49484.14"/>
  </r>
  <r>
    <x v="4"/>
    <s v="40120603 Serviços de assessoria jurídica"/>
    <n v="200000"/>
    <n v="18716.490000000002"/>
    <n v="181283.51"/>
  </r>
  <r>
    <x v="4"/>
    <s v="40120606 Serviços de industrialização Biomassa (picagem)"/>
    <n v="0"/>
    <n v="0.08"/>
    <n v="-0.08"/>
  </r>
  <r>
    <x v="4"/>
    <s v="40120612 Serviços Prestados por Pessoa Jurídica"/>
    <n v="0"/>
    <n v="301329.77"/>
    <n v="-301329.77"/>
  </r>
  <r>
    <x v="4"/>
    <s v="40120613 Serviços Manutenção e Assistência de Sistemas"/>
    <n v="100000"/>
    <n v="68907.360000000001"/>
    <n v="31092.639999999999"/>
  </r>
  <r>
    <x v="4"/>
    <s v="40120614 Serviços Análises"/>
    <n v="0"/>
    <n v="76015.62"/>
    <n v="-76015.62"/>
  </r>
  <r>
    <x v="5"/>
    <s v="40120701 Licenciamento de veículos (IPVA e DPVAT)"/>
    <n v="4045"/>
    <n v="4103.43"/>
    <n v="-58.430000000000291"/>
  </r>
  <r>
    <x v="5"/>
    <s v="40120705 Despesas cartorárias"/>
    <n v="20764"/>
    <n v="26509.599999999999"/>
    <n v="-5745.5999999999985"/>
  </r>
  <r>
    <x v="5"/>
    <s v="40120706 Licenças e alvarás"/>
    <n v="0"/>
    <n v="3546.05"/>
    <n v="-3546.05"/>
  </r>
  <r>
    <x v="5"/>
    <s v="40120707 Taxas diversas"/>
    <n v="400000"/>
    <n v="284278.89"/>
    <n v="115721.10999999999"/>
  </r>
  <r>
    <x v="5"/>
    <s v="40120801 Seguro de veículos"/>
    <n v="20764"/>
    <n v="12458.34"/>
    <n v="8305.66"/>
  </r>
  <r>
    <x v="5"/>
    <s v="40120804 Outros seguros"/>
    <n v="0"/>
    <n v="3054.84"/>
    <n v="-3054.84"/>
  </r>
  <r>
    <x v="6"/>
    <s v="40120901 Despesas com fretes"/>
    <n v="0"/>
    <n v="634.49"/>
    <n v="-634.49"/>
  </r>
  <r>
    <x v="7"/>
    <s v="40121102 Material de escritório"/>
    <n v="10000"/>
    <n v="8352.4"/>
    <n v="1647.6000000000004"/>
  </r>
  <r>
    <x v="7"/>
    <s v="40121104 Uniforme"/>
    <n v="7371"/>
    <n v="8348.33"/>
    <n v="-977.32999999999993"/>
  </r>
  <r>
    <x v="7"/>
    <s v="40121107 Bens de pequeno valor"/>
    <n v="3902"/>
    <n v="3555.36"/>
    <n v="346.63999999999987"/>
  </r>
  <r>
    <x v="7"/>
    <s v="40121108 Propaganda e publicidade"/>
    <n v="60000"/>
    <n v="39925.599999999999"/>
    <n v="20074.400000000001"/>
  </r>
  <r>
    <x v="7"/>
    <s v="40121110 Equipamentos de Proteção Individual"/>
    <n v="6229"/>
    <n v="5041.6499999999996"/>
    <n v="1187.3500000000004"/>
  </r>
  <r>
    <x v="7"/>
    <s v="40121113 Multas Indedutíveis"/>
    <n v="0"/>
    <n v="1239.0999999999999"/>
    <n v="-1239.0999999999999"/>
  </r>
  <r>
    <x v="7"/>
    <s v="40121119 Licencas de uso"/>
    <n v="744794"/>
    <n v="829664.96"/>
    <n v="-84870.959999999963"/>
  </r>
  <r>
    <x v="7"/>
    <s v="40121120 Eventos e Confraternizações"/>
    <n v="100000"/>
    <n v="71851.149999999994"/>
    <n v="28148.850000000006"/>
  </r>
  <r>
    <x v="7"/>
    <s v="40121122 Materiais de suprimentos de informatica"/>
    <n v="0"/>
    <n v="3480.93"/>
    <n v="-3480.9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8">
  <r>
    <s v="1011BIO"/>
    <x v="0"/>
    <x v="0"/>
    <n v="1407.0239328016664"/>
  </r>
  <r>
    <s v="1011BIO"/>
    <x v="1"/>
    <x v="0"/>
    <n v="11666.666666666666"/>
  </r>
  <r>
    <s v="1011BIO"/>
    <x v="2"/>
    <x v="0"/>
    <n v="865.16666666666674"/>
  </r>
  <r>
    <s v="1011BIO"/>
    <x v="3"/>
    <x v="0"/>
    <n v="23000"/>
  </r>
  <r>
    <s v="1011BIO"/>
    <x v="4"/>
    <x v="0"/>
    <n v="80000"/>
  </r>
  <r>
    <s v="1011BIO"/>
    <x v="5"/>
    <x v="0"/>
    <n v="19749.776104941466"/>
  </r>
  <r>
    <s v="1011BIO"/>
    <x v="6"/>
    <x v="0"/>
    <n v="19488.667569444446"/>
  </r>
  <r>
    <s v="1011BIO"/>
    <x v="7"/>
    <x v="0"/>
    <n v="20833.333333333332"/>
  </r>
  <r>
    <s v="1011BIO"/>
    <x v="8"/>
    <x v="0"/>
    <n v="1493.13924"/>
  </r>
  <r>
    <s v="1011BIO"/>
    <x v="9"/>
    <x v="0"/>
    <n v="11277.666666666666"/>
  </r>
  <r>
    <s v="1011BIO"/>
    <x v="10"/>
    <x v="0"/>
    <n v="8333.3333333333339"/>
  </r>
  <r>
    <s v="1011BIO"/>
    <x v="11"/>
    <x v="0"/>
    <n v="8333.3333333333339"/>
  </r>
  <r>
    <s v="1011BIO"/>
    <x v="12"/>
    <x v="0"/>
    <n v="337.06893333333335"/>
  </r>
  <r>
    <s v="1011BIO"/>
    <x v="13"/>
    <x v="0"/>
    <n v="16666.666666666668"/>
  </r>
  <r>
    <s v="1011BIO"/>
    <x v="14"/>
    <x v="0"/>
    <n v="1730.3333333333335"/>
  </r>
  <r>
    <s v="1011BIO"/>
    <x v="15"/>
    <x v="0"/>
    <n v="833.33333333333337"/>
  </r>
  <r>
    <s v="1011BIO"/>
    <x v="16"/>
    <x v="0"/>
    <n v="614.26833333333332"/>
  </r>
  <r>
    <s v="1011BIO"/>
    <x v="17"/>
    <x v="0"/>
    <n v="155.72999999999999"/>
  </r>
  <r>
    <s v="1011BIO"/>
    <x v="18"/>
    <x v="0"/>
    <n v="0"/>
  </r>
  <r>
    <s v="1011BIO"/>
    <x v="19"/>
    <x v="0"/>
    <n v="30908.863333333331"/>
  </r>
  <r>
    <s v="1011BIO"/>
    <x v="20"/>
    <x v="0"/>
    <n v="2500"/>
  </r>
  <r>
    <s v="4000BIO"/>
    <x v="21"/>
    <x v="0"/>
    <n v="8333.3333333333339"/>
  </r>
  <r>
    <s v="4000BIO"/>
    <x v="9"/>
    <x v="0"/>
    <n v="75702.7"/>
  </r>
  <r>
    <s v="4000BIO"/>
    <x v="22"/>
    <x v="0"/>
    <n v="1730.3333333333335"/>
  </r>
  <r>
    <s v="4000BIO"/>
    <x v="13"/>
    <x v="0"/>
    <n v="16666.666666666668"/>
  </r>
  <r>
    <s v="4000BIO"/>
    <x v="19"/>
    <x v="0"/>
    <n v="31157.318887999998"/>
  </r>
  <r>
    <s v="4000BIO"/>
    <x v="10"/>
    <x v="0"/>
    <n v="8333.3333333333339"/>
  </r>
  <r>
    <s v="4000BIO"/>
    <x v="23"/>
    <x v="0"/>
    <n v="5000"/>
  </r>
  <r>
    <s v="4000BIO"/>
    <x v="20"/>
    <x v="0"/>
    <n v="5833.333333333333"/>
  </r>
  <r>
    <s v="1011BIO"/>
    <x v="0"/>
    <x v="1"/>
    <n v="1407.0239328016664"/>
  </r>
  <r>
    <s v="1011BIO"/>
    <x v="1"/>
    <x v="1"/>
    <n v="11666.666666666666"/>
  </r>
  <r>
    <s v="1011BIO"/>
    <x v="2"/>
    <x v="1"/>
    <n v="865.16666666666674"/>
  </r>
  <r>
    <s v="1011BIO"/>
    <x v="3"/>
    <x v="1"/>
    <n v="23000"/>
  </r>
  <r>
    <s v="1011BIO"/>
    <x v="4"/>
    <x v="1"/>
    <n v="80000"/>
  </r>
  <r>
    <s v="1011BIO"/>
    <x v="5"/>
    <x v="1"/>
    <n v="19749.776104941466"/>
  </r>
  <r>
    <s v="1011BIO"/>
    <x v="6"/>
    <x v="1"/>
    <n v="19488.667569444446"/>
  </r>
  <r>
    <s v="1011BIO"/>
    <x v="7"/>
    <x v="1"/>
    <n v="20833.333333333332"/>
  </r>
  <r>
    <s v="1011BIO"/>
    <x v="8"/>
    <x v="1"/>
    <n v="1493.13924"/>
  </r>
  <r>
    <s v="1011BIO"/>
    <x v="9"/>
    <x v="1"/>
    <n v="11277.666666666666"/>
  </r>
  <r>
    <s v="1011BIO"/>
    <x v="10"/>
    <x v="1"/>
    <n v="8333.3333333333339"/>
  </r>
  <r>
    <s v="1011BIO"/>
    <x v="11"/>
    <x v="1"/>
    <n v="8333.3333333333339"/>
  </r>
  <r>
    <s v="1011BIO"/>
    <x v="12"/>
    <x v="1"/>
    <n v="337.06893333333335"/>
  </r>
  <r>
    <s v="1011BIO"/>
    <x v="13"/>
    <x v="1"/>
    <n v="16666.666666666668"/>
  </r>
  <r>
    <s v="1011BIO"/>
    <x v="14"/>
    <x v="1"/>
    <n v="1730.3333333333335"/>
  </r>
  <r>
    <s v="1011BIO"/>
    <x v="15"/>
    <x v="1"/>
    <n v="833.33333333333337"/>
  </r>
  <r>
    <s v="1011BIO"/>
    <x v="16"/>
    <x v="1"/>
    <n v="614.26833333333332"/>
  </r>
  <r>
    <s v="1011BIO"/>
    <x v="17"/>
    <x v="1"/>
    <n v="0"/>
  </r>
  <r>
    <s v="1011BIO"/>
    <x v="18"/>
    <x v="1"/>
    <n v="0"/>
  </r>
  <r>
    <s v="1011BIO"/>
    <x v="19"/>
    <x v="1"/>
    <n v="30908.863333333331"/>
  </r>
  <r>
    <s v="1011BIO"/>
    <x v="20"/>
    <x v="1"/>
    <n v="2500"/>
  </r>
  <r>
    <s v="4000BIO"/>
    <x v="21"/>
    <x v="1"/>
    <n v="8333.3333333333339"/>
  </r>
  <r>
    <s v="4000BIO"/>
    <x v="9"/>
    <x v="1"/>
    <n v="75702.7"/>
  </r>
  <r>
    <s v="4000BIO"/>
    <x v="22"/>
    <x v="1"/>
    <n v="1730.3333333333335"/>
  </r>
  <r>
    <s v="4000BIO"/>
    <x v="13"/>
    <x v="1"/>
    <n v="16666.666666666668"/>
  </r>
  <r>
    <s v="4000BIO"/>
    <x v="19"/>
    <x v="1"/>
    <n v="31157.318887999998"/>
  </r>
  <r>
    <s v="4000BIO"/>
    <x v="10"/>
    <x v="1"/>
    <n v="8333.3333333333339"/>
  </r>
  <r>
    <s v="4000BIO"/>
    <x v="23"/>
    <x v="1"/>
    <n v="5000"/>
  </r>
  <r>
    <s v="4000BIO"/>
    <x v="20"/>
    <x v="1"/>
    <n v="5833.333333333333"/>
  </r>
  <r>
    <s v="1011BIO"/>
    <x v="0"/>
    <x v="2"/>
    <n v="1407.0239328016664"/>
  </r>
  <r>
    <s v="1011BIO"/>
    <x v="1"/>
    <x v="2"/>
    <n v="11666.666666666666"/>
  </r>
  <r>
    <s v="1011BIO"/>
    <x v="2"/>
    <x v="2"/>
    <n v="865.16666666666674"/>
  </r>
  <r>
    <s v="1011BIO"/>
    <x v="3"/>
    <x v="2"/>
    <n v="23000"/>
  </r>
  <r>
    <s v="1011BIO"/>
    <x v="4"/>
    <x v="2"/>
    <n v="80000"/>
  </r>
  <r>
    <s v="1011BIO"/>
    <x v="5"/>
    <x v="2"/>
    <n v="19749.776104941466"/>
  </r>
  <r>
    <s v="1011BIO"/>
    <x v="6"/>
    <x v="2"/>
    <n v="19488.667569444446"/>
  </r>
  <r>
    <s v="1011BIO"/>
    <x v="7"/>
    <x v="2"/>
    <n v="20833.333333333332"/>
  </r>
  <r>
    <s v="1011BIO"/>
    <x v="8"/>
    <x v="2"/>
    <n v="1493.13924"/>
  </r>
  <r>
    <s v="1011BIO"/>
    <x v="9"/>
    <x v="2"/>
    <n v="11277.666666666666"/>
  </r>
  <r>
    <s v="1011BIO"/>
    <x v="10"/>
    <x v="2"/>
    <n v="8333.3333333333339"/>
  </r>
  <r>
    <s v="1011BIO"/>
    <x v="11"/>
    <x v="2"/>
    <n v="8333.3333333333339"/>
  </r>
  <r>
    <s v="1011BIO"/>
    <x v="12"/>
    <x v="2"/>
    <n v="337.06893333333335"/>
  </r>
  <r>
    <s v="1011BIO"/>
    <x v="13"/>
    <x v="2"/>
    <n v="16666.666666666668"/>
  </r>
  <r>
    <s v="1011BIO"/>
    <x v="14"/>
    <x v="2"/>
    <n v="1730.3333333333335"/>
  </r>
  <r>
    <s v="1011BIO"/>
    <x v="15"/>
    <x v="2"/>
    <n v="833.33333333333337"/>
  </r>
  <r>
    <s v="1011BIO"/>
    <x v="16"/>
    <x v="2"/>
    <n v="614.26833333333332"/>
  </r>
  <r>
    <s v="1011BIO"/>
    <x v="17"/>
    <x v="2"/>
    <n v="155.72999999999999"/>
  </r>
  <r>
    <s v="1011BIO"/>
    <x v="18"/>
    <x v="2"/>
    <n v="0"/>
  </r>
  <r>
    <s v="1011BIO"/>
    <x v="19"/>
    <x v="2"/>
    <n v="30908.863333333331"/>
  </r>
  <r>
    <s v="1011BIO"/>
    <x v="20"/>
    <x v="2"/>
    <n v="2500"/>
  </r>
  <r>
    <s v="4000BIO"/>
    <x v="21"/>
    <x v="2"/>
    <n v="8333.3333333333339"/>
  </r>
  <r>
    <s v="4000BIO"/>
    <x v="9"/>
    <x v="2"/>
    <n v="75702.7"/>
  </r>
  <r>
    <s v="4000BIO"/>
    <x v="22"/>
    <x v="2"/>
    <n v="1730.3333333333335"/>
  </r>
  <r>
    <s v="4000BIO"/>
    <x v="13"/>
    <x v="2"/>
    <n v="16666.666666666668"/>
  </r>
  <r>
    <s v="4000BIO"/>
    <x v="19"/>
    <x v="2"/>
    <n v="31157.318887999998"/>
  </r>
  <r>
    <s v="4000BIO"/>
    <x v="10"/>
    <x v="2"/>
    <n v="8333.3333333333339"/>
  </r>
  <r>
    <s v="4000BIO"/>
    <x v="23"/>
    <x v="2"/>
    <n v="5000"/>
  </r>
  <r>
    <s v="4000BIO"/>
    <x v="20"/>
    <x v="2"/>
    <n v="5833.333333333333"/>
  </r>
  <r>
    <s v="1011BIO"/>
    <x v="0"/>
    <x v="3"/>
    <n v="1407.0239328016664"/>
  </r>
  <r>
    <s v="1011BIO"/>
    <x v="1"/>
    <x v="3"/>
    <n v="11666.666666666666"/>
  </r>
  <r>
    <s v="1011BIO"/>
    <x v="2"/>
    <x v="3"/>
    <n v="865.16666666666674"/>
  </r>
  <r>
    <s v="1011BIO"/>
    <x v="3"/>
    <x v="3"/>
    <n v="23000"/>
  </r>
  <r>
    <s v="1011BIO"/>
    <x v="4"/>
    <x v="3"/>
    <n v="80000"/>
  </r>
  <r>
    <s v="1011BIO"/>
    <x v="5"/>
    <x v="3"/>
    <n v="19749.776104941466"/>
  </r>
  <r>
    <s v="1011BIO"/>
    <x v="6"/>
    <x v="3"/>
    <n v="19488.667569444446"/>
  </r>
  <r>
    <s v="1011BIO"/>
    <x v="7"/>
    <x v="3"/>
    <n v="20833.333333333332"/>
  </r>
  <r>
    <s v="1011BIO"/>
    <x v="8"/>
    <x v="3"/>
    <n v="1493.13924"/>
  </r>
  <r>
    <s v="1011BIO"/>
    <x v="9"/>
    <x v="3"/>
    <n v="11277.666666666666"/>
  </r>
  <r>
    <s v="1011BIO"/>
    <x v="10"/>
    <x v="3"/>
    <n v="8333.3333333333339"/>
  </r>
  <r>
    <s v="1011BIO"/>
    <x v="11"/>
    <x v="3"/>
    <n v="8333.3333333333339"/>
  </r>
  <r>
    <s v="1011BIO"/>
    <x v="12"/>
    <x v="3"/>
    <n v="337.06893333333335"/>
  </r>
  <r>
    <s v="1011BIO"/>
    <x v="13"/>
    <x v="3"/>
    <n v="16666.666666666668"/>
  </r>
  <r>
    <s v="1011BIO"/>
    <x v="14"/>
    <x v="3"/>
    <n v="1730.3333333333335"/>
  </r>
  <r>
    <s v="1011BIO"/>
    <x v="15"/>
    <x v="3"/>
    <n v="833.33333333333337"/>
  </r>
  <r>
    <s v="1011BIO"/>
    <x v="16"/>
    <x v="3"/>
    <n v="614.26833333333332"/>
  </r>
  <r>
    <s v="1011BIO"/>
    <x v="17"/>
    <x v="3"/>
    <n v="0"/>
  </r>
  <r>
    <s v="1011BIO"/>
    <x v="18"/>
    <x v="3"/>
    <n v="0"/>
  </r>
  <r>
    <s v="1011BIO"/>
    <x v="19"/>
    <x v="3"/>
    <n v="30908.863333333331"/>
  </r>
  <r>
    <s v="1011BIO"/>
    <x v="20"/>
    <x v="3"/>
    <n v="2500"/>
  </r>
  <r>
    <s v="4000BIO"/>
    <x v="21"/>
    <x v="3"/>
    <n v="8333.3333333333339"/>
  </r>
  <r>
    <s v="4000BIO"/>
    <x v="9"/>
    <x v="3"/>
    <n v="75702.7"/>
  </r>
  <r>
    <s v="4000BIO"/>
    <x v="22"/>
    <x v="3"/>
    <n v="1730.3333333333335"/>
  </r>
  <r>
    <s v="4000BIO"/>
    <x v="13"/>
    <x v="3"/>
    <n v="16666.666666666668"/>
  </r>
  <r>
    <s v="4000BIO"/>
    <x v="19"/>
    <x v="3"/>
    <n v="31157.318887999998"/>
  </r>
  <r>
    <s v="4000BIO"/>
    <x v="10"/>
    <x v="3"/>
    <n v="8333.3333333333339"/>
  </r>
  <r>
    <s v="4000BIO"/>
    <x v="23"/>
    <x v="3"/>
    <n v="5000"/>
  </r>
  <r>
    <s v="4000BIO"/>
    <x v="20"/>
    <x v="3"/>
    <n v="5833.333333333333"/>
  </r>
  <r>
    <s v="1011BIO"/>
    <x v="0"/>
    <x v="4"/>
    <n v="1407.0239328016664"/>
  </r>
  <r>
    <s v="1011BIO"/>
    <x v="1"/>
    <x v="4"/>
    <n v="11666.666666666666"/>
  </r>
  <r>
    <s v="1011BIO"/>
    <x v="2"/>
    <x v="4"/>
    <n v="865.16666666666674"/>
  </r>
  <r>
    <s v="1011BIO"/>
    <x v="3"/>
    <x v="4"/>
    <n v="23000"/>
  </r>
  <r>
    <s v="1011BIO"/>
    <x v="4"/>
    <x v="4"/>
    <n v="80000"/>
  </r>
  <r>
    <s v="1011BIO"/>
    <x v="5"/>
    <x v="4"/>
    <n v="19749.776104941466"/>
  </r>
  <r>
    <s v="1011BIO"/>
    <x v="6"/>
    <x v="4"/>
    <n v="19488.667569444446"/>
  </r>
  <r>
    <s v="1011BIO"/>
    <x v="7"/>
    <x v="4"/>
    <n v="20833.333333333332"/>
  </r>
  <r>
    <s v="1011BIO"/>
    <x v="8"/>
    <x v="4"/>
    <n v="1493.13924"/>
  </r>
  <r>
    <s v="1011BIO"/>
    <x v="9"/>
    <x v="4"/>
    <n v="11277.666666666666"/>
  </r>
  <r>
    <s v="1011BIO"/>
    <x v="10"/>
    <x v="4"/>
    <n v="8333.3333333333339"/>
  </r>
  <r>
    <s v="1011BIO"/>
    <x v="11"/>
    <x v="4"/>
    <n v="8333.3333333333339"/>
  </r>
  <r>
    <s v="1011BIO"/>
    <x v="12"/>
    <x v="4"/>
    <n v="337.06893333333335"/>
  </r>
  <r>
    <s v="1011BIO"/>
    <x v="13"/>
    <x v="4"/>
    <n v="16666.666666666668"/>
  </r>
  <r>
    <s v="1011BIO"/>
    <x v="14"/>
    <x v="4"/>
    <n v="1730.3333333333335"/>
  </r>
  <r>
    <s v="1011BIO"/>
    <x v="15"/>
    <x v="4"/>
    <n v="833.33333333333337"/>
  </r>
  <r>
    <s v="1011BIO"/>
    <x v="16"/>
    <x v="4"/>
    <n v="614.26833333333332"/>
  </r>
  <r>
    <s v="1011BIO"/>
    <x v="17"/>
    <x v="4"/>
    <n v="155.72999999999999"/>
  </r>
  <r>
    <s v="1011BIO"/>
    <x v="18"/>
    <x v="4"/>
    <n v="0"/>
  </r>
  <r>
    <s v="1011BIO"/>
    <x v="19"/>
    <x v="4"/>
    <n v="30908.863333333331"/>
  </r>
  <r>
    <s v="1011BIO"/>
    <x v="20"/>
    <x v="4"/>
    <n v="2500"/>
  </r>
  <r>
    <s v="4000BIO"/>
    <x v="21"/>
    <x v="4"/>
    <n v="8333.3333333333339"/>
  </r>
  <r>
    <s v="4000BIO"/>
    <x v="9"/>
    <x v="4"/>
    <n v="75702.7"/>
  </r>
  <r>
    <s v="4000BIO"/>
    <x v="22"/>
    <x v="4"/>
    <n v="1730.3333333333335"/>
  </r>
  <r>
    <s v="4000BIO"/>
    <x v="13"/>
    <x v="4"/>
    <n v="16666.666666666668"/>
  </r>
  <r>
    <s v="4000BIO"/>
    <x v="19"/>
    <x v="4"/>
    <n v="31157.318887999998"/>
  </r>
  <r>
    <s v="4000BIO"/>
    <x v="10"/>
    <x v="4"/>
    <n v="8333.3333333333339"/>
  </r>
  <r>
    <s v="4000BIO"/>
    <x v="23"/>
    <x v="4"/>
    <n v="5000"/>
  </r>
  <r>
    <s v="4000BIO"/>
    <x v="20"/>
    <x v="4"/>
    <n v="5833.333333333333"/>
  </r>
  <r>
    <s v="1011BIO"/>
    <x v="0"/>
    <x v="5"/>
    <n v="1407.0239328016664"/>
  </r>
  <r>
    <s v="1011BIO"/>
    <x v="1"/>
    <x v="5"/>
    <n v="11666.666666666666"/>
  </r>
  <r>
    <s v="1011BIO"/>
    <x v="2"/>
    <x v="5"/>
    <n v="865.16666666666674"/>
  </r>
  <r>
    <s v="1011BIO"/>
    <x v="3"/>
    <x v="5"/>
    <n v="23000"/>
  </r>
  <r>
    <s v="1011BIO"/>
    <x v="4"/>
    <x v="5"/>
    <n v="80000"/>
  </r>
  <r>
    <s v="1011BIO"/>
    <x v="5"/>
    <x v="5"/>
    <n v="19749.776104941466"/>
  </r>
  <r>
    <s v="1011BIO"/>
    <x v="6"/>
    <x v="5"/>
    <n v="19488.667569444446"/>
  </r>
  <r>
    <s v="1011BIO"/>
    <x v="7"/>
    <x v="5"/>
    <n v="20833.333333333332"/>
  </r>
  <r>
    <s v="1011BIO"/>
    <x v="8"/>
    <x v="5"/>
    <n v="1493.13924"/>
  </r>
  <r>
    <s v="1011BIO"/>
    <x v="9"/>
    <x v="5"/>
    <n v="11277.666666666666"/>
  </r>
  <r>
    <s v="1011BIO"/>
    <x v="10"/>
    <x v="5"/>
    <n v="8333.3333333333339"/>
  </r>
  <r>
    <s v="1011BIO"/>
    <x v="11"/>
    <x v="5"/>
    <n v="8333.3333333333339"/>
  </r>
  <r>
    <s v="1011BIO"/>
    <x v="12"/>
    <x v="5"/>
    <n v="337.06893333333335"/>
  </r>
  <r>
    <s v="1011BIO"/>
    <x v="13"/>
    <x v="5"/>
    <n v="16666.666666666668"/>
  </r>
  <r>
    <s v="1011BIO"/>
    <x v="14"/>
    <x v="5"/>
    <n v="1730.3333333333335"/>
  </r>
  <r>
    <s v="1011BIO"/>
    <x v="15"/>
    <x v="5"/>
    <n v="833.33333333333337"/>
  </r>
  <r>
    <s v="1011BIO"/>
    <x v="16"/>
    <x v="5"/>
    <n v="614.26833333333332"/>
  </r>
  <r>
    <s v="1011BIO"/>
    <x v="17"/>
    <x v="5"/>
    <n v="1483.5878"/>
  </r>
  <r>
    <s v="1011BIO"/>
    <x v="18"/>
    <x v="5"/>
    <n v="0"/>
  </r>
  <r>
    <s v="1011BIO"/>
    <x v="19"/>
    <x v="5"/>
    <n v="30908.863333333331"/>
  </r>
  <r>
    <s v="1011BIO"/>
    <x v="20"/>
    <x v="5"/>
    <n v="2500"/>
  </r>
  <r>
    <s v="4000BIO"/>
    <x v="21"/>
    <x v="5"/>
    <n v="8333.3333333333339"/>
  </r>
  <r>
    <s v="4000BIO"/>
    <x v="9"/>
    <x v="5"/>
    <n v="75702.7"/>
  </r>
  <r>
    <s v="4000BIO"/>
    <x v="22"/>
    <x v="5"/>
    <n v="1730.3333333333335"/>
  </r>
  <r>
    <s v="4000BIO"/>
    <x v="13"/>
    <x v="5"/>
    <n v="16666.666666666668"/>
  </r>
  <r>
    <s v="4000BIO"/>
    <x v="19"/>
    <x v="5"/>
    <n v="31157.318887999998"/>
  </r>
  <r>
    <s v="4000BIO"/>
    <x v="10"/>
    <x v="5"/>
    <n v="8333.3333333333339"/>
  </r>
  <r>
    <s v="4000BIO"/>
    <x v="23"/>
    <x v="5"/>
    <n v="5000"/>
  </r>
  <r>
    <s v="4000BIO"/>
    <x v="20"/>
    <x v="5"/>
    <n v="5833.333333333333"/>
  </r>
  <r>
    <s v="1011BIO"/>
    <x v="0"/>
    <x v="6"/>
    <n v="1407.0239328016664"/>
  </r>
  <r>
    <s v="1011BIO"/>
    <x v="1"/>
    <x v="6"/>
    <n v="11666.666666666666"/>
  </r>
  <r>
    <s v="1011BIO"/>
    <x v="2"/>
    <x v="6"/>
    <n v="865.16666666666674"/>
  </r>
  <r>
    <s v="1011BIO"/>
    <x v="3"/>
    <x v="6"/>
    <n v="23000"/>
  </r>
  <r>
    <s v="1011BIO"/>
    <x v="4"/>
    <x v="6"/>
    <n v="80000"/>
  </r>
  <r>
    <s v="1011BIO"/>
    <x v="5"/>
    <x v="6"/>
    <n v="19749.776104941466"/>
  </r>
  <r>
    <s v="1011BIO"/>
    <x v="6"/>
    <x v="6"/>
    <n v="19488.667569444446"/>
  </r>
  <r>
    <s v="1011BIO"/>
    <x v="7"/>
    <x v="6"/>
    <n v="20833.333333333332"/>
  </r>
  <r>
    <s v="1011BIO"/>
    <x v="8"/>
    <x v="6"/>
    <n v="1493.13924"/>
  </r>
  <r>
    <s v="1011BIO"/>
    <x v="9"/>
    <x v="6"/>
    <n v="11277.666666666666"/>
  </r>
  <r>
    <s v="1011BIO"/>
    <x v="10"/>
    <x v="6"/>
    <n v="8333.3333333333339"/>
  </r>
  <r>
    <s v="1011BIO"/>
    <x v="11"/>
    <x v="6"/>
    <n v="8333.3333333333339"/>
  </r>
  <r>
    <s v="1011BIO"/>
    <x v="12"/>
    <x v="6"/>
    <n v="337.06893333333335"/>
  </r>
  <r>
    <s v="1011BIO"/>
    <x v="13"/>
    <x v="6"/>
    <n v="16666.666666666668"/>
  </r>
  <r>
    <s v="1011BIO"/>
    <x v="14"/>
    <x v="6"/>
    <n v="1730.3333333333335"/>
  </r>
  <r>
    <s v="1011BIO"/>
    <x v="15"/>
    <x v="6"/>
    <n v="833.33333333333337"/>
  </r>
  <r>
    <s v="1011BIO"/>
    <x v="16"/>
    <x v="6"/>
    <n v="614.26833333333332"/>
  </r>
  <r>
    <s v="1011BIO"/>
    <x v="17"/>
    <x v="6"/>
    <n v="155.72999999999999"/>
  </r>
  <r>
    <s v="1011BIO"/>
    <x v="18"/>
    <x v="6"/>
    <n v="6229.2"/>
  </r>
  <r>
    <s v="1011BIO"/>
    <x v="19"/>
    <x v="6"/>
    <n v="30908.863333333331"/>
  </r>
  <r>
    <s v="1011BIO"/>
    <x v="20"/>
    <x v="6"/>
    <n v="2500"/>
  </r>
  <r>
    <s v="4000BIO"/>
    <x v="21"/>
    <x v="6"/>
    <n v="8333.3333333333339"/>
  </r>
  <r>
    <s v="4000BIO"/>
    <x v="9"/>
    <x v="6"/>
    <n v="75702.7"/>
  </r>
  <r>
    <s v="4000BIO"/>
    <x v="22"/>
    <x v="6"/>
    <n v="1730.3333333333335"/>
  </r>
  <r>
    <s v="4000BIO"/>
    <x v="13"/>
    <x v="6"/>
    <n v="16666.666666666668"/>
  </r>
  <r>
    <s v="4000BIO"/>
    <x v="19"/>
    <x v="6"/>
    <n v="31157.318887999998"/>
  </r>
  <r>
    <s v="4000BIO"/>
    <x v="10"/>
    <x v="6"/>
    <n v="8333.3333333333339"/>
  </r>
  <r>
    <s v="4000BIO"/>
    <x v="23"/>
    <x v="6"/>
    <n v="5000"/>
  </r>
  <r>
    <s v="4000BIO"/>
    <x v="20"/>
    <x v="6"/>
    <n v="5833.333333333333"/>
  </r>
  <r>
    <s v="1011BIO"/>
    <x v="0"/>
    <x v="7"/>
    <n v="1407.0239328016664"/>
  </r>
  <r>
    <s v="1011BIO"/>
    <x v="1"/>
    <x v="7"/>
    <n v="11666.666666666666"/>
  </r>
  <r>
    <s v="1011BIO"/>
    <x v="2"/>
    <x v="7"/>
    <n v="865.16666666666674"/>
  </r>
  <r>
    <s v="1011BIO"/>
    <x v="3"/>
    <x v="7"/>
    <n v="23000"/>
  </r>
  <r>
    <s v="1011BIO"/>
    <x v="4"/>
    <x v="7"/>
    <n v="80000"/>
  </r>
  <r>
    <s v="1011BIO"/>
    <x v="5"/>
    <x v="7"/>
    <n v="19749.776104941466"/>
  </r>
  <r>
    <s v="1011BIO"/>
    <x v="6"/>
    <x v="7"/>
    <n v="19488.667569444446"/>
  </r>
  <r>
    <s v="1011BIO"/>
    <x v="7"/>
    <x v="7"/>
    <n v="20833.333333333332"/>
  </r>
  <r>
    <s v="1011BIO"/>
    <x v="8"/>
    <x v="7"/>
    <n v="1493.13924"/>
  </r>
  <r>
    <s v="1011BIO"/>
    <x v="9"/>
    <x v="7"/>
    <n v="11277.666666666666"/>
  </r>
  <r>
    <s v="1011BIO"/>
    <x v="10"/>
    <x v="7"/>
    <n v="8333.3333333333339"/>
  </r>
  <r>
    <s v="1011BIO"/>
    <x v="11"/>
    <x v="7"/>
    <n v="8333.3333333333339"/>
  </r>
  <r>
    <s v="1011BIO"/>
    <x v="12"/>
    <x v="7"/>
    <n v="337.06893333333335"/>
  </r>
  <r>
    <s v="1011BIO"/>
    <x v="13"/>
    <x v="7"/>
    <n v="16666.666666666668"/>
  </r>
  <r>
    <s v="1011BIO"/>
    <x v="14"/>
    <x v="7"/>
    <n v="1730.3333333333335"/>
  </r>
  <r>
    <s v="1011BIO"/>
    <x v="15"/>
    <x v="7"/>
    <n v="833.33333333333337"/>
  </r>
  <r>
    <s v="1011BIO"/>
    <x v="16"/>
    <x v="7"/>
    <n v="614.26833333333332"/>
  </r>
  <r>
    <s v="1011BIO"/>
    <x v="17"/>
    <x v="7"/>
    <n v="0"/>
  </r>
  <r>
    <s v="1011BIO"/>
    <x v="18"/>
    <x v="7"/>
    <n v="0"/>
  </r>
  <r>
    <s v="1011BIO"/>
    <x v="19"/>
    <x v="7"/>
    <n v="30908.863333333331"/>
  </r>
  <r>
    <s v="1011BIO"/>
    <x v="20"/>
    <x v="7"/>
    <n v="2500"/>
  </r>
  <r>
    <s v="4000BIO"/>
    <x v="21"/>
    <x v="7"/>
    <n v="8333.3333333333339"/>
  </r>
  <r>
    <s v="4000BIO"/>
    <x v="9"/>
    <x v="7"/>
    <n v="75702.7"/>
  </r>
  <r>
    <s v="4000BIO"/>
    <x v="22"/>
    <x v="7"/>
    <n v="1730.3333333333335"/>
  </r>
  <r>
    <s v="4000BIO"/>
    <x v="13"/>
    <x v="7"/>
    <n v="16666.666666666668"/>
  </r>
  <r>
    <s v="4000BIO"/>
    <x v="19"/>
    <x v="7"/>
    <n v="31157.318887999998"/>
  </r>
  <r>
    <s v="4000BIO"/>
    <x v="10"/>
    <x v="7"/>
    <n v="8333.3333333333339"/>
  </r>
  <r>
    <s v="4000BIO"/>
    <x v="23"/>
    <x v="7"/>
    <n v="5000"/>
  </r>
  <r>
    <s v="4000BIO"/>
    <x v="20"/>
    <x v="7"/>
    <n v="5833.333333333333"/>
  </r>
  <r>
    <s v="1011BIO"/>
    <x v="0"/>
    <x v="8"/>
    <n v="1407.0239328016664"/>
  </r>
  <r>
    <s v="1011BIO"/>
    <x v="1"/>
    <x v="8"/>
    <n v="11666.666666666666"/>
  </r>
  <r>
    <s v="1011BIO"/>
    <x v="2"/>
    <x v="8"/>
    <n v="865.16666666666674"/>
  </r>
  <r>
    <s v="1011BIO"/>
    <x v="3"/>
    <x v="8"/>
    <n v="23000"/>
  </r>
  <r>
    <s v="1011BIO"/>
    <x v="4"/>
    <x v="8"/>
    <n v="80000"/>
  </r>
  <r>
    <s v="1011BIO"/>
    <x v="5"/>
    <x v="8"/>
    <n v="19749.776104941466"/>
  </r>
  <r>
    <s v="1011BIO"/>
    <x v="6"/>
    <x v="8"/>
    <n v="19488.667569444446"/>
  </r>
  <r>
    <s v="1011BIO"/>
    <x v="7"/>
    <x v="8"/>
    <n v="20833.333333333332"/>
  </r>
  <r>
    <s v="1011BIO"/>
    <x v="8"/>
    <x v="8"/>
    <n v="1493.13924"/>
  </r>
  <r>
    <s v="1011BIO"/>
    <x v="9"/>
    <x v="8"/>
    <n v="11277.666666666666"/>
  </r>
  <r>
    <s v="1011BIO"/>
    <x v="10"/>
    <x v="8"/>
    <n v="8333.3333333333339"/>
  </r>
  <r>
    <s v="1011BIO"/>
    <x v="11"/>
    <x v="8"/>
    <n v="8333.3333333333339"/>
  </r>
  <r>
    <s v="1011BIO"/>
    <x v="12"/>
    <x v="8"/>
    <n v="337.06893333333335"/>
  </r>
  <r>
    <s v="1011BIO"/>
    <x v="13"/>
    <x v="8"/>
    <n v="16666.666666666668"/>
  </r>
  <r>
    <s v="1011BIO"/>
    <x v="14"/>
    <x v="8"/>
    <n v="1730.3333333333335"/>
  </r>
  <r>
    <s v="1011BIO"/>
    <x v="15"/>
    <x v="8"/>
    <n v="833.33333333333337"/>
  </r>
  <r>
    <s v="1011BIO"/>
    <x v="16"/>
    <x v="8"/>
    <n v="614.26833333333332"/>
  </r>
  <r>
    <s v="1011BIO"/>
    <x v="17"/>
    <x v="8"/>
    <n v="155.72999999999999"/>
  </r>
  <r>
    <s v="1011BIO"/>
    <x v="18"/>
    <x v="8"/>
    <n v="0"/>
  </r>
  <r>
    <s v="1011BIO"/>
    <x v="19"/>
    <x v="8"/>
    <n v="30908.863333333331"/>
  </r>
  <r>
    <s v="1011BIO"/>
    <x v="20"/>
    <x v="8"/>
    <n v="2500"/>
  </r>
  <r>
    <s v="4000BIO"/>
    <x v="21"/>
    <x v="8"/>
    <n v="8333.3333333333339"/>
  </r>
  <r>
    <s v="4000BIO"/>
    <x v="9"/>
    <x v="8"/>
    <n v="75702.7"/>
  </r>
  <r>
    <s v="4000BIO"/>
    <x v="22"/>
    <x v="8"/>
    <n v="1730.3333333333335"/>
  </r>
  <r>
    <s v="4000BIO"/>
    <x v="13"/>
    <x v="8"/>
    <n v="16666.666666666668"/>
  </r>
  <r>
    <s v="4000BIO"/>
    <x v="19"/>
    <x v="8"/>
    <n v="31157.318887999998"/>
  </r>
  <r>
    <s v="4000BIO"/>
    <x v="10"/>
    <x v="8"/>
    <n v="8333.3333333333339"/>
  </r>
  <r>
    <s v="4000BIO"/>
    <x v="23"/>
    <x v="8"/>
    <n v="5000"/>
  </r>
  <r>
    <s v="4000BIO"/>
    <x v="20"/>
    <x v="8"/>
    <n v="5833.333333333333"/>
  </r>
  <r>
    <s v="1011BIO"/>
    <x v="0"/>
    <x v="9"/>
    <n v="1407.0239328016664"/>
  </r>
  <r>
    <s v="1011BIO"/>
    <x v="1"/>
    <x v="9"/>
    <n v="11666.666666666666"/>
  </r>
  <r>
    <s v="1011BIO"/>
    <x v="2"/>
    <x v="9"/>
    <n v="865.16666666666674"/>
  </r>
  <r>
    <s v="1011BIO"/>
    <x v="3"/>
    <x v="9"/>
    <n v="23000"/>
  </r>
  <r>
    <s v="1011BIO"/>
    <x v="4"/>
    <x v="9"/>
    <n v="80000"/>
  </r>
  <r>
    <s v="1011BIO"/>
    <x v="5"/>
    <x v="9"/>
    <n v="19749.776104941466"/>
  </r>
  <r>
    <s v="1011BIO"/>
    <x v="6"/>
    <x v="9"/>
    <n v="19488.667569444446"/>
  </r>
  <r>
    <s v="1011BIO"/>
    <x v="7"/>
    <x v="9"/>
    <n v="20833.333333333332"/>
  </r>
  <r>
    <s v="1011BIO"/>
    <x v="8"/>
    <x v="9"/>
    <n v="1493.13924"/>
  </r>
  <r>
    <s v="1011BIO"/>
    <x v="9"/>
    <x v="9"/>
    <n v="11277.666666666666"/>
  </r>
  <r>
    <s v="1011BIO"/>
    <x v="10"/>
    <x v="9"/>
    <n v="8333.3333333333339"/>
  </r>
  <r>
    <s v="1011BIO"/>
    <x v="11"/>
    <x v="9"/>
    <n v="8333.3333333333339"/>
  </r>
  <r>
    <s v="1011BIO"/>
    <x v="12"/>
    <x v="9"/>
    <n v="337.06893333333335"/>
  </r>
  <r>
    <s v="1011BIO"/>
    <x v="13"/>
    <x v="9"/>
    <n v="16666.666666666668"/>
  </r>
  <r>
    <s v="1011BIO"/>
    <x v="14"/>
    <x v="9"/>
    <n v="1730.3333333333335"/>
  </r>
  <r>
    <s v="1011BIO"/>
    <x v="15"/>
    <x v="9"/>
    <n v="833.33333333333337"/>
  </r>
  <r>
    <s v="1011BIO"/>
    <x v="16"/>
    <x v="9"/>
    <n v="614.26833333333332"/>
  </r>
  <r>
    <s v="1011BIO"/>
    <x v="17"/>
    <x v="9"/>
    <n v="0"/>
  </r>
  <r>
    <s v="1011BIO"/>
    <x v="18"/>
    <x v="9"/>
    <n v="0"/>
  </r>
  <r>
    <s v="1011BIO"/>
    <x v="19"/>
    <x v="9"/>
    <n v="30908.863333333331"/>
  </r>
  <r>
    <s v="1011BIO"/>
    <x v="20"/>
    <x v="9"/>
    <n v="2500"/>
  </r>
  <r>
    <s v="4000BIO"/>
    <x v="21"/>
    <x v="9"/>
    <n v="8333.3333333333339"/>
  </r>
  <r>
    <s v="4000BIO"/>
    <x v="9"/>
    <x v="9"/>
    <n v="75702.7"/>
  </r>
  <r>
    <s v="4000BIO"/>
    <x v="22"/>
    <x v="9"/>
    <n v="1730.3333333333335"/>
  </r>
  <r>
    <s v="4000BIO"/>
    <x v="13"/>
    <x v="9"/>
    <n v="16666.666666666668"/>
  </r>
  <r>
    <s v="4000BIO"/>
    <x v="19"/>
    <x v="9"/>
    <n v="31157.318887999998"/>
  </r>
  <r>
    <s v="4000BIO"/>
    <x v="10"/>
    <x v="9"/>
    <n v="8333.3333333333339"/>
  </r>
  <r>
    <s v="4000BIO"/>
    <x v="23"/>
    <x v="9"/>
    <n v="5000"/>
  </r>
  <r>
    <s v="4000BIO"/>
    <x v="20"/>
    <x v="9"/>
    <n v="5833.333333333333"/>
  </r>
  <r>
    <s v="1011BIO"/>
    <x v="0"/>
    <x v="10"/>
    <n v="1407.0239328016664"/>
  </r>
  <r>
    <s v="1011BIO"/>
    <x v="1"/>
    <x v="10"/>
    <n v="11666.666666666666"/>
  </r>
  <r>
    <s v="1011BIO"/>
    <x v="2"/>
    <x v="10"/>
    <n v="865.16666666666674"/>
  </r>
  <r>
    <s v="1011BIO"/>
    <x v="3"/>
    <x v="10"/>
    <n v="23000"/>
  </r>
  <r>
    <s v="1011BIO"/>
    <x v="4"/>
    <x v="10"/>
    <n v="80000"/>
  </r>
  <r>
    <s v="1011BIO"/>
    <x v="5"/>
    <x v="10"/>
    <n v="19749.776104941466"/>
  </r>
  <r>
    <s v="1011BIO"/>
    <x v="6"/>
    <x v="10"/>
    <n v="19488.667569444446"/>
  </r>
  <r>
    <s v="1011BIO"/>
    <x v="7"/>
    <x v="10"/>
    <n v="20833.333333333332"/>
  </r>
  <r>
    <s v="1011BIO"/>
    <x v="8"/>
    <x v="10"/>
    <n v="1493.13924"/>
  </r>
  <r>
    <s v="1011BIO"/>
    <x v="9"/>
    <x v="10"/>
    <n v="11277.666666666666"/>
  </r>
  <r>
    <s v="1011BIO"/>
    <x v="10"/>
    <x v="10"/>
    <n v="8333.3333333333339"/>
  </r>
  <r>
    <s v="1011BIO"/>
    <x v="11"/>
    <x v="10"/>
    <n v="8333.3333333333339"/>
  </r>
  <r>
    <s v="1011BIO"/>
    <x v="12"/>
    <x v="10"/>
    <n v="337.06893333333335"/>
  </r>
  <r>
    <s v="1011BIO"/>
    <x v="13"/>
    <x v="10"/>
    <n v="16666.666666666668"/>
  </r>
  <r>
    <s v="1011BIO"/>
    <x v="14"/>
    <x v="10"/>
    <n v="1730.3333333333335"/>
  </r>
  <r>
    <s v="1011BIO"/>
    <x v="15"/>
    <x v="10"/>
    <n v="833.33333333333337"/>
  </r>
  <r>
    <s v="1011BIO"/>
    <x v="16"/>
    <x v="10"/>
    <n v="614.26833333333332"/>
  </r>
  <r>
    <s v="1011BIO"/>
    <x v="17"/>
    <x v="10"/>
    <n v="155.72999999999999"/>
  </r>
  <r>
    <s v="1011BIO"/>
    <x v="18"/>
    <x v="10"/>
    <n v="0"/>
  </r>
  <r>
    <s v="1011BIO"/>
    <x v="19"/>
    <x v="10"/>
    <n v="30908.863333333331"/>
  </r>
  <r>
    <s v="1011BIO"/>
    <x v="20"/>
    <x v="10"/>
    <n v="2500"/>
  </r>
  <r>
    <s v="4000BIO"/>
    <x v="21"/>
    <x v="10"/>
    <n v="8333.3333333333339"/>
  </r>
  <r>
    <s v="4000BIO"/>
    <x v="9"/>
    <x v="10"/>
    <n v="75702.7"/>
  </r>
  <r>
    <s v="4000BIO"/>
    <x v="22"/>
    <x v="10"/>
    <n v="1730.3333333333335"/>
  </r>
  <r>
    <s v="4000BIO"/>
    <x v="13"/>
    <x v="10"/>
    <n v="16666.666666666668"/>
  </r>
  <r>
    <s v="4000BIO"/>
    <x v="19"/>
    <x v="10"/>
    <n v="31157.318887999998"/>
  </r>
  <r>
    <s v="4000BIO"/>
    <x v="10"/>
    <x v="10"/>
    <n v="8333.3333333333339"/>
  </r>
  <r>
    <s v="4000BIO"/>
    <x v="23"/>
    <x v="10"/>
    <n v="5000"/>
  </r>
  <r>
    <s v="4000BIO"/>
    <x v="20"/>
    <x v="10"/>
    <n v="5833.333333333333"/>
  </r>
  <r>
    <s v="1011BIO"/>
    <x v="0"/>
    <x v="11"/>
    <n v="1407.0239328016664"/>
  </r>
  <r>
    <s v="1011BIO"/>
    <x v="1"/>
    <x v="11"/>
    <n v="11666.666666666666"/>
  </r>
  <r>
    <s v="1011BIO"/>
    <x v="2"/>
    <x v="11"/>
    <n v="865.16666666666674"/>
  </r>
  <r>
    <s v="1011BIO"/>
    <x v="3"/>
    <x v="11"/>
    <n v="23000"/>
  </r>
  <r>
    <s v="1011BIO"/>
    <x v="4"/>
    <x v="11"/>
    <n v="80000"/>
  </r>
  <r>
    <s v="1011BIO"/>
    <x v="5"/>
    <x v="11"/>
    <n v="19749.776104941466"/>
  </r>
  <r>
    <s v="1011BIO"/>
    <x v="6"/>
    <x v="11"/>
    <n v="19488.667569444446"/>
  </r>
  <r>
    <s v="1011BIO"/>
    <x v="7"/>
    <x v="11"/>
    <n v="20833.333333333332"/>
  </r>
  <r>
    <s v="1011BIO"/>
    <x v="8"/>
    <x v="11"/>
    <n v="1493.13924"/>
  </r>
  <r>
    <s v="1011BIO"/>
    <x v="9"/>
    <x v="11"/>
    <n v="11277.666666666666"/>
  </r>
  <r>
    <s v="1011BIO"/>
    <x v="10"/>
    <x v="11"/>
    <n v="8333.3333333333339"/>
  </r>
  <r>
    <s v="1011BIO"/>
    <x v="11"/>
    <x v="11"/>
    <n v="8333.3333333333339"/>
  </r>
  <r>
    <s v="1011BIO"/>
    <x v="12"/>
    <x v="11"/>
    <n v="337.06893333333335"/>
  </r>
  <r>
    <s v="1011BIO"/>
    <x v="13"/>
    <x v="11"/>
    <n v="16666.666666666668"/>
  </r>
  <r>
    <s v="1011BIO"/>
    <x v="14"/>
    <x v="11"/>
    <n v="1730.3333333333335"/>
  </r>
  <r>
    <s v="1011BIO"/>
    <x v="15"/>
    <x v="11"/>
    <n v="833.33333333333337"/>
  </r>
  <r>
    <s v="1011BIO"/>
    <x v="16"/>
    <x v="11"/>
    <n v="614.26833333333332"/>
  </r>
  <r>
    <s v="1011BIO"/>
    <x v="17"/>
    <x v="11"/>
    <n v="1483.5878"/>
  </r>
  <r>
    <s v="1011BIO"/>
    <x v="18"/>
    <x v="11"/>
    <n v="0"/>
  </r>
  <r>
    <s v="1011BIO"/>
    <x v="19"/>
    <x v="11"/>
    <n v="30908.863333333331"/>
  </r>
  <r>
    <s v="1011BIO"/>
    <x v="20"/>
    <x v="11"/>
    <n v="2500"/>
  </r>
  <r>
    <s v="4000BIO"/>
    <x v="21"/>
    <x v="11"/>
    <n v="8333.3333333333339"/>
  </r>
  <r>
    <s v="4000BIO"/>
    <x v="9"/>
    <x v="11"/>
    <n v="75702.7"/>
  </r>
  <r>
    <s v="4000BIO"/>
    <x v="22"/>
    <x v="11"/>
    <n v="1730.3333333333335"/>
  </r>
  <r>
    <s v="4000BIO"/>
    <x v="13"/>
    <x v="11"/>
    <n v="16666.666666666668"/>
  </r>
  <r>
    <s v="4000BIO"/>
    <x v="19"/>
    <x v="11"/>
    <n v="31157.318887999998"/>
  </r>
  <r>
    <s v="4000BIO"/>
    <x v="10"/>
    <x v="11"/>
    <n v="8333.3333333333339"/>
  </r>
  <r>
    <s v="4000BIO"/>
    <x v="23"/>
    <x v="11"/>
    <n v="5000"/>
  </r>
  <r>
    <s v="4000BIO"/>
    <x v="20"/>
    <x v="11"/>
    <n v="5833.3333333333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BA5277-C369-4823-82A1-268B72B3CD5C}" name="Tabela dinâmica2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6" rowHeaderCaption="Despesa">
  <location ref="I6:L15" firstHeaderRow="0" firstDataRow="1" firstDataCol="1"/>
  <pivotFields count="5">
    <pivotField axis="axisRow" showAll="0">
      <items count="9">
        <item x="3"/>
        <item x="1"/>
        <item x="6"/>
        <item x="4"/>
        <item x="2"/>
        <item x="7"/>
        <item x="5"/>
        <item x="0"/>
        <item t="default"/>
      </items>
    </pivotField>
    <pivotField showAll="0"/>
    <pivotField dataField="1" numFmtId="166" showAll="0"/>
    <pivotField dataField="1" numFmtId="166" showAll="0"/>
    <pivotField dataField="1" numFmtId="166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oma de Budget" fld="2" baseField="0" baseItem="0"/>
    <dataField name="Soma de Forecast" fld="3" baseField="0" baseItem="0"/>
    <dataField name="Soma de Δ Fct x Bdg" fld="4" baseField="0" baseItem="0" numFmtId="167"/>
  </dataFields>
  <formats count="31">
    <format dxfId="31">
      <pivotArea grandRow="1" outline="0" collapsedLevelsAreSubtotals="1" fieldPosition="0"/>
    </format>
    <format dxfId="30">
      <pivotArea collapsedLevelsAreSubtotals="1" fieldPosition="0">
        <references count="1">
          <reference field="0" count="0"/>
        </references>
      </pivotArea>
    </format>
    <format dxfId="29">
      <pivotArea collapsedLevelsAreSubtotals="1" fieldPosition="0">
        <references count="2">
          <reference field="4294967294" count="1" selected="0">
            <x v="2"/>
          </reference>
          <reference field="0" count="0"/>
        </references>
      </pivotArea>
    </format>
    <format dxfId="28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27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26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25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24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2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1">
      <pivotArea field="0" type="button" dataOnly="0" labelOnly="1" outline="0" axis="axisRow" fieldPosition="0"/>
    </format>
    <format dxfId="2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">
      <pivotArea outline="0" collapsedLevelsAreSubtotals="1" fieldPosition="0"/>
    </format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0" type="button" dataOnly="0" labelOnly="1" outline="0" axis="axisRow" fieldPosition="0"/>
    </format>
    <format dxfId="15">
      <pivotArea dataOnly="0" labelOnly="1" fieldPosition="0">
        <references count="1">
          <reference field="0" count="0"/>
        </references>
      </pivotArea>
    </format>
    <format dxfId="14">
      <pivotArea dataOnly="0" labelOnly="1" grandRow="1" outline="0" fieldPosition="0"/>
    </format>
    <format dxfId="1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0"/>
        </references>
      </pivotArea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Row="1" outline="0" fieldPosition="0"/>
    </format>
    <format dxfId="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21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8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>
        <x14:conditionalFormats count="2">
          <x14:conditionalFormat priority="5" id="{57A22362-E8D4-43C1-8382-FF9EC3A2FC8B}">
            <x14:pivotAreas count="1">
              <pivotArea type="data" grandRow="1" outline="0" collapsedLevelsAreSubtotals="1" fieldPosition="0">
                <references count="1">
                  <reference field="4294967294" count="1" selected="0">
                    <x v="2"/>
                  </reference>
                </references>
              </pivotArea>
            </x14:pivotAreas>
          </x14:conditionalFormat>
          <x14:conditionalFormat priority="6" id="{2F1A8382-0BB3-4B69-85C0-D1EEF9D80BA3}">
            <x14:pivotAreas count="1">
              <pivotArea type="data" collapsedLevelsAreSubtotals="1" fieldPosition="0">
                <references count="2">
                  <reference field="4294967294" count="1" selected="0">
                    <x v="2"/>
                  </reference>
                  <reference field="0" count="8">
                    <x v="0"/>
                    <x v="1"/>
                    <x v="2"/>
                    <x v="3"/>
                    <x v="4"/>
                    <x v="5"/>
                    <x v="6"/>
                    <x v="7"/>
                  </reference>
                </references>
              </pivotArea>
            </x14:pivotAreas>
          </x14:conditionalFormat>
        </x14:conditionalFormats>
      </x14:pivotTableDefinition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6324FA-1E30-400D-99B4-D79F50C7A0F6}" name="Tabela dinâ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F2:S28" firstHeaderRow="1" firstDataRow="2" firstDataCol="1"/>
  <pivotFields count="7"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21"/>
        <item x="9"/>
        <item x="10"/>
        <item x="11"/>
        <item x="12"/>
        <item x="22"/>
        <item x="13"/>
        <item x="14"/>
        <item x="15"/>
        <item x="16"/>
        <item x="17"/>
        <item x="23"/>
        <item x="18"/>
        <item x="19"/>
        <item x="20"/>
        <item t="default"/>
      </items>
    </pivotField>
    <pivotField axis="axisCol" numFmtId="17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43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x="1"/>
        <item sd="0" x="2"/>
        <item sd="0" x="3"/>
        <item t="default"/>
      </items>
    </pivotField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a de Previsão" fld="3" baseField="0" baseItem="0" numFmtId="43"/>
  </dataFields>
  <formats count="1">
    <format dxfId="0">
      <pivotArea outline="0" collapsedLevelsAreSubtotals="1" fieldPosition="0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J70"/>
  <sheetViews>
    <sheetView showGridLines="0" tabSelected="1" topLeftCell="B1" zoomScale="80" zoomScaleNormal="80" workbookViewId="0">
      <selection activeCell="S16" sqref="S16"/>
    </sheetView>
  </sheetViews>
  <sheetFormatPr defaultColWidth="20.75" defaultRowHeight="15.75" x14ac:dyDescent="0.25"/>
  <cols>
    <col min="1" max="1" width="20.75" style="1" hidden="1" customWidth="1"/>
    <col min="2" max="2" width="49.875" style="1" bestFit="1" customWidth="1"/>
    <col min="3" max="4" width="10.75" style="1" bestFit="1" customWidth="1"/>
    <col min="5" max="5" width="10.875" style="1" bestFit="1" customWidth="1"/>
    <col min="6" max="7" width="9.25" style="1" bestFit="1" customWidth="1"/>
    <col min="8" max="9" width="10.875" style="1" bestFit="1" customWidth="1"/>
    <col min="10" max="10" width="9.25" style="1" bestFit="1" customWidth="1"/>
    <col min="11" max="11" width="10.875" style="1" bestFit="1" customWidth="1"/>
    <col min="12" max="12" width="9.25" style="1" bestFit="1" customWidth="1"/>
    <col min="13" max="13" width="10.875" style="1" bestFit="1" customWidth="1"/>
    <col min="14" max="16" width="9.25" style="1" bestFit="1" customWidth="1"/>
    <col min="17" max="17" width="12.5" style="1" bestFit="1" customWidth="1"/>
    <col min="18" max="18" width="10.125" style="1" bestFit="1" customWidth="1"/>
    <col min="19" max="19" width="13.375" style="1" customWidth="1"/>
    <col min="20" max="20" width="11" style="1" customWidth="1"/>
    <col min="21" max="21" width="41" style="1" customWidth="1"/>
    <col min="22" max="16384" width="20.75" style="1"/>
  </cols>
  <sheetData>
    <row r="4" spans="1:36" x14ac:dyDescent="0.25">
      <c r="B4" s="116" t="s">
        <v>48</v>
      </c>
      <c r="C4" s="112" t="s">
        <v>0</v>
      </c>
      <c r="D4" s="112" t="s">
        <v>1</v>
      </c>
      <c r="E4" s="112" t="s">
        <v>55</v>
      </c>
      <c r="F4" s="112"/>
      <c r="G4" s="112"/>
      <c r="H4" s="112" t="s">
        <v>56</v>
      </c>
      <c r="I4" s="112"/>
      <c r="J4" s="112"/>
      <c r="K4" s="112"/>
      <c r="L4" s="112"/>
      <c r="M4" s="112"/>
      <c r="N4" s="112"/>
      <c r="O4" s="112"/>
      <c r="P4" s="112"/>
      <c r="Q4" s="112" t="s">
        <v>79</v>
      </c>
      <c r="R4" s="112" t="s">
        <v>69</v>
      </c>
      <c r="S4" s="112" t="s">
        <v>66</v>
      </c>
      <c r="T4" s="112" t="s">
        <v>2</v>
      </c>
      <c r="U4" s="114" t="s">
        <v>3</v>
      </c>
    </row>
    <row r="5" spans="1:36" x14ac:dyDescent="0.25">
      <c r="B5" s="117"/>
      <c r="C5" s="113"/>
      <c r="D5" s="113"/>
      <c r="E5" s="25">
        <v>45383</v>
      </c>
      <c r="F5" s="25">
        <v>45413</v>
      </c>
      <c r="G5" s="25">
        <v>45444</v>
      </c>
      <c r="H5" s="25">
        <v>45474</v>
      </c>
      <c r="I5" s="25">
        <v>45505</v>
      </c>
      <c r="J5" s="25">
        <v>45536</v>
      </c>
      <c r="K5" s="25">
        <v>45566</v>
      </c>
      <c r="L5" s="25">
        <v>45597</v>
      </c>
      <c r="M5" s="25">
        <v>45627</v>
      </c>
      <c r="N5" s="25">
        <v>45658</v>
      </c>
      <c r="O5" s="25">
        <v>45689</v>
      </c>
      <c r="P5" s="25">
        <v>45717</v>
      </c>
      <c r="Q5" s="113"/>
      <c r="R5" s="113"/>
      <c r="S5" s="113"/>
      <c r="T5" s="113"/>
      <c r="U5" s="115"/>
    </row>
    <row r="6" spans="1:36" ht="15" customHeight="1" x14ac:dyDescent="0.25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36" x14ac:dyDescent="0.25">
      <c r="B7" s="3" t="s">
        <v>49</v>
      </c>
      <c r="C7" s="9">
        <f>SUM(C9,C13,C16,C22,C25,C35,C41,C45,C48)</f>
        <v>4963678.32</v>
      </c>
      <c r="D7" s="9">
        <f>SUM(D9,D13,D16,D22,D25,D35,D41,D45,D48)</f>
        <v>4824260.05</v>
      </c>
      <c r="E7" s="9">
        <f t="shared" ref="E7:Q7" si="0">SUM(E9,E13,E16,E22,E25,E35,E41,E45,E48)</f>
        <v>27279.429999999993</v>
      </c>
      <c r="F7" s="9">
        <f t="shared" si="0"/>
        <v>575859.74</v>
      </c>
      <c r="G7" s="9">
        <f t="shared" si="0"/>
        <v>509732.31</v>
      </c>
      <c r="H7" s="9">
        <f t="shared" si="0"/>
        <v>416774.00999999995</v>
      </c>
      <c r="I7" s="9">
        <f t="shared" si="0"/>
        <v>434986.77</v>
      </c>
      <c r="J7" s="9">
        <f t="shared" si="0"/>
        <v>408738.50000000006</v>
      </c>
      <c r="K7" s="9">
        <f t="shared" si="0"/>
        <v>408738.5</v>
      </c>
      <c r="L7" s="9">
        <f t="shared" si="0"/>
        <v>408738.5</v>
      </c>
      <c r="M7" s="9">
        <f t="shared" si="0"/>
        <v>408738.49000000005</v>
      </c>
      <c r="N7" s="9">
        <f t="shared" si="0"/>
        <v>408738.51</v>
      </c>
      <c r="O7" s="9">
        <f t="shared" si="0"/>
        <v>408738.49</v>
      </c>
      <c r="P7" s="9">
        <f t="shared" si="0"/>
        <v>407196.80000000005</v>
      </c>
      <c r="Q7" s="9">
        <f t="shared" si="0"/>
        <v>2064445.4883426046</v>
      </c>
      <c r="R7" s="22">
        <f t="shared" ref="R7:R57" si="1">SUM(E7:I7)</f>
        <v>1964632.26</v>
      </c>
      <c r="S7" s="22">
        <f>R7-Q7</f>
        <v>-99813.228342604591</v>
      </c>
      <c r="T7" s="22">
        <f t="shared" ref="T7:T26" si="2">C7-D7</f>
        <v>139418.27000000048</v>
      </c>
      <c r="U7" s="10" t="s">
        <v>4</v>
      </c>
      <c r="V7" s="104">
        <f>Q7-R7</f>
        <v>99813.228342604591</v>
      </c>
    </row>
    <row r="8" spans="1:36" x14ac:dyDescent="0.25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s="104">
        <f t="shared" ref="V8:V13" si="3">Q8-R8</f>
        <v>0</v>
      </c>
    </row>
    <row r="9" spans="1:36" x14ac:dyDescent="0.25">
      <c r="B9" s="13" t="s">
        <v>5</v>
      </c>
      <c r="C9" s="16">
        <f>SUM(C10:C12)</f>
        <v>167266.32</v>
      </c>
      <c r="D9" s="16">
        <v>174072.54</v>
      </c>
      <c r="E9" s="16">
        <v>-220921.65</v>
      </c>
      <c r="F9" s="16">
        <v>237949.53</v>
      </c>
      <c r="G9" s="16">
        <v>25550.34</v>
      </c>
      <c r="H9" s="16">
        <v>6198.53</v>
      </c>
      <c r="I9" s="16">
        <v>19450.38</v>
      </c>
      <c r="J9" s="16">
        <v>15023.83</v>
      </c>
      <c r="K9" s="16">
        <v>15023.83</v>
      </c>
      <c r="L9" s="16">
        <v>15023.83</v>
      </c>
      <c r="M9" s="16">
        <v>15023.83</v>
      </c>
      <c r="N9" s="16">
        <v>15023.83</v>
      </c>
      <c r="O9" s="16">
        <v>15702.43</v>
      </c>
      <c r="P9" s="16">
        <v>15023.83</v>
      </c>
      <c r="Q9" s="16">
        <f>SUM(Q10:Q12)</f>
        <v>69694.286330674993</v>
      </c>
      <c r="R9" s="16">
        <f t="shared" si="1"/>
        <v>68227.13</v>
      </c>
      <c r="S9" s="16">
        <f>R9-Q9</f>
        <v>-1467.1563306749886</v>
      </c>
      <c r="T9" s="16">
        <f t="shared" si="2"/>
        <v>-6806.2200000000012</v>
      </c>
      <c r="U9" s="11" t="s">
        <v>4</v>
      </c>
      <c r="V9" s="104">
        <f t="shared" si="3"/>
        <v>1467.1563306749886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spans="1:36" x14ac:dyDescent="0.25">
      <c r="A10" s="1">
        <v>40120101</v>
      </c>
      <c r="B10" s="14" t="s">
        <v>6</v>
      </c>
      <c r="C10" s="17">
        <v>16884.240000000002</v>
      </c>
      <c r="D10" s="17">
        <v>10130.52</v>
      </c>
      <c r="E10" s="23">
        <v>-235339.53</v>
      </c>
      <c r="F10" s="23">
        <v>235339.53</v>
      </c>
      <c r="G10" s="23"/>
      <c r="H10" s="23"/>
      <c r="I10" s="23"/>
      <c r="J10" s="18">
        <v>1688.42</v>
      </c>
      <c r="K10" s="18">
        <v>1688.42</v>
      </c>
      <c r="L10" s="18">
        <v>1688.42</v>
      </c>
      <c r="M10" s="18">
        <v>1688.42</v>
      </c>
      <c r="N10" s="18">
        <v>1688.42</v>
      </c>
      <c r="O10" s="18">
        <v>0</v>
      </c>
      <c r="P10" s="18">
        <v>1688.42</v>
      </c>
      <c r="Q10" s="17">
        <f>IFERROR(VLOOKUP(A10,Planilha3!$F$4:$T$27,15,FALSE),0)</f>
        <v>7035.1196640083326</v>
      </c>
      <c r="R10" s="17">
        <f t="shared" si="1"/>
        <v>0</v>
      </c>
      <c r="S10" s="102">
        <f t="shared" ref="S10:S57" si="4">R10-Q10</f>
        <v>-7035.1196640083326</v>
      </c>
      <c r="T10" s="102">
        <f t="shared" si="2"/>
        <v>6753.7200000000012</v>
      </c>
      <c r="U10" s="4" t="s">
        <v>4</v>
      </c>
      <c r="V10" s="104">
        <f t="shared" si="3"/>
        <v>7035.1196640083326</v>
      </c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spans="1:36" x14ac:dyDescent="0.25">
      <c r="A11" s="1">
        <v>40120102</v>
      </c>
      <c r="B11" s="14" t="s">
        <v>7</v>
      </c>
      <c r="C11" s="17">
        <v>140000.04</v>
      </c>
      <c r="D11" s="17">
        <v>152320.19</v>
      </c>
      <c r="E11" s="23">
        <v>14417.88</v>
      </c>
      <c r="F11" s="23">
        <v>2610</v>
      </c>
      <c r="G11" s="23">
        <v>24974</v>
      </c>
      <c r="H11" s="23">
        <v>5351</v>
      </c>
      <c r="I11" s="23">
        <v>19407.23</v>
      </c>
      <c r="J11" s="18">
        <v>12297.21</v>
      </c>
      <c r="K11" s="18">
        <v>12297.21</v>
      </c>
      <c r="L11" s="18">
        <v>12297.21</v>
      </c>
      <c r="M11" s="18">
        <v>12297.21</v>
      </c>
      <c r="N11" s="18">
        <v>12297.21</v>
      </c>
      <c r="O11" s="18">
        <v>11776.82</v>
      </c>
      <c r="P11" s="18">
        <v>12297.21</v>
      </c>
      <c r="Q11" s="17">
        <f>IFERROR(VLOOKUP(A11,Planilha3!$F$4:$T$27,15,FALSE),0)</f>
        <v>58333.333333333328</v>
      </c>
      <c r="R11" s="17">
        <f t="shared" si="1"/>
        <v>66760.11</v>
      </c>
      <c r="S11" s="102">
        <f t="shared" si="4"/>
        <v>8426.7766666666721</v>
      </c>
      <c r="T11" s="102">
        <f t="shared" si="2"/>
        <v>-12320.149999999994</v>
      </c>
      <c r="U11" s="4" t="s">
        <v>4</v>
      </c>
      <c r="V11" s="104">
        <f t="shared" si="3"/>
        <v>-8426.7766666666721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spans="1:36" x14ac:dyDescent="0.25">
      <c r="A12" s="1">
        <v>40120103</v>
      </c>
      <c r="B12" s="14" t="s">
        <v>8</v>
      </c>
      <c r="C12" s="17">
        <v>10382.040000000001</v>
      </c>
      <c r="D12" s="17">
        <v>11621.83</v>
      </c>
      <c r="E12" s="23"/>
      <c r="F12" s="23"/>
      <c r="G12" s="23">
        <v>576.34</v>
      </c>
      <c r="H12" s="23">
        <v>847.53</v>
      </c>
      <c r="I12" s="23">
        <v>43.15</v>
      </c>
      <c r="J12" s="18">
        <v>1038.2</v>
      </c>
      <c r="K12" s="18">
        <v>1038.2</v>
      </c>
      <c r="L12" s="18">
        <v>1038.2</v>
      </c>
      <c r="M12" s="18">
        <v>1038.2</v>
      </c>
      <c r="N12" s="18">
        <v>1038.2</v>
      </c>
      <c r="O12" s="18">
        <v>3925.61</v>
      </c>
      <c r="P12" s="18">
        <v>1038.2</v>
      </c>
      <c r="Q12" s="17">
        <f>IFERROR(VLOOKUP(A12,Planilha3!$F$4:$T$27,15,FALSE),0)</f>
        <v>4325.8333333333339</v>
      </c>
      <c r="R12" s="17">
        <f t="shared" si="1"/>
        <v>1467.02</v>
      </c>
      <c r="S12" s="102">
        <f t="shared" si="4"/>
        <v>-2858.813333333334</v>
      </c>
      <c r="T12" s="102">
        <f t="shared" si="2"/>
        <v>-1239.7899999999991</v>
      </c>
      <c r="U12" s="4" t="s">
        <v>4</v>
      </c>
      <c r="V12" s="104">
        <f t="shared" si="3"/>
        <v>2858.813333333334</v>
      </c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spans="1:36" x14ac:dyDescent="0.25">
      <c r="B13" s="13" t="s">
        <v>9</v>
      </c>
      <c r="C13" s="16">
        <f>SUM(C14)</f>
        <v>276000</v>
      </c>
      <c r="D13" s="16">
        <v>198173.4</v>
      </c>
      <c r="E13" s="16"/>
      <c r="F13" s="16">
        <v>273.33999999999997</v>
      </c>
      <c r="G13" s="16">
        <v>410.71</v>
      </c>
      <c r="H13" s="16">
        <v>4074.84</v>
      </c>
      <c r="I13" s="16">
        <v>499.3</v>
      </c>
      <c r="J13" s="16">
        <v>27572.66</v>
      </c>
      <c r="K13" s="16">
        <v>27572.66</v>
      </c>
      <c r="L13" s="16">
        <v>27572.66</v>
      </c>
      <c r="M13" s="16">
        <v>27572.66</v>
      </c>
      <c r="N13" s="16">
        <v>27572.66</v>
      </c>
      <c r="O13" s="16">
        <v>27479.25</v>
      </c>
      <c r="P13" s="16">
        <v>27572.66</v>
      </c>
      <c r="Q13" s="16">
        <f>SUM(Q14)</f>
        <v>115000</v>
      </c>
      <c r="R13" s="16">
        <f t="shared" si="1"/>
        <v>5258.1900000000005</v>
      </c>
      <c r="S13" s="16">
        <f t="shared" si="4"/>
        <v>-109741.81</v>
      </c>
      <c r="T13" s="16">
        <f t="shared" si="2"/>
        <v>77826.600000000006</v>
      </c>
      <c r="U13" s="11" t="s">
        <v>4</v>
      </c>
      <c r="V13" s="104">
        <f t="shared" si="3"/>
        <v>109741.81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1:36" x14ac:dyDescent="0.25">
      <c r="A14" s="1">
        <v>40120201</v>
      </c>
      <c r="B14" s="14" t="s">
        <v>10</v>
      </c>
      <c r="C14" s="17">
        <v>276000</v>
      </c>
      <c r="D14" s="17">
        <v>198173.4</v>
      </c>
      <c r="E14" s="23"/>
      <c r="F14" s="23">
        <v>273.33999999999997</v>
      </c>
      <c r="G14" s="23">
        <v>410.71</v>
      </c>
      <c r="H14" s="23">
        <v>4074.84</v>
      </c>
      <c r="I14" s="23">
        <v>499.3</v>
      </c>
      <c r="J14" s="18">
        <v>27572.66</v>
      </c>
      <c r="K14" s="18">
        <v>27572.66</v>
      </c>
      <c r="L14" s="18">
        <v>27572.66</v>
      </c>
      <c r="M14" s="18">
        <v>27572.66</v>
      </c>
      <c r="N14" s="18">
        <v>27572.66</v>
      </c>
      <c r="O14" s="18">
        <v>27479.25</v>
      </c>
      <c r="P14" s="18">
        <v>27572.66</v>
      </c>
      <c r="Q14" s="17">
        <f>IFERROR(VLOOKUP(A14,Planilha3!$F$4:$T$27,15,FALSE),0)</f>
        <v>115000</v>
      </c>
      <c r="R14" s="17">
        <f t="shared" si="1"/>
        <v>5258.1900000000005</v>
      </c>
      <c r="S14" s="102">
        <f t="shared" si="4"/>
        <v>-109741.81</v>
      </c>
      <c r="T14" s="102">
        <f t="shared" si="2"/>
        <v>77826.600000000006</v>
      </c>
      <c r="U14" s="4" t="s">
        <v>4</v>
      </c>
      <c r="V14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x14ac:dyDescent="0.25">
      <c r="B15" s="14"/>
      <c r="C15" s="17"/>
      <c r="D15" s="17"/>
      <c r="E15" s="23"/>
      <c r="F15" s="23"/>
      <c r="G15" s="23"/>
      <c r="H15" s="23"/>
      <c r="I15" s="23"/>
      <c r="J15" s="18"/>
      <c r="K15" s="18"/>
      <c r="L15" s="18"/>
      <c r="M15" s="18"/>
      <c r="N15" s="18"/>
      <c r="O15" s="18"/>
      <c r="P15" s="18"/>
      <c r="Q15" s="17"/>
      <c r="R15" s="17"/>
      <c r="S15" s="102"/>
      <c r="T15" s="102"/>
      <c r="U15" s="4"/>
      <c r="V15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x14ac:dyDescent="0.25">
      <c r="B16" s="13" t="s">
        <v>11</v>
      </c>
      <c r="C16" s="16">
        <f>SUM(C17:C20)</f>
        <v>1680861</v>
      </c>
      <c r="D16" s="16">
        <v>1637588.31</v>
      </c>
      <c r="E16" s="16">
        <v>85383.95</v>
      </c>
      <c r="F16" s="16">
        <v>109782.36</v>
      </c>
      <c r="G16" s="16">
        <v>137120.1</v>
      </c>
      <c r="H16" s="16">
        <v>128543.2</v>
      </c>
      <c r="I16" s="16">
        <v>140093.93</v>
      </c>
      <c r="J16" s="16">
        <v>148569.48000000001</v>
      </c>
      <c r="K16" s="16">
        <v>148569.49</v>
      </c>
      <c r="L16" s="16">
        <v>148569.49</v>
      </c>
      <c r="M16" s="16">
        <v>148569.48000000001</v>
      </c>
      <c r="N16" s="16">
        <v>148569.49</v>
      </c>
      <c r="O16" s="16">
        <v>145247.49</v>
      </c>
      <c r="P16" s="16">
        <v>148569.85</v>
      </c>
      <c r="Q16" s="16">
        <f>SUM(Q17:Q20)</f>
        <v>700358.88503859623</v>
      </c>
      <c r="R16" s="16">
        <f t="shared" si="1"/>
        <v>600923.54</v>
      </c>
      <c r="S16" s="16">
        <f t="shared" si="4"/>
        <v>-99435.345038596191</v>
      </c>
      <c r="T16" s="16">
        <f t="shared" si="2"/>
        <v>43272.689999999944</v>
      </c>
      <c r="U16" s="11" t="s">
        <v>4</v>
      </c>
      <c r="V16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1:36" x14ac:dyDescent="0.25">
      <c r="A17" s="1">
        <v>40120401</v>
      </c>
      <c r="B17" s="14" t="s">
        <v>12</v>
      </c>
      <c r="C17" s="17">
        <v>960000</v>
      </c>
      <c r="D17" s="17">
        <v>861129.22</v>
      </c>
      <c r="E17" s="23">
        <v>47949.96</v>
      </c>
      <c r="F17" s="23">
        <v>43613.57</v>
      </c>
      <c r="G17" s="23">
        <v>54929.06</v>
      </c>
      <c r="H17" s="23">
        <v>57120.81</v>
      </c>
      <c r="I17" s="23">
        <v>50090.25</v>
      </c>
      <c r="J17" s="18">
        <v>86843.64</v>
      </c>
      <c r="K17" s="18">
        <v>86843.64</v>
      </c>
      <c r="L17" s="18">
        <v>86843.64</v>
      </c>
      <c r="M17" s="18">
        <v>86843.64</v>
      </c>
      <c r="N17" s="18">
        <v>86843.64</v>
      </c>
      <c r="O17" s="18">
        <v>86363.37</v>
      </c>
      <c r="P17" s="18">
        <v>86844</v>
      </c>
      <c r="Q17" s="17">
        <f>IFERROR(VLOOKUP(A17,Planilha3!$F$4:$T$27,15,FALSE),0)</f>
        <v>400000</v>
      </c>
      <c r="R17" s="17">
        <f t="shared" si="1"/>
        <v>253703.65</v>
      </c>
      <c r="S17" s="102">
        <f t="shared" si="4"/>
        <v>-146296.35</v>
      </c>
      <c r="T17" s="102">
        <f t="shared" si="2"/>
        <v>98870.780000000028</v>
      </c>
      <c r="U17" s="4" t="s">
        <v>4</v>
      </c>
      <c r="V17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spans="1:36" x14ac:dyDescent="0.25">
      <c r="A18" s="1">
        <v>40120402</v>
      </c>
      <c r="B18" s="14" t="s">
        <v>13</v>
      </c>
      <c r="C18" s="17">
        <v>236997</v>
      </c>
      <c r="D18" s="17">
        <v>248727.08</v>
      </c>
      <c r="E18" s="23">
        <v>1931.14</v>
      </c>
      <c r="F18" s="23">
        <v>31309.47</v>
      </c>
      <c r="G18" s="23">
        <v>27363.61</v>
      </c>
      <c r="H18" s="23">
        <v>7143.68</v>
      </c>
      <c r="I18" s="23">
        <v>35171.47</v>
      </c>
      <c r="J18" s="18">
        <v>20375.669999999998</v>
      </c>
      <c r="K18" s="18">
        <v>20375.68</v>
      </c>
      <c r="L18" s="18">
        <v>20375.68</v>
      </c>
      <c r="M18" s="18">
        <v>20375.669999999998</v>
      </c>
      <c r="N18" s="18">
        <v>20375.68</v>
      </c>
      <c r="O18" s="18">
        <v>23553.65</v>
      </c>
      <c r="P18" s="18">
        <v>20375.68</v>
      </c>
      <c r="Q18" s="17">
        <f>IFERROR(VLOOKUP(A18,Planilha3!$F$4:$T$27,15,FALSE),0)</f>
        <v>98748.880524707332</v>
      </c>
      <c r="R18" s="17">
        <f t="shared" si="1"/>
        <v>102919.37</v>
      </c>
      <c r="S18" s="102">
        <f t="shared" si="4"/>
        <v>4170.489475292663</v>
      </c>
      <c r="T18" s="102">
        <f t="shared" si="2"/>
        <v>-11730.079999999987</v>
      </c>
      <c r="U18" s="4" t="s">
        <v>4</v>
      </c>
      <c r="V1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spans="1:36" x14ac:dyDescent="0.25">
      <c r="A19" s="1">
        <v>40120403</v>
      </c>
      <c r="B19" s="14" t="s">
        <v>14</v>
      </c>
      <c r="C19" s="17">
        <v>233864</v>
      </c>
      <c r="D19" s="17">
        <v>275724.83</v>
      </c>
      <c r="E19" s="23">
        <v>29258.58</v>
      </c>
      <c r="F19" s="23">
        <v>23793</v>
      </c>
      <c r="G19" s="23">
        <v>27556.720000000001</v>
      </c>
      <c r="H19" s="23">
        <v>33841.22</v>
      </c>
      <c r="I19" s="23">
        <v>37085.43</v>
      </c>
      <c r="J19" s="18">
        <v>18081.240000000002</v>
      </c>
      <c r="K19" s="18">
        <v>18081.240000000002</v>
      </c>
      <c r="L19" s="18">
        <v>18081.240000000002</v>
      </c>
      <c r="M19" s="18">
        <v>18081.240000000002</v>
      </c>
      <c r="N19" s="18">
        <v>18081.240000000002</v>
      </c>
      <c r="O19" s="18">
        <v>15702.44</v>
      </c>
      <c r="P19" s="18">
        <v>18081.240000000002</v>
      </c>
      <c r="Q19" s="17">
        <f>IFERROR(VLOOKUP(A19,Planilha3!$F$4:$T$27,15,FALSE),0)</f>
        <v>97443.337847222225</v>
      </c>
      <c r="R19" s="17">
        <f t="shared" si="1"/>
        <v>151534.95000000001</v>
      </c>
      <c r="S19" s="102">
        <f t="shared" si="4"/>
        <v>54091.612152777787</v>
      </c>
      <c r="T19" s="102">
        <f t="shared" si="2"/>
        <v>-41860.830000000016</v>
      </c>
      <c r="U19" s="4" t="s">
        <v>4</v>
      </c>
      <c r="V19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spans="1:36" x14ac:dyDescent="0.25">
      <c r="A20" s="1">
        <v>40120404</v>
      </c>
      <c r="B20" s="14" t="s">
        <v>15</v>
      </c>
      <c r="C20" s="17">
        <v>250000</v>
      </c>
      <c r="D20" s="17">
        <v>252007.18</v>
      </c>
      <c r="E20" s="23">
        <v>6244.27</v>
      </c>
      <c r="F20" s="23">
        <v>11066.32</v>
      </c>
      <c r="G20" s="23">
        <v>27270.71</v>
      </c>
      <c r="H20" s="23">
        <v>30437.49</v>
      </c>
      <c r="I20" s="23">
        <v>17746.78</v>
      </c>
      <c r="J20" s="18">
        <v>23268.93</v>
      </c>
      <c r="K20" s="18">
        <v>23268.93</v>
      </c>
      <c r="L20" s="18">
        <v>23268.93</v>
      </c>
      <c r="M20" s="18">
        <v>23268.93</v>
      </c>
      <c r="N20" s="18">
        <v>23268.93</v>
      </c>
      <c r="O20" s="18">
        <v>19628.03</v>
      </c>
      <c r="P20" s="18">
        <v>23268.93</v>
      </c>
      <c r="Q20" s="17">
        <f>IFERROR(VLOOKUP(A20,Planilha3!$F$4:$T$27,15,FALSE),0)</f>
        <v>104166.66666666666</v>
      </c>
      <c r="R20" s="17">
        <f t="shared" si="1"/>
        <v>92765.57</v>
      </c>
      <c r="S20" s="102">
        <f t="shared" si="4"/>
        <v>-11401.09666666665</v>
      </c>
      <c r="T20" s="102">
        <f t="shared" si="2"/>
        <v>-2007.179999999993</v>
      </c>
      <c r="U20" s="4" t="s">
        <v>4</v>
      </c>
      <c r="V20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spans="1:36" x14ac:dyDescent="0.25">
      <c r="B21" s="14"/>
      <c r="C21" s="17"/>
      <c r="D21" s="17"/>
      <c r="E21" s="23"/>
      <c r="F21" s="23"/>
      <c r="G21" s="23"/>
      <c r="H21" s="23"/>
      <c r="I21" s="23"/>
      <c r="J21" s="18"/>
      <c r="K21" s="18"/>
      <c r="L21" s="18"/>
      <c r="M21" s="18"/>
      <c r="N21" s="18"/>
      <c r="O21" s="18"/>
      <c r="P21" s="18"/>
      <c r="Q21" s="17"/>
      <c r="R21" s="17"/>
      <c r="S21" s="102"/>
      <c r="T21" s="102"/>
      <c r="U21" s="4"/>
      <c r="V21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spans="1:36" x14ac:dyDescent="0.25">
      <c r="B22" s="13" t="s">
        <v>16</v>
      </c>
      <c r="C22" s="16">
        <f>SUM(C23:C24)</f>
        <v>17918</v>
      </c>
      <c r="D22" s="16">
        <v>36995.449999999997</v>
      </c>
      <c r="E22" s="16">
        <v>9543.91</v>
      </c>
      <c r="F22" s="16">
        <v>-6652.89</v>
      </c>
      <c r="G22" s="16">
        <v>1566.51</v>
      </c>
      <c r="H22" s="16">
        <v>6510.61</v>
      </c>
      <c r="I22" s="16">
        <v>15508.35</v>
      </c>
      <c r="J22" s="16">
        <v>1502.66</v>
      </c>
      <c r="K22" s="16">
        <v>1502.66</v>
      </c>
      <c r="L22" s="16">
        <v>1502.66</v>
      </c>
      <c r="M22" s="16">
        <v>1502.66</v>
      </c>
      <c r="N22" s="16">
        <v>1502.66</v>
      </c>
      <c r="O22" s="16">
        <v>1502.66</v>
      </c>
      <c r="P22" s="16">
        <v>1503</v>
      </c>
      <c r="Q22" s="16">
        <f>SUM(Q23:Q24)</f>
        <v>7465.6962000000003</v>
      </c>
      <c r="R22" s="16">
        <f t="shared" si="1"/>
        <v>26476.489999999998</v>
      </c>
      <c r="S22" s="16">
        <f t="shared" si="4"/>
        <v>19010.793799999999</v>
      </c>
      <c r="T22" s="16">
        <f t="shared" si="2"/>
        <v>-19077.449999999997</v>
      </c>
      <c r="U22" s="11" t="s">
        <v>4</v>
      </c>
      <c r="V22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spans="1:36" x14ac:dyDescent="0.25">
      <c r="A23" s="1">
        <v>40120501</v>
      </c>
      <c r="B23" s="14" t="s">
        <v>17</v>
      </c>
      <c r="C23" s="17">
        <v>0</v>
      </c>
      <c r="D23" s="17">
        <v>18827.490000000002</v>
      </c>
      <c r="E23" s="23">
        <v>8101.16</v>
      </c>
      <c r="F23" s="23">
        <v>-8101.16</v>
      </c>
      <c r="G23" s="23">
        <v>0</v>
      </c>
      <c r="H23" s="23">
        <v>4938.4399999999996</v>
      </c>
      <c r="I23" s="23">
        <v>13889.05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7">
        <f>IFERROR(VLOOKUP(A23,Planilha3!$F$4:$T$27,15,FALSE),0)</f>
        <v>0</v>
      </c>
      <c r="R23" s="17">
        <f t="shared" si="1"/>
        <v>18827.489999999998</v>
      </c>
      <c r="S23" s="102">
        <f t="shared" si="4"/>
        <v>18827.489999999998</v>
      </c>
      <c r="T23" s="102">
        <f t="shared" si="2"/>
        <v>-18827.490000000002</v>
      </c>
      <c r="U23" s="4" t="s">
        <v>4</v>
      </c>
      <c r="V23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spans="1:36" x14ac:dyDescent="0.25">
      <c r="A24" s="1">
        <v>40120503</v>
      </c>
      <c r="B24" s="14" t="s">
        <v>18</v>
      </c>
      <c r="C24" s="21">
        <v>17918</v>
      </c>
      <c r="D24" s="21">
        <v>18167.96</v>
      </c>
      <c r="E24" s="23">
        <v>1442.75</v>
      </c>
      <c r="F24" s="23">
        <v>1448.27</v>
      </c>
      <c r="G24" s="23">
        <v>1566.51</v>
      </c>
      <c r="H24" s="23">
        <v>1572.17</v>
      </c>
      <c r="I24" s="23">
        <v>1619.3</v>
      </c>
      <c r="J24" s="18">
        <v>1502.66</v>
      </c>
      <c r="K24" s="18">
        <v>1502.66</v>
      </c>
      <c r="L24" s="18">
        <v>1502.66</v>
      </c>
      <c r="M24" s="18">
        <v>1502.66</v>
      </c>
      <c r="N24" s="18">
        <v>1502.66</v>
      </c>
      <c r="O24" s="18">
        <v>1502.66</v>
      </c>
      <c r="P24" s="18">
        <v>1503</v>
      </c>
      <c r="Q24" s="17">
        <f>IFERROR(VLOOKUP(A24,Planilha3!$F$4:$T$27,15,FALSE),0)</f>
        <v>7465.6962000000003</v>
      </c>
      <c r="R24" s="17">
        <f t="shared" si="1"/>
        <v>7649</v>
      </c>
      <c r="S24" s="102">
        <f t="shared" si="4"/>
        <v>183.30379999999968</v>
      </c>
      <c r="T24" s="102">
        <f t="shared" si="2"/>
        <v>-249.95999999999913</v>
      </c>
      <c r="U24" s="4" t="s">
        <v>4</v>
      </c>
      <c r="V24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spans="1:36" x14ac:dyDescent="0.25">
      <c r="B25" s="13" t="s">
        <v>19</v>
      </c>
      <c r="C25" s="16">
        <f>SUM(C26:C33)</f>
        <v>1443764</v>
      </c>
      <c r="D25" s="16">
        <v>1471385.23</v>
      </c>
      <c r="E25" s="16">
        <v>104137.99</v>
      </c>
      <c r="F25" s="16">
        <v>21913.03</v>
      </c>
      <c r="G25" s="16">
        <v>228705.07</v>
      </c>
      <c r="H25" s="16">
        <v>193436.55</v>
      </c>
      <c r="I25" s="16">
        <v>197495.17</v>
      </c>
      <c r="J25" s="16">
        <v>104313.16</v>
      </c>
      <c r="K25" s="16">
        <v>104313.16</v>
      </c>
      <c r="L25" s="16">
        <v>104313.16</v>
      </c>
      <c r="M25" s="16">
        <v>104313.16</v>
      </c>
      <c r="N25" s="16">
        <v>104313.16</v>
      </c>
      <c r="O25" s="16">
        <v>102065.81</v>
      </c>
      <c r="P25" s="16">
        <v>102065.81</v>
      </c>
      <c r="Q25" s="16">
        <f>SUM(Q26:Q33)</f>
        <v>601568.5</v>
      </c>
      <c r="R25" s="16">
        <f t="shared" si="1"/>
        <v>745687.81</v>
      </c>
      <c r="S25" s="16">
        <f t="shared" si="4"/>
        <v>144119.31000000006</v>
      </c>
      <c r="T25" s="16">
        <f t="shared" si="2"/>
        <v>-27621.229999999981</v>
      </c>
      <c r="U25" s="11" t="s">
        <v>4</v>
      </c>
      <c r="V25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spans="1:36" x14ac:dyDescent="0.25">
      <c r="A26" s="1">
        <v>40120601</v>
      </c>
      <c r="B26" s="14" t="s">
        <v>20</v>
      </c>
      <c r="C26" s="17">
        <v>100000</v>
      </c>
      <c r="D26" s="17">
        <v>65702.37</v>
      </c>
      <c r="E26" s="23"/>
      <c r="F26" s="23"/>
      <c r="G26" s="23"/>
      <c r="H26" s="23"/>
      <c r="I26" s="23"/>
      <c r="J26" s="18">
        <v>9999.99</v>
      </c>
      <c r="K26" s="18">
        <v>9999.99</v>
      </c>
      <c r="L26" s="18">
        <v>9999.99</v>
      </c>
      <c r="M26" s="18">
        <v>9999.99</v>
      </c>
      <c r="N26" s="18">
        <v>9999.99</v>
      </c>
      <c r="O26" s="18">
        <v>7851.21</v>
      </c>
      <c r="P26" s="18">
        <v>7851.21</v>
      </c>
      <c r="Q26" s="17">
        <f>IFERROR(VLOOKUP(A26,Planilha3!$F$4:$T$27,15,FALSE),0)</f>
        <v>41666.666666666672</v>
      </c>
      <c r="R26" s="17">
        <f t="shared" si="1"/>
        <v>0</v>
      </c>
      <c r="S26" s="102">
        <f t="shared" si="4"/>
        <v>-41666.666666666672</v>
      </c>
      <c r="T26" s="102">
        <f t="shared" si="2"/>
        <v>34297.630000000005</v>
      </c>
      <c r="U26" s="4" t="s">
        <v>4</v>
      </c>
      <c r="V26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1:36" x14ac:dyDescent="0.25">
      <c r="A27" s="1">
        <v>40120602</v>
      </c>
      <c r="B27" s="14" t="s">
        <v>21</v>
      </c>
      <c r="C27" s="17">
        <v>1043764</v>
      </c>
      <c r="D27" s="17">
        <v>891229.4</v>
      </c>
      <c r="E27" s="23">
        <v>49772.93</v>
      </c>
      <c r="F27" s="23">
        <v>103757.95</v>
      </c>
      <c r="G27" s="23">
        <v>118727.65</v>
      </c>
      <c r="H27" s="23">
        <v>-4971.58</v>
      </c>
      <c r="I27" s="23">
        <v>84631.4</v>
      </c>
      <c r="J27" s="18">
        <v>78027.59</v>
      </c>
      <c r="K27" s="18">
        <v>78027.59</v>
      </c>
      <c r="L27" s="18">
        <v>78027.59</v>
      </c>
      <c r="M27" s="18">
        <v>78027.59</v>
      </c>
      <c r="N27" s="18">
        <v>78027.59</v>
      </c>
      <c r="O27" s="18">
        <v>74586.55</v>
      </c>
      <c r="P27" s="18">
        <v>74586.55</v>
      </c>
      <c r="Q27" s="17">
        <f>IFERROR(VLOOKUP(A27,Planilha3!$F$4:$T$27,15,FALSE),0)</f>
        <v>434901.83333333337</v>
      </c>
      <c r="R27" s="17">
        <f t="shared" si="1"/>
        <v>351918.35</v>
      </c>
      <c r="S27" s="102">
        <f t="shared" si="4"/>
        <v>-82983.483333333395</v>
      </c>
      <c r="T27" s="102">
        <f t="shared" ref="T27:T33" si="5">C27-D27</f>
        <v>152534.59999999998</v>
      </c>
      <c r="U27" s="4" t="s">
        <v>4</v>
      </c>
      <c r="V27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1:36" x14ac:dyDescent="0.25">
      <c r="A28" s="1">
        <v>40120605</v>
      </c>
      <c r="B28" s="14" t="s">
        <v>67</v>
      </c>
      <c r="C28" s="17"/>
      <c r="D28" s="17">
        <v>49484.14</v>
      </c>
      <c r="E28" s="23"/>
      <c r="F28" s="23"/>
      <c r="G28" s="23">
        <v>7000</v>
      </c>
      <c r="H28" s="23"/>
      <c r="I28" s="23"/>
      <c r="J28" s="18">
        <v>5356.34</v>
      </c>
      <c r="K28" s="18">
        <v>5356.34</v>
      </c>
      <c r="L28" s="18">
        <v>5356.34</v>
      </c>
      <c r="M28" s="18">
        <v>5356.34</v>
      </c>
      <c r="N28" s="18">
        <v>5356.34</v>
      </c>
      <c r="O28" s="18">
        <v>7851.22</v>
      </c>
      <c r="P28" s="18">
        <v>7851.22</v>
      </c>
      <c r="Q28" s="17">
        <f>IFERROR(VLOOKUP(A28,Planilha3!$F$4:$T$27,15,FALSE),0)</f>
        <v>0</v>
      </c>
      <c r="R28" s="17">
        <f t="shared" si="1"/>
        <v>7000</v>
      </c>
      <c r="S28" s="102">
        <f t="shared" si="4"/>
        <v>7000</v>
      </c>
      <c r="T28" s="102">
        <f t="shared" si="5"/>
        <v>-49484.14</v>
      </c>
      <c r="U28" s="4"/>
      <c r="V2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spans="1:36" x14ac:dyDescent="0.25">
      <c r="A29" s="1">
        <v>40120603</v>
      </c>
      <c r="B29" s="14" t="s">
        <v>22</v>
      </c>
      <c r="C29" s="17">
        <v>200000</v>
      </c>
      <c r="D29" s="17">
        <v>18716.490000000002</v>
      </c>
      <c r="E29" s="23"/>
      <c r="F29" s="23"/>
      <c r="G29" s="23"/>
      <c r="H29" s="23"/>
      <c r="I29" s="23">
        <v>18716.490000000002</v>
      </c>
      <c r="J29" s="18"/>
      <c r="K29" s="18"/>
      <c r="L29" s="18"/>
      <c r="M29" s="18"/>
      <c r="N29" s="18"/>
      <c r="O29" s="18"/>
      <c r="P29" s="18"/>
      <c r="Q29" s="17">
        <f>IFERROR(VLOOKUP(A29,Planilha3!$F$4:$T$27,15,FALSE),0)</f>
        <v>83333.333333333343</v>
      </c>
      <c r="R29" s="17">
        <f t="shared" si="1"/>
        <v>18716.490000000002</v>
      </c>
      <c r="S29" s="102">
        <f t="shared" si="4"/>
        <v>-64616.843333333338</v>
      </c>
      <c r="T29" s="102">
        <f t="shared" si="5"/>
        <v>181283.51</v>
      </c>
      <c r="U29" s="4" t="s">
        <v>4</v>
      </c>
      <c r="V29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spans="1:36" x14ac:dyDescent="0.25">
      <c r="A30" s="1">
        <v>40120606</v>
      </c>
      <c r="B30" s="14" t="s">
        <v>23</v>
      </c>
      <c r="C30" s="17">
        <v>0</v>
      </c>
      <c r="D30" s="17">
        <v>0.08</v>
      </c>
      <c r="E30" s="23"/>
      <c r="F30" s="23">
        <v>-111060.2</v>
      </c>
      <c r="G30" s="23"/>
      <c r="H30" s="23">
        <v>111060.28</v>
      </c>
      <c r="I30" s="23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7">
        <f>IFERROR(VLOOKUP(A30,Planilha3!$F$4:$T$27,15,FALSE),0)</f>
        <v>0</v>
      </c>
      <c r="R30" s="17">
        <f t="shared" si="1"/>
        <v>8.000000000174623E-2</v>
      </c>
      <c r="S30" s="102">
        <f t="shared" si="4"/>
        <v>8.000000000174623E-2</v>
      </c>
      <c r="T30" s="102">
        <f t="shared" si="5"/>
        <v>-0.08</v>
      </c>
      <c r="U30" s="4"/>
      <c r="V30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spans="1:36" x14ac:dyDescent="0.25">
      <c r="A31" s="1">
        <v>40120612</v>
      </c>
      <c r="B31" s="14" t="s">
        <v>24</v>
      </c>
      <c r="C31" s="17">
        <v>0</v>
      </c>
      <c r="D31" s="17">
        <v>301329.77</v>
      </c>
      <c r="E31" s="23">
        <v>63657.56</v>
      </c>
      <c r="F31" s="23">
        <v>29215.279999999999</v>
      </c>
      <c r="G31" s="23">
        <v>34921.61</v>
      </c>
      <c r="H31" s="23">
        <v>91081.18</v>
      </c>
      <c r="I31" s="23">
        <v>82454.14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7">
        <f>IFERROR(VLOOKUP(A31,Planilha3!$F$4:$T$27,15,FALSE),0)</f>
        <v>0</v>
      </c>
      <c r="R31" s="17">
        <f t="shared" si="1"/>
        <v>301329.77</v>
      </c>
      <c r="S31" s="102">
        <f t="shared" si="4"/>
        <v>301329.77</v>
      </c>
      <c r="T31" s="102">
        <f t="shared" si="5"/>
        <v>-301329.77</v>
      </c>
      <c r="U31" s="4" t="s">
        <v>4</v>
      </c>
      <c r="V31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spans="1:36" x14ac:dyDescent="0.25">
      <c r="A32" s="1">
        <v>40120613</v>
      </c>
      <c r="B32" s="14" t="s">
        <v>25</v>
      </c>
      <c r="C32" s="17">
        <v>100000</v>
      </c>
      <c r="D32" s="17">
        <v>68907.360000000001</v>
      </c>
      <c r="E32" s="23">
        <v>-9292.5</v>
      </c>
      <c r="F32" s="23"/>
      <c r="G32" s="23"/>
      <c r="H32" s="23"/>
      <c r="I32" s="23"/>
      <c r="J32" s="18">
        <v>10929.24</v>
      </c>
      <c r="K32" s="18">
        <v>10929.24</v>
      </c>
      <c r="L32" s="18">
        <v>10929.24</v>
      </c>
      <c r="M32" s="18">
        <v>10929.24</v>
      </c>
      <c r="N32" s="18">
        <v>10929.24</v>
      </c>
      <c r="O32" s="18">
        <v>11776.83</v>
      </c>
      <c r="P32" s="18">
        <v>11776.83</v>
      </c>
      <c r="Q32" s="17">
        <f>IFERROR(VLOOKUP(A32,Planilha3!$F$4:$T$27,15,FALSE),0)</f>
        <v>41666.666666666672</v>
      </c>
      <c r="R32" s="17">
        <f t="shared" si="1"/>
        <v>-9292.5</v>
      </c>
      <c r="S32" s="102">
        <f t="shared" si="4"/>
        <v>-50959.166666666672</v>
      </c>
      <c r="T32" s="102">
        <f t="shared" si="5"/>
        <v>31092.639999999999</v>
      </c>
      <c r="U32" s="4" t="s">
        <v>4</v>
      </c>
      <c r="V32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spans="1:36" x14ac:dyDescent="0.25">
      <c r="A33" s="1">
        <v>40120614</v>
      </c>
      <c r="B33" s="14" t="s">
        <v>26</v>
      </c>
      <c r="C33" s="17">
        <v>0</v>
      </c>
      <c r="D33" s="17">
        <v>76015.62</v>
      </c>
      <c r="E33" s="23"/>
      <c r="F33" s="23"/>
      <c r="G33" s="23">
        <v>68055.81</v>
      </c>
      <c r="H33" s="23">
        <v>-3733.33</v>
      </c>
      <c r="I33" s="23">
        <v>11693.14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7">
        <f>IFERROR(VLOOKUP(A33,Planilha3!$F$4:$T$27,15,FALSE),0)</f>
        <v>0</v>
      </c>
      <c r="R33" s="17">
        <f t="shared" si="1"/>
        <v>76015.62</v>
      </c>
      <c r="S33" s="102">
        <f t="shared" si="4"/>
        <v>76015.62</v>
      </c>
      <c r="T33" s="102">
        <f t="shared" si="5"/>
        <v>-76015.62</v>
      </c>
      <c r="U33" s="5" t="s">
        <v>4</v>
      </c>
      <c r="V33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spans="1:36" x14ac:dyDescent="0.25">
      <c r="B34" s="14"/>
      <c r="C34" s="17"/>
      <c r="D34" s="17"/>
      <c r="E34" s="23"/>
      <c r="F34" s="23"/>
      <c r="G34" s="23"/>
      <c r="H34" s="23"/>
      <c r="I34" s="23"/>
      <c r="J34" s="18"/>
      <c r="K34" s="18"/>
      <c r="L34" s="18"/>
      <c r="M34" s="18"/>
      <c r="N34" s="18"/>
      <c r="O34" s="18"/>
      <c r="P34" s="18"/>
      <c r="Q34" s="17"/>
      <c r="R34" s="17"/>
      <c r="S34" s="102"/>
      <c r="T34" s="102"/>
      <c r="U34" s="5"/>
      <c r="V34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spans="1:36" x14ac:dyDescent="0.25">
      <c r="B35" s="13" t="s">
        <v>27</v>
      </c>
      <c r="C35" s="16">
        <f>SUM(C36:C39)</f>
        <v>424809</v>
      </c>
      <c r="D35" s="16">
        <v>318437.96999999997</v>
      </c>
      <c r="E35" s="16">
        <v>294.35000000000002</v>
      </c>
      <c r="F35" s="16">
        <v>11563.7</v>
      </c>
      <c r="G35" s="16">
        <v>1285.7</v>
      </c>
      <c r="H35" s="16">
        <v>2044.35</v>
      </c>
      <c r="I35" s="16">
        <v>7292.23</v>
      </c>
      <c r="J35" s="16">
        <v>41295.06</v>
      </c>
      <c r="K35" s="16">
        <v>41295.06</v>
      </c>
      <c r="L35" s="16">
        <v>41295.06</v>
      </c>
      <c r="M35" s="16">
        <v>41295.06</v>
      </c>
      <c r="N35" s="16">
        <v>41295.06</v>
      </c>
      <c r="O35" s="16">
        <v>47482.34</v>
      </c>
      <c r="P35" s="16">
        <v>42000</v>
      </c>
      <c r="Q35" s="16">
        <f>SUM(Q36:Q39)</f>
        <v>177003.67800000001</v>
      </c>
      <c r="R35" s="16">
        <f t="shared" si="1"/>
        <v>22480.33</v>
      </c>
      <c r="S35" s="16">
        <f t="shared" si="4"/>
        <v>-154523.348</v>
      </c>
      <c r="T35" s="16">
        <f t="shared" ref="T35:T56" si="6">C35-D35</f>
        <v>106371.03000000003</v>
      </c>
      <c r="U35" s="11" t="s">
        <v>4</v>
      </c>
      <c r="V35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spans="1:36" x14ac:dyDescent="0.25">
      <c r="A36" s="1">
        <v>40120701</v>
      </c>
      <c r="B36" s="14" t="s">
        <v>28</v>
      </c>
      <c r="C36" s="17">
        <v>4045</v>
      </c>
      <c r="D36" s="17">
        <v>4103.43</v>
      </c>
      <c r="E36" s="23">
        <v>294.35000000000002</v>
      </c>
      <c r="F36" s="23"/>
      <c r="G36" s="23">
        <v>588.70000000000005</v>
      </c>
      <c r="H36" s="23">
        <v>294.35000000000002</v>
      </c>
      <c r="I36" s="23">
        <v>294.35000000000002</v>
      </c>
      <c r="J36" s="18">
        <v>375.04</v>
      </c>
      <c r="K36" s="18">
        <v>375.04</v>
      </c>
      <c r="L36" s="18">
        <v>375.04</v>
      </c>
      <c r="M36" s="18">
        <v>375.04</v>
      </c>
      <c r="N36" s="18">
        <v>375.04</v>
      </c>
      <c r="O36" s="18">
        <v>375.04</v>
      </c>
      <c r="P36" s="18">
        <v>381.44</v>
      </c>
      <c r="Q36" s="17">
        <f>IFERROR(VLOOKUP(A36,Planilha3!$F$4:$T$27,15,FALSE),0)</f>
        <v>1685.3446666666669</v>
      </c>
      <c r="R36" s="17">
        <f t="shared" si="1"/>
        <v>1471.75</v>
      </c>
      <c r="S36" s="102">
        <f t="shared" si="4"/>
        <v>-213.59466666666685</v>
      </c>
      <c r="T36" s="102">
        <f t="shared" si="6"/>
        <v>-58.430000000000291</v>
      </c>
      <c r="U36" s="4" t="s">
        <v>4</v>
      </c>
      <c r="V36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spans="1:36" x14ac:dyDescent="0.25">
      <c r="A37" s="1">
        <v>40120705</v>
      </c>
      <c r="B37" s="14" t="s">
        <v>29</v>
      </c>
      <c r="C37" s="17">
        <v>20764</v>
      </c>
      <c r="D37" s="17">
        <v>26509.599999999999</v>
      </c>
      <c r="E37" s="23"/>
      <c r="F37" s="23">
        <v>11563.7</v>
      </c>
      <c r="G37" s="23">
        <v>234.46</v>
      </c>
      <c r="H37" s="23">
        <v>1750</v>
      </c>
      <c r="I37" s="23">
        <v>3500</v>
      </c>
      <c r="J37" s="18">
        <v>920.02</v>
      </c>
      <c r="K37" s="18">
        <v>920.02</v>
      </c>
      <c r="L37" s="18">
        <v>920.02</v>
      </c>
      <c r="M37" s="18">
        <v>920.02</v>
      </c>
      <c r="N37" s="18">
        <v>920.02</v>
      </c>
      <c r="O37" s="18">
        <v>3925.61</v>
      </c>
      <c r="P37" s="18">
        <v>935.73</v>
      </c>
      <c r="Q37" s="17">
        <f>IFERROR(VLOOKUP(A37,Planilha3!$F$4:$T$27,15,FALSE),0)</f>
        <v>8651.6666666666679</v>
      </c>
      <c r="R37" s="17">
        <f t="shared" si="1"/>
        <v>17048.16</v>
      </c>
      <c r="S37" s="102">
        <f t="shared" si="4"/>
        <v>8396.493333333332</v>
      </c>
      <c r="T37" s="102">
        <f t="shared" si="6"/>
        <v>-5745.5999999999985</v>
      </c>
      <c r="U37" s="4" t="s">
        <v>4</v>
      </c>
      <c r="V37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spans="1:36" x14ac:dyDescent="0.25">
      <c r="A38" s="1">
        <v>40120706</v>
      </c>
      <c r="B38" s="14" t="s">
        <v>30</v>
      </c>
      <c r="C38" s="17">
        <v>0</v>
      </c>
      <c r="D38" s="17">
        <v>3546.05</v>
      </c>
      <c r="E38" s="23"/>
      <c r="F38" s="23"/>
      <c r="G38" s="23">
        <v>48.17</v>
      </c>
      <c r="H38" s="23"/>
      <c r="I38" s="23">
        <v>3497.88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7">
        <f>IFERROR(VLOOKUP(A38,Planilha3!$F$4:$T$27,15,FALSE),0)</f>
        <v>0</v>
      </c>
      <c r="R38" s="17">
        <f t="shared" si="1"/>
        <v>3546.05</v>
      </c>
      <c r="S38" s="102">
        <f t="shared" si="4"/>
        <v>3546.05</v>
      </c>
      <c r="T38" s="102">
        <f t="shared" si="6"/>
        <v>-3546.05</v>
      </c>
      <c r="U38" s="5" t="s">
        <v>4</v>
      </c>
      <c r="V3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spans="1:36" x14ac:dyDescent="0.25">
      <c r="A39" s="1">
        <v>40120707</v>
      </c>
      <c r="B39" s="14" t="s">
        <v>31</v>
      </c>
      <c r="C39" s="17">
        <v>400000</v>
      </c>
      <c r="D39" s="17">
        <v>284278.89</v>
      </c>
      <c r="E39" s="23"/>
      <c r="F39" s="23"/>
      <c r="G39" s="23">
        <v>414.37</v>
      </c>
      <c r="H39" s="23"/>
      <c r="I39" s="23"/>
      <c r="J39" s="18">
        <v>40000</v>
      </c>
      <c r="K39" s="18">
        <v>40000</v>
      </c>
      <c r="L39" s="18">
        <v>40000</v>
      </c>
      <c r="M39" s="18">
        <v>40000</v>
      </c>
      <c r="N39" s="18">
        <v>40000</v>
      </c>
      <c r="O39" s="18">
        <v>43181.69</v>
      </c>
      <c r="P39" s="18">
        <v>40682.83</v>
      </c>
      <c r="Q39" s="17">
        <f>IFERROR(VLOOKUP(A39,Planilha3!$F$4:$T$27,15,FALSE),0)</f>
        <v>166666.66666666669</v>
      </c>
      <c r="R39" s="17">
        <f t="shared" si="1"/>
        <v>414.37</v>
      </c>
      <c r="S39" s="102">
        <f t="shared" si="4"/>
        <v>-166252.29666666669</v>
      </c>
      <c r="T39" s="102">
        <f t="shared" si="6"/>
        <v>115721.10999999999</v>
      </c>
      <c r="U39" s="4" t="s">
        <v>4</v>
      </c>
      <c r="V39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spans="1:36" x14ac:dyDescent="0.25">
      <c r="B40" s="14"/>
      <c r="C40" s="17"/>
      <c r="D40" s="17"/>
      <c r="E40" s="23"/>
      <c r="F40" s="23"/>
      <c r="G40" s="23"/>
      <c r="H40" s="23"/>
      <c r="I40" s="23"/>
      <c r="J40" s="18"/>
      <c r="K40" s="18"/>
      <c r="L40" s="18"/>
      <c r="M40" s="18"/>
      <c r="N40" s="18"/>
      <c r="O40" s="18"/>
      <c r="P40" s="18"/>
      <c r="Q40" s="17"/>
      <c r="R40" s="17"/>
      <c r="S40" s="102"/>
      <c r="T40" s="102"/>
      <c r="U40" s="4"/>
      <c r="V40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spans="1:36" x14ac:dyDescent="0.25">
      <c r="B41" s="13" t="s">
        <v>32</v>
      </c>
      <c r="C41" s="16">
        <f>SUM(C42:C43)</f>
        <v>20764</v>
      </c>
      <c r="D41" s="16">
        <v>15513.18</v>
      </c>
      <c r="E41" s="16"/>
      <c r="F41" s="16">
        <v>-2176.85</v>
      </c>
      <c r="G41" s="16"/>
      <c r="H41" s="16"/>
      <c r="I41" s="16"/>
      <c r="J41" s="16">
        <v>2294.0700000000002</v>
      </c>
      <c r="K41" s="16">
        <v>2294.0700000000002</v>
      </c>
      <c r="L41" s="16">
        <v>2294.0700000000002</v>
      </c>
      <c r="M41" s="16">
        <v>2294.0700000000002</v>
      </c>
      <c r="N41" s="16">
        <v>2294.0700000000002</v>
      </c>
      <c r="O41" s="16">
        <v>3925.61</v>
      </c>
      <c r="P41" s="16">
        <v>2294.0700000000002</v>
      </c>
      <c r="Q41" s="16">
        <f>SUM(Q42:Q43)</f>
        <v>8651.6666666666679</v>
      </c>
      <c r="R41" s="16">
        <f t="shared" si="1"/>
        <v>-2176.85</v>
      </c>
      <c r="S41" s="16">
        <f t="shared" si="4"/>
        <v>-10828.516666666668</v>
      </c>
      <c r="T41" s="16">
        <f t="shared" si="6"/>
        <v>5250.82</v>
      </c>
      <c r="U41" s="11" t="s">
        <v>4</v>
      </c>
      <c r="V41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spans="1:36" x14ac:dyDescent="0.25">
      <c r="A42" s="1">
        <v>40120801</v>
      </c>
      <c r="B42" s="14" t="s">
        <v>33</v>
      </c>
      <c r="C42" s="17">
        <v>20764</v>
      </c>
      <c r="D42" s="17">
        <v>12458.34</v>
      </c>
      <c r="E42" s="23"/>
      <c r="F42" s="23"/>
      <c r="G42" s="23"/>
      <c r="H42" s="23"/>
      <c r="I42" s="23"/>
      <c r="J42" s="18">
        <v>2076.39</v>
      </c>
      <c r="K42" s="18">
        <v>2076.39</v>
      </c>
      <c r="L42" s="18">
        <v>2076.39</v>
      </c>
      <c r="M42" s="18">
        <v>2076.39</v>
      </c>
      <c r="N42" s="18">
        <v>2076.39</v>
      </c>
      <c r="O42" s="18">
        <v>0</v>
      </c>
      <c r="P42" s="18">
        <v>2076.39</v>
      </c>
      <c r="Q42" s="17">
        <f>IFERROR(VLOOKUP(A42,Planilha3!$F$4:$T$27,15,FALSE),0)</f>
        <v>8651.6666666666679</v>
      </c>
      <c r="R42" s="17">
        <f t="shared" si="1"/>
        <v>0</v>
      </c>
      <c r="S42" s="102">
        <f t="shared" si="4"/>
        <v>-8651.6666666666679</v>
      </c>
      <c r="T42" s="102">
        <f t="shared" si="6"/>
        <v>8305.66</v>
      </c>
      <c r="U42" s="4" t="s">
        <v>4</v>
      </c>
      <c r="V42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spans="1:36" x14ac:dyDescent="0.25">
      <c r="A43" s="1">
        <v>40120804</v>
      </c>
      <c r="B43" s="14" t="s">
        <v>34</v>
      </c>
      <c r="C43" s="17">
        <v>0</v>
      </c>
      <c r="D43" s="17">
        <v>3054.84</v>
      </c>
      <c r="E43" s="23"/>
      <c r="F43" s="23">
        <v>-2176.85</v>
      </c>
      <c r="G43" s="23"/>
      <c r="H43" s="23"/>
      <c r="I43" s="23"/>
      <c r="J43" s="18">
        <v>217.68</v>
      </c>
      <c r="K43" s="18">
        <v>217.68</v>
      </c>
      <c r="L43" s="18">
        <v>217.68</v>
      </c>
      <c r="M43" s="18">
        <v>217.68</v>
      </c>
      <c r="N43" s="18">
        <v>217.68</v>
      </c>
      <c r="O43" s="18">
        <v>3925.61</v>
      </c>
      <c r="P43" s="18">
        <v>217.68</v>
      </c>
      <c r="Q43" s="17">
        <f>IFERROR(VLOOKUP(A43,Planilha3!$F$4:$T$27,15,FALSE),0)</f>
        <v>0</v>
      </c>
      <c r="R43" s="17">
        <f t="shared" si="1"/>
        <v>-2176.85</v>
      </c>
      <c r="S43" s="102">
        <f t="shared" si="4"/>
        <v>-2176.85</v>
      </c>
      <c r="T43" s="102">
        <f t="shared" si="6"/>
        <v>-3054.84</v>
      </c>
      <c r="U43" s="4" t="s">
        <v>4</v>
      </c>
      <c r="V43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spans="1:36" x14ac:dyDescent="0.25">
      <c r="B44" s="14"/>
      <c r="C44" s="17"/>
      <c r="D44" s="17"/>
      <c r="E44" s="23"/>
      <c r="F44" s="23"/>
      <c r="G44" s="23"/>
      <c r="H44" s="23"/>
      <c r="I44" s="23"/>
      <c r="J44" s="18"/>
      <c r="K44" s="18"/>
      <c r="L44" s="18"/>
      <c r="M44" s="18"/>
      <c r="N44" s="18"/>
      <c r="O44" s="18"/>
      <c r="P44" s="18"/>
      <c r="Q44" s="17"/>
      <c r="R44" s="17"/>
      <c r="S44" s="102"/>
      <c r="T44" s="102"/>
      <c r="U44" s="4"/>
      <c r="V44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spans="1:36" x14ac:dyDescent="0.25">
      <c r="B45" s="13" t="s">
        <v>35</v>
      </c>
      <c r="C45" s="16">
        <f>SUM(C46)</f>
        <v>0</v>
      </c>
      <c r="D45" s="16">
        <v>634.49</v>
      </c>
      <c r="E45" s="16"/>
      <c r="F45" s="16"/>
      <c r="G45" s="16">
        <v>634.49</v>
      </c>
      <c r="H45" s="16"/>
      <c r="I45" s="16"/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f>SUM(Q46)</f>
        <v>0</v>
      </c>
      <c r="R45" s="16">
        <f t="shared" si="1"/>
        <v>634.49</v>
      </c>
      <c r="S45" s="16">
        <f t="shared" si="4"/>
        <v>634.49</v>
      </c>
      <c r="T45" s="16">
        <f t="shared" si="6"/>
        <v>-634.49</v>
      </c>
      <c r="U45" s="12" t="s">
        <v>4</v>
      </c>
      <c r="V45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spans="1:36" x14ac:dyDescent="0.25">
      <c r="A46" s="1">
        <v>40120901</v>
      </c>
      <c r="B46" s="14" t="s">
        <v>36</v>
      </c>
      <c r="C46" s="17">
        <v>0</v>
      </c>
      <c r="D46" s="17">
        <v>634.49</v>
      </c>
      <c r="E46" s="23"/>
      <c r="F46" s="23"/>
      <c r="G46" s="23">
        <v>634.49</v>
      </c>
      <c r="H46" s="23"/>
      <c r="I46" s="23"/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7">
        <f>IFERROR(VLOOKUP(A46,Planilha3!$F$4:$T$27,15,FALSE),0)</f>
        <v>0</v>
      </c>
      <c r="R46" s="17">
        <f t="shared" si="1"/>
        <v>634.49</v>
      </c>
      <c r="S46" s="102">
        <f t="shared" si="4"/>
        <v>634.49</v>
      </c>
      <c r="T46" s="102">
        <f t="shared" si="6"/>
        <v>-634.49</v>
      </c>
      <c r="U46" s="5" t="s">
        <v>4</v>
      </c>
      <c r="V46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spans="1:36" x14ac:dyDescent="0.25">
      <c r="B47" s="14"/>
      <c r="C47" s="17"/>
      <c r="D47" s="17"/>
      <c r="E47" s="23"/>
      <c r="F47" s="23"/>
      <c r="G47" s="23"/>
      <c r="H47" s="23"/>
      <c r="I47" s="23"/>
      <c r="J47" s="18"/>
      <c r="K47" s="18"/>
      <c r="L47" s="18"/>
      <c r="M47" s="18"/>
      <c r="N47" s="18"/>
      <c r="O47" s="18"/>
      <c r="P47" s="18"/>
      <c r="Q47" s="17"/>
      <c r="R47" s="17"/>
      <c r="S47" s="102"/>
      <c r="T47" s="102"/>
      <c r="U47" s="5"/>
      <c r="V47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spans="1:36" x14ac:dyDescent="0.25">
      <c r="B48" s="13" t="s">
        <v>37</v>
      </c>
      <c r="C48" s="16">
        <f>SUM(C49:C57)</f>
        <v>932296</v>
      </c>
      <c r="D48" s="16">
        <v>971459.48</v>
      </c>
      <c r="E48" s="16">
        <v>48840.88</v>
      </c>
      <c r="F48" s="16">
        <v>203207.52</v>
      </c>
      <c r="G48" s="16">
        <v>114459.39</v>
      </c>
      <c r="H48" s="16">
        <v>75965.929999999993</v>
      </c>
      <c r="I48" s="16">
        <v>54647.41</v>
      </c>
      <c r="J48" s="16">
        <v>68167.58</v>
      </c>
      <c r="K48" s="16">
        <v>68167.570000000007</v>
      </c>
      <c r="L48" s="16">
        <v>68167.570000000007</v>
      </c>
      <c r="M48" s="16">
        <v>68167.570000000007</v>
      </c>
      <c r="N48" s="16">
        <v>68167.58</v>
      </c>
      <c r="O48" s="16">
        <v>65332.9</v>
      </c>
      <c r="P48" s="16">
        <v>68167.58</v>
      </c>
      <c r="Q48" s="16">
        <f>SUM(Q49:Q57)</f>
        <v>384702.77610666666</v>
      </c>
      <c r="R48" s="16">
        <f t="shared" si="1"/>
        <v>497121.13</v>
      </c>
      <c r="S48" s="16">
        <f t="shared" si="4"/>
        <v>112418.35389333335</v>
      </c>
      <c r="T48" s="16">
        <f t="shared" si="6"/>
        <v>-39163.479999999981</v>
      </c>
      <c r="U48" s="11" t="s">
        <v>4</v>
      </c>
      <c r="V4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spans="1:36" x14ac:dyDescent="0.25">
      <c r="A49" s="1">
        <v>40121102</v>
      </c>
      <c r="B49" s="14" t="s">
        <v>38</v>
      </c>
      <c r="C49" s="17">
        <v>10000</v>
      </c>
      <c r="D49" s="17">
        <v>8352.4</v>
      </c>
      <c r="E49" s="23">
        <v>14.99</v>
      </c>
      <c r="F49" s="23">
        <v>7.99</v>
      </c>
      <c r="G49" s="23">
        <v>1054.1500000000001</v>
      </c>
      <c r="H49" s="23"/>
      <c r="I49" s="23">
        <v>1289.1300000000001</v>
      </c>
      <c r="J49" s="18">
        <v>997.69</v>
      </c>
      <c r="K49" s="18">
        <v>997.69</v>
      </c>
      <c r="L49" s="18">
        <v>997.69</v>
      </c>
      <c r="M49" s="18">
        <v>997.69</v>
      </c>
      <c r="N49" s="18">
        <v>997.69</v>
      </c>
      <c r="O49" s="18">
        <v>0</v>
      </c>
      <c r="P49" s="18">
        <v>997.69</v>
      </c>
      <c r="Q49" s="17">
        <f>IFERROR(VLOOKUP(A49,Planilha3!$F$4:$T$27,15,FALSE),0)</f>
        <v>4166.666666666667</v>
      </c>
      <c r="R49" s="17">
        <f t="shared" si="1"/>
        <v>2366.2600000000002</v>
      </c>
      <c r="S49" s="102">
        <f t="shared" si="4"/>
        <v>-1800.4066666666668</v>
      </c>
      <c r="T49" s="102">
        <f t="shared" si="6"/>
        <v>1647.6000000000004</v>
      </c>
      <c r="U49" s="4" t="s">
        <v>4</v>
      </c>
      <c r="V49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spans="1:36" x14ac:dyDescent="0.25">
      <c r="A50" s="1">
        <v>40121104</v>
      </c>
      <c r="B50" s="14" t="s">
        <v>39</v>
      </c>
      <c r="C50" s="17">
        <v>7371</v>
      </c>
      <c r="D50" s="17">
        <v>8348.33</v>
      </c>
      <c r="E50" s="23"/>
      <c r="F50" s="23"/>
      <c r="G50" s="23"/>
      <c r="H50" s="23"/>
      <c r="I50" s="23"/>
      <c r="J50" s="18">
        <v>737.12</v>
      </c>
      <c r="K50" s="18">
        <v>737.12</v>
      </c>
      <c r="L50" s="18">
        <v>737.12</v>
      </c>
      <c r="M50" s="18">
        <v>737.12</v>
      </c>
      <c r="N50" s="18">
        <v>737.12</v>
      </c>
      <c r="O50" s="18">
        <v>3925.61</v>
      </c>
      <c r="P50" s="18">
        <v>737.12</v>
      </c>
      <c r="Q50" s="17">
        <f>IFERROR(VLOOKUP(A50,Planilha3!$F$4:$T$27,15,FALSE),0)</f>
        <v>3071.3416666666667</v>
      </c>
      <c r="R50" s="17">
        <f t="shared" si="1"/>
        <v>0</v>
      </c>
      <c r="S50" s="102">
        <f t="shared" si="4"/>
        <v>-3071.3416666666667</v>
      </c>
      <c r="T50" s="102">
        <f t="shared" si="6"/>
        <v>-977.32999999999993</v>
      </c>
      <c r="U50" s="4" t="s">
        <v>4</v>
      </c>
      <c r="V50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spans="1:36" x14ac:dyDescent="0.25">
      <c r="A51" s="1">
        <v>40121107</v>
      </c>
      <c r="B51" s="14" t="s">
        <v>40</v>
      </c>
      <c r="C51" s="17">
        <v>3902</v>
      </c>
      <c r="D51" s="17">
        <v>3555.36</v>
      </c>
      <c r="E51" s="23"/>
      <c r="F51" s="23"/>
      <c r="G51" s="23">
        <v>1214.46</v>
      </c>
      <c r="H51" s="23"/>
      <c r="I51" s="23"/>
      <c r="J51" s="18">
        <v>390.15</v>
      </c>
      <c r="K51" s="18">
        <v>390.15</v>
      </c>
      <c r="L51" s="18">
        <v>390.15</v>
      </c>
      <c r="M51" s="18">
        <v>390.15</v>
      </c>
      <c r="N51" s="18">
        <v>390.15</v>
      </c>
      <c r="O51" s="18">
        <v>0</v>
      </c>
      <c r="P51" s="18">
        <v>390.15</v>
      </c>
      <c r="Q51" s="17">
        <f>IFERROR(VLOOKUP(A51,Planilha3!$F$4:$T$27,15,FALSE),0)</f>
        <v>467.18999999999994</v>
      </c>
      <c r="R51" s="17">
        <f t="shared" si="1"/>
        <v>1214.46</v>
      </c>
      <c r="S51" s="102">
        <f t="shared" si="4"/>
        <v>747.2700000000001</v>
      </c>
      <c r="T51" s="102">
        <f t="shared" si="6"/>
        <v>346.63999999999987</v>
      </c>
      <c r="U51" s="4" t="s">
        <v>4</v>
      </c>
      <c r="V51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spans="1:36" x14ac:dyDescent="0.25">
      <c r="A52" s="1">
        <v>40121108</v>
      </c>
      <c r="B52" s="14" t="s">
        <v>41</v>
      </c>
      <c r="C52" s="17">
        <v>60000</v>
      </c>
      <c r="D52" s="17">
        <v>39925.599999999999</v>
      </c>
      <c r="E52" s="23"/>
      <c r="F52" s="23"/>
      <c r="G52" s="23"/>
      <c r="H52" s="23"/>
      <c r="I52" s="23"/>
      <c r="J52" s="18">
        <v>6000</v>
      </c>
      <c r="K52" s="18">
        <v>6000</v>
      </c>
      <c r="L52" s="18">
        <v>6000</v>
      </c>
      <c r="M52" s="18">
        <v>6000</v>
      </c>
      <c r="N52" s="18">
        <v>6000</v>
      </c>
      <c r="O52" s="18">
        <v>3925.6</v>
      </c>
      <c r="P52" s="18">
        <v>6000</v>
      </c>
      <c r="Q52" s="17">
        <f>IFERROR(VLOOKUP(A52,Planilha3!$F$4:$T$27,15,FALSE),0)</f>
        <v>25000</v>
      </c>
      <c r="R52" s="17">
        <f t="shared" si="1"/>
        <v>0</v>
      </c>
      <c r="S52" s="102">
        <f t="shared" si="4"/>
        <v>-25000</v>
      </c>
      <c r="T52" s="102">
        <f t="shared" si="6"/>
        <v>20074.400000000001</v>
      </c>
      <c r="U52" s="4" t="s">
        <v>4</v>
      </c>
      <c r="V52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 spans="1:36" x14ac:dyDescent="0.25">
      <c r="A53" s="1">
        <v>40121110</v>
      </c>
      <c r="B53" s="14" t="s">
        <v>42</v>
      </c>
      <c r="C53" s="17">
        <v>6229</v>
      </c>
      <c r="D53" s="17">
        <v>5041.6499999999996</v>
      </c>
      <c r="E53" s="23">
        <v>286.54000000000002</v>
      </c>
      <c r="F53" s="23"/>
      <c r="G53" s="23">
        <v>1160.46</v>
      </c>
      <c r="H53" s="23">
        <v>29.06</v>
      </c>
      <c r="I53" s="23"/>
      <c r="J53" s="18">
        <v>594.27</v>
      </c>
      <c r="K53" s="18">
        <v>594.26</v>
      </c>
      <c r="L53" s="18">
        <v>594.26</v>
      </c>
      <c r="M53" s="18">
        <v>594.26</v>
      </c>
      <c r="N53" s="18">
        <v>594.27</v>
      </c>
      <c r="O53" s="18">
        <v>0</v>
      </c>
      <c r="P53" s="18">
        <v>594.27</v>
      </c>
      <c r="Q53" s="17">
        <f>IFERROR(VLOOKUP(A53,Planilha3!$F$4:$T$27,15,FALSE),0)</f>
        <v>0</v>
      </c>
      <c r="R53" s="17">
        <f t="shared" si="1"/>
        <v>1476.06</v>
      </c>
      <c r="S53" s="102">
        <f t="shared" si="4"/>
        <v>1476.06</v>
      </c>
      <c r="T53" s="102">
        <f t="shared" si="6"/>
        <v>1187.3500000000004</v>
      </c>
      <c r="U53" s="4" t="s">
        <v>4</v>
      </c>
      <c r="V53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spans="1:36" ht="18.600000000000001" customHeight="1" x14ac:dyDescent="0.25">
      <c r="A54" s="1">
        <v>40121113</v>
      </c>
      <c r="B54" s="14" t="s">
        <v>43</v>
      </c>
      <c r="C54" s="17">
        <v>0</v>
      </c>
      <c r="D54" s="17">
        <v>1239.0999999999999</v>
      </c>
      <c r="E54" s="23">
        <v>1291.27</v>
      </c>
      <c r="F54" s="23"/>
      <c r="G54" s="23">
        <v>-104.13</v>
      </c>
      <c r="H54" s="23">
        <v>130.16</v>
      </c>
      <c r="I54" s="23">
        <v>-78.2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7">
        <f>IFERROR(VLOOKUP(A54,Planilha3!$F$4:$T$27,15,FALSE),0)</f>
        <v>0</v>
      </c>
      <c r="R54" s="17">
        <f t="shared" si="1"/>
        <v>1239.0999999999999</v>
      </c>
      <c r="S54" s="102">
        <f t="shared" si="4"/>
        <v>1239.0999999999999</v>
      </c>
      <c r="T54" s="102">
        <f t="shared" si="6"/>
        <v>-1239.0999999999999</v>
      </c>
      <c r="U54" s="4" t="s">
        <v>4</v>
      </c>
      <c r="V54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</row>
    <row r="55" spans="1:36" ht="47.25" x14ac:dyDescent="0.25">
      <c r="A55" s="1">
        <v>40121119</v>
      </c>
      <c r="B55" s="14" t="s">
        <v>44</v>
      </c>
      <c r="C55" s="17">
        <v>744794</v>
      </c>
      <c r="D55" s="17">
        <v>829664.96</v>
      </c>
      <c r="E55" s="23">
        <v>47110.96</v>
      </c>
      <c r="F55" s="23">
        <v>203199.53</v>
      </c>
      <c r="G55" s="23">
        <v>107790.64</v>
      </c>
      <c r="H55" s="23">
        <v>71806.710000000006</v>
      </c>
      <c r="I55" s="23">
        <v>53436.480000000003</v>
      </c>
      <c r="J55" s="18">
        <v>49448.36</v>
      </c>
      <c r="K55" s="18">
        <v>49448.36</v>
      </c>
      <c r="L55" s="18">
        <v>49448.36</v>
      </c>
      <c r="M55" s="18">
        <v>49448.36</v>
      </c>
      <c r="N55" s="18">
        <v>49448.36</v>
      </c>
      <c r="O55" s="18">
        <v>49630.48</v>
      </c>
      <c r="P55" s="18">
        <v>49448.36</v>
      </c>
      <c r="Q55" s="17">
        <f>IFERROR(VLOOKUP(A55,Planilha3!$F$4:$T$27,15,FALSE),0)</f>
        <v>310330.91110666667</v>
      </c>
      <c r="R55" s="17">
        <f t="shared" si="1"/>
        <v>483344.32</v>
      </c>
      <c r="S55" s="102">
        <f t="shared" si="4"/>
        <v>173013.40889333334</v>
      </c>
      <c r="T55" s="102">
        <f t="shared" si="6"/>
        <v>-84870.959999999963</v>
      </c>
      <c r="U55" s="7" t="s">
        <v>65</v>
      </c>
      <c r="V55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spans="1:36" x14ac:dyDescent="0.25">
      <c r="A56" s="1">
        <v>40121120</v>
      </c>
      <c r="B56" s="14" t="s">
        <v>45</v>
      </c>
      <c r="C56" s="17">
        <v>100000</v>
      </c>
      <c r="D56" s="17">
        <v>71851.149999999994</v>
      </c>
      <c r="E56" s="23"/>
      <c r="F56" s="23"/>
      <c r="G56" s="23"/>
      <c r="H56" s="23">
        <v>4000</v>
      </c>
      <c r="I56" s="23"/>
      <c r="J56" s="18">
        <v>9999.99</v>
      </c>
      <c r="K56" s="18">
        <v>9999.99</v>
      </c>
      <c r="L56" s="18">
        <v>9999.99</v>
      </c>
      <c r="M56" s="18">
        <v>9999.99</v>
      </c>
      <c r="N56" s="18">
        <v>9999.99</v>
      </c>
      <c r="O56" s="18">
        <v>7851.21</v>
      </c>
      <c r="P56" s="18">
        <v>9999.99</v>
      </c>
      <c r="Q56" s="17">
        <f>IFERROR(VLOOKUP(A56,Planilha3!$F$4:$T$27,15,FALSE),0)</f>
        <v>41666.666666666657</v>
      </c>
      <c r="R56" s="17">
        <f t="shared" si="1"/>
        <v>4000</v>
      </c>
      <c r="S56" s="102">
        <f t="shared" si="4"/>
        <v>-37666.666666666657</v>
      </c>
      <c r="T56" s="102">
        <f t="shared" si="6"/>
        <v>28148.850000000006</v>
      </c>
      <c r="U56" s="4" t="s">
        <v>4</v>
      </c>
      <c r="V56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 spans="1:36" x14ac:dyDescent="0.25">
      <c r="A57" s="1">
        <v>40121122</v>
      </c>
      <c r="B57" s="15" t="s">
        <v>46</v>
      </c>
      <c r="C57" s="19">
        <v>0</v>
      </c>
      <c r="D57" s="19">
        <v>3480.93</v>
      </c>
      <c r="E57" s="24">
        <v>137.12</v>
      </c>
      <c r="F57" s="24"/>
      <c r="G57" s="24">
        <v>3343.81</v>
      </c>
      <c r="H57" s="24"/>
      <c r="I57" s="24"/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17">
        <f>IFERROR(VLOOKUP(A57,Planilha3!$F$4:$T$27,15,FALSE),0)</f>
        <v>0</v>
      </c>
      <c r="R57" s="19">
        <f t="shared" si="1"/>
        <v>3480.93</v>
      </c>
      <c r="S57" s="103">
        <f t="shared" si="4"/>
        <v>3480.93</v>
      </c>
      <c r="T57" s="103" t="s">
        <v>68</v>
      </c>
      <c r="U57" s="6" t="s">
        <v>4</v>
      </c>
      <c r="V57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60" spans="1:36" x14ac:dyDescent="0.25">
      <c r="D60" s="108"/>
      <c r="E60" s="109"/>
      <c r="H60" s="105"/>
    </row>
    <row r="61" spans="1:36" x14ac:dyDescent="0.25">
      <c r="D61" s="108"/>
      <c r="E61" s="110"/>
    </row>
    <row r="62" spans="1:36" x14ac:dyDescent="0.25">
      <c r="D62" s="108"/>
      <c r="E62" s="110"/>
      <c r="I62" s="105"/>
      <c r="O62" s="105"/>
    </row>
    <row r="63" spans="1:36" x14ac:dyDescent="0.25">
      <c r="D63" s="108"/>
      <c r="E63" s="111"/>
      <c r="H63" s="105"/>
      <c r="K63" s="105"/>
      <c r="M63" s="105"/>
    </row>
    <row r="64" spans="1:36" x14ac:dyDescent="0.25">
      <c r="D64" s="108"/>
      <c r="E64" s="110"/>
      <c r="H64" s="105"/>
    </row>
    <row r="70" spans="5:5" x14ac:dyDescent="0.25">
      <c r="E70" s="106"/>
    </row>
  </sheetData>
  <mergeCells count="10">
    <mergeCell ref="E4:G4"/>
    <mergeCell ref="H4:P4"/>
    <mergeCell ref="T4:T5"/>
    <mergeCell ref="U4:U5"/>
    <mergeCell ref="B4:B5"/>
    <mergeCell ref="C4:C5"/>
    <mergeCell ref="D4:D5"/>
    <mergeCell ref="R4:R5"/>
    <mergeCell ref="Q4:Q5"/>
    <mergeCell ref="S4:S5"/>
  </mergeCells>
  <pageMargins left="0.511811024" right="0.511811024" top="0.78740157499999996" bottom="0.78740157499999996" header="0.31496062000000002" footer="0.31496062000000002"/>
  <pageSetup orientation="portrait" verticalDpi="0" r:id="rId1"/>
  <ignoredErrors>
    <ignoredError sqref="B55:C56 U29 U56:U57 U7 B24:C24 B32:C32 B30:B31 B36:C37 B39:C39 B38 B49:C53 B54 B57 U48:U54 B48 B9 B14:C14 B13 B17:C20 B16 B22:B23 B29:C29 B25 B35 B42:C42 B41 B26:C27 U22:U27 U9:U14 U16:U20 B33 U31:U33 B45:B46 U45:U46 U41:U43 B43 U35:U39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1141B69-88E1-4A21-9CDF-1D5414CE353A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Symbols" iconId="2"/>
              <x14:cfIcon iconSet="3Symbols" iconId="1"/>
              <x14:cfIcon iconSet="3Symbols" iconId="0"/>
            </x14:iconSet>
          </x14:cfRule>
          <xm:sqref>S7 S9:S57</xm:sqref>
        </x14:conditionalFormatting>
        <x14:conditionalFormatting xmlns:xm="http://schemas.microsoft.com/office/excel/2006/main">
          <x14:cfRule type="iconSet" priority="4" id="{6FC1FD2E-A83A-4B8C-99A1-D9EB6DDD056B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T7 T9:T57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6C47-1CA6-4048-879D-E4787523BC8A}">
  <dimension ref="B1:N51"/>
  <sheetViews>
    <sheetView showGridLines="0" topLeftCell="A7" zoomScaleNormal="100" workbookViewId="0">
      <selection activeCell="D52" sqref="D47:F52"/>
    </sheetView>
  </sheetViews>
  <sheetFormatPr defaultRowHeight="15.75" x14ac:dyDescent="0.25"/>
  <cols>
    <col min="1" max="1" width="2.125" customWidth="1"/>
    <col min="2" max="2" width="47" bestFit="1" customWidth="1"/>
    <col min="3" max="3" width="49.875" bestFit="1" customWidth="1"/>
    <col min="4" max="5" width="23.625" style="31" bestFit="1" customWidth="1"/>
    <col min="6" max="6" width="21" style="32" bestFit="1" customWidth="1"/>
    <col min="7" max="7" width="10.25" bestFit="1" customWidth="1"/>
    <col min="8" max="8" width="1.5" customWidth="1"/>
    <col min="9" max="9" width="30.5" bestFit="1" customWidth="1"/>
    <col min="10" max="11" width="15.375" bestFit="1" customWidth="1"/>
    <col min="12" max="12" width="17.5" bestFit="1" customWidth="1"/>
    <col min="13" max="13" width="10.375" bestFit="1" customWidth="1"/>
    <col min="14" max="14" width="1.625" customWidth="1"/>
    <col min="15" max="20" width="6.875" bestFit="1" customWidth="1"/>
    <col min="21" max="30" width="7.875" bestFit="1" customWidth="1"/>
    <col min="31" max="31" width="9.375" bestFit="1" customWidth="1"/>
    <col min="32" max="32" width="9.875" bestFit="1" customWidth="1"/>
  </cols>
  <sheetData>
    <row r="1" spans="2:14" ht="16.5" thickBot="1" x14ac:dyDescent="0.3"/>
    <row r="2" spans="2:14" ht="15.75" customHeight="1" x14ac:dyDescent="0.25">
      <c r="B2" s="120" t="s">
        <v>62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51"/>
    </row>
    <row r="3" spans="2:14" ht="15.75" customHeight="1" thickBot="1" x14ac:dyDescent="0.3">
      <c r="B3" s="122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69"/>
    </row>
    <row r="4" spans="2:14" ht="16.5" thickTop="1" x14ac:dyDescent="0.25">
      <c r="B4" s="36"/>
      <c r="N4" s="37"/>
    </row>
    <row r="5" spans="2:14" ht="16.5" thickBot="1" x14ac:dyDescent="0.3">
      <c r="B5" s="68" t="s">
        <v>61</v>
      </c>
      <c r="I5" s="67" t="s">
        <v>60</v>
      </c>
      <c r="N5" s="37"/>
    </row>
    <row r="6" spans="2:14" ht="16.5" thickBot="1" x14ac:dyDescent="0.3">
      <c r="B6" s="38" t="s">
        <v>50</v>
      </c>
      <c r="C6" s="39" t="s">
        <v>48</v>
      </c>
      <c r="D6" s="40" t="s">
        <v>0</v>
      </c>
      <c r="E6" s="40" t="s">
        <v>1</v>
      </c>
      <c r="F6" s="41" t="s">
        <v>2</v>
      </c>
      <c r="G6" s="42" t="s">
        <v>64</v>
      </c>
      <c r="I6" s="79" t="s">
        <v>50</v>
      </c>
      <c r="J6" s="87" t="s">
        <v>52</v>
      </c>
      <c r="K6" s="77" t="s">
        <v>53</v>
      </c>
      <c r="L6" s="78" t="s">
        <v>54</v>
      </c>
      <c r="M6" s="45" t="s">
        <v>57</v>
      </c>
      <c r="N6" s="37"/>
    </row>
    <row r="7" spans="2:14" x14ac:dyDescent="0.25">
      <c r="B7" s="43" t="s">
        <v>5</v>
      </c>
      <c r="C7" s="14" t="s">
        <v>6</v>
      </c>
      <c r="D7" s="33">
        <f>VLOOKUP(C7,Meses!$B$9:$T$221,2,FALSE)</f>
        <v>16884.240000000002</v>
      </c>
      <c r="E7" s="33">
        <f>VLOOKUP(C7,Meses!$B$9:$T$221,3,FALSE)</f>
        <v>10130.52</v>
      </c>
      <c r="F7" s="34">
        <f>D7-E7</f>
        <v>6753.7200000000012</v>
      </c>
      <c r="G7" s="35">
        <f t="shared" ref="G7:G40" si="0">IFERROR(E7/D7,"100%")</f>
        <v>0.59999857855609728</v>
      </c>
      <c r="I7" s="80" t="s">
        <v>16</v>
      </c>
      <c r="J7" s="84">
        <v>17918</v>
      </c>
      <c r="K7" s="75">
        <v>36995.449999999997</v>
      </c>
      <c r="L7" s="76">
        <v>-19077.45</v>
      </c>
      <c r="M7" s="46">
        <f>K7/J7</f>
        <v>2.0647086728429511</v>
      </c>
      <c r="N7" s="37"/>
    </row>
    <row r="8" spans="2:14" x14ac:dyDescent="0.25">
      <c r="B8" s="43" t="s">
        <v>5</v>
      </c>
      <c r="C8" s="14" t="s">
        <v>7</v>
      </c>
      <c r="D8" s="33">
        <f>VLOOKUP(C8,Meses!$B$9:$T$221,2,FALSE)</f>
        <v>140000.04</v>
      </c>
      <c r="E8" s="33">
        <f>VLOOKUP(C8,Meses!$B$9:$T$221,3,FALSE)</f>
        <v>152320.19</v>
      </c>
      <c r="F8" s="34">
        <f t="shared" ref="F8:F40" si="1">D8-E8</f>
        <v>-12320.149999999994</v>
      </c>
      <c r="G8" s="35">
        <f t="shared" si="0"/>
        <v>1.0880010462854153</v>
      </c>
      <c r="I8" s="81" t="s">
        <v>9</v>
      </c>
      <c r="J8" s="85">
        <v>276000</v>
      </c>
      <c r="K8" s="91">
        <v>198173.4</v>
      </c>
      <c r="L8" s="73">
        <v>77826.600000000006</v>
      </c>
      <c r="M8" s="46">
        <f t="shared" ref="M8:M14" si="2">K8/J8</f>
        <v>0.7180195652173913</v>
      </c>
      <c r="N8" s="37"/>
    </row>
    <row r="9" spans="2:14" x14ac:dyDescent="0.25">
      <c r="B9" s="43" t="s">
        <v>5</v>
      </c>
      <c r="C9" s="14" t="s">
        <v>8</v>
      </c>
      <c r="D9" s="33">
        <f>VLOOKUP(C9,Meses!$B$9:$T$221,2,FALSE)</f>
        <v>10382.040000000001</v>
      </c>
      <c r="E9" s="33">
        <f>VLOOKUP(C9,Meses!$B$9:$T$221,3,FALSE)</f>
        <v>11621.83</v>
      </c>
      <c r="F9" s="34">
        <f t="shared" si="1"/>
        <v>-1239.7899999999991</v>
      </c>
      <c r="G9" s="35">
        <f t="shared" si="0"/>
        <v>1.119416800551722</v>
      </c>
      <c r="I9" s="81" t="s">
        <v>35</v>
      </c>
      <c r="J9" s="85">
        <v>0</v>
      </c>
      <c r="K9" s="91">
        <v>634.49</v>
      </c>
      <c r="L9" s="73">
        <v>-634.49</v>
      </c>
      <c r="M9" s="46">
        <v>0</v>
      </c>
      <c r="N9" s="37"/>
    </row>
    <row r="10" spans="2:14" x14ac:dyDescent="0.25">
      <c r="B10" s="43" t="s">
        <v>9</v>
      </c>
      <c r="C10" s="14" t="s">
        <v>10</v>
      </c>
      <c r="D10" s="33">
        <f>VLOOKUP(C10,Meses!$B$9:$T$221,2,FALSE)</f>
        <v>276000</v>
      </c>
      <c r="E10" s="33">
        <f>VLOOKUP(C10,Meses!$B$9:$T$221,3,FALSE)</f>
        <v>198173.4</v>
      </c>
      <c r="F10" s="34">
        <f t="shared" si="1"/>
        <v>77826.600000000006</v>
      </c>
      <c r="G10" s="35">
        <f t="shared" si="0"/>
        <v>0.7180195652173913</v>
      </c>
      <c r="I10" s="81" t="s">
        <v>19</v>
      </c>
      <c r="J10" s="85">
        <v>1443764</v>
      </c>
      <c r="K10" s="91">
        <v>1471385.23</v>
      </c>
      <c r="L10" s="73">
        <v>-27621.230000000054</v>
      </c>
      <c r="M10" s="46">
        <f t="shared" si="2"/>
        <v>1.0191314023621589</v>
      </c>
      <c r="N10" s="37"/>
    </row>
    <row r="11" spans="2:14" x14ac:dyDescent="0.25">
      <c r="B11" s="43" t="s">
        <v>11</v>
      </c>
      <c r="C11" s="14" t="s">
        <v>12</v>
      </c>
      <c r="D11" s="33">
        <f>VLOOKUP(C11,Meses!$B$9:$T$221,2,FALSE)</f>
        <v>960000</v>
      </c>
      <c r="E11" s="33">
        <f>VLOOKUP(C11,Meses!$B$9:$T$221,3,FALSE)</f>
        <v>861129.22</v>
      </c>
      <c r="F11" s="34">
        <f t="shared" si="1"/>
        <v>98870.780000000028</v>
      </c>
      <c r="G11" s="35">
        <f t="shared" si="0"/>
        <v>0.89700960416666664</v>
      </c>
      <c r="I11" s="81" t="s">
        <v>11</v>
      </c>
      <c r="J11" s="85">
        <v>1680861</v>
      </c>
      <c r="K11" s="91">
        <v>1637588.31</v>
      </c>
      <c r="L11" s="73">
        <v>43272.690000000031</v>
      </c>
      <c r="M11" s="46">
        <f t="shared" si="2"/>
        <v>0.97425564041285984</v>
      </c>
      <c r="N11" s="37"/>
    </row>
    <row r="12" spans="2:14" x14ac:dyDescent="0.25">
      <c r="B12" s="43" t="s">
        <v>11</v>
      </c>
      <c r="C12" s="14" t="s">
        <v>13</v>
      </c>
      <c r="D12" s="33">
        <f>VLOOKUP(C12,Meses!$B$9:$T$221,2,FALSE)</f>
        <v>236997</v>
      </c>
      <c r="E12" s="33">
        <f>VLOOKUP(C12,Meses!$B$9:$T$221,3,FALSE)</f>
        <v>248727.08</v>
      </c>
      <c r="F12" s="34">
        <f t="shared" si="1"/>
        <v>-11730.079999999987</v>
      </c>
      <c r="G12" s="35">
        <f t="shared" si="0"/>
        <v>1.0494946349531851</v>
      </c>
      <c r="I12" s="81" t="s">
        <v>37</v>
      </c>
      <c r="J12" s="85">
        <v>932296</v>
      </c>
      <c r="K12" s="91">
        <v>971459.48</v>
      </c>
      <c r="L12" s="73">
        <v>-39163.479999999952</v>
      </c>
      <c r="M12" s="46">
        <f t="shared" si="2"/>
        <v>1.0420075598307834</v>
      </c>
      <c r="N12" s="37"/>
    </row>
    <row r="13" spans="2:14" x14ac:dyDescent="0.25">
      <c r="B13" s="43" t="s">
        <v>11</v>
      </c>
      <c r="C13" s="14" t="s">
        <v>14</v>
      </c>
      <c r="D13" s="33">
        <f>VLOOKUP(C13,Meses!$B$9:$T$221,2,FALSE)</f>
        <v>233864</v>
      </c>
      <c r="E13" s="33">
        <f>VLOOKUP(C13,Meses!$B$9:$T$221,3,FALSE)</f>
        <v>275724.83</v>
      </c>
      <c r="F13" s="34">
        <f t="shared" si="1"/>
        <v>-41860.830000000016</v>
      </c>
      <c r="G13" s="35">
        <f t="shared" si="0"/>
        <v>1.1789964680327027</v>
      </c>
      <c r="I13" s="81" t="s">
        <v>27</v>
      </c>
      <c r="J13" s="85">
        <v>445573</v>
      </c>
      <c r="K13" s="91">
        <v>333951.15000000008</v>
      </c>
      <c r="L13" s="73">
        <v>111621.84999999999</v>
      </c>
      <c r="M13" s="46">
        <f t="shared" si="2"/>
        <v>0.74948695275521648</v>
      </c>
      <c r="N13" s="37"/>
    </row>
    <row r="14" spans="2:14" ht="16.5" thickBot="1" x14ac:dyDescent="0.3">
      <c r="B14" s="43" t="s">
        <v>11</v>
      </c>
      <c r="C14" s="14" t="s">
        <v>15</v>
      </c>
      <c r="D14" s="33">
        <f>VLOOKUP(C14,Meses!$B$9:$T$221,2,FALSE)</f>
        <v>250000</v>
      </c>
      <c r="E14" s="33">
        <f>VLOOKUP(C14,Meses!$B$9:$T$221,3,FALSE)</f>
        <v>252007.18</v>
      </c>
      <c r="F14" s="34">
        <f t="shared" si="1"/>
        <v>-2007.179999999993</v>
      </c>
      <c r="G14" s="35">
        <f t="shared" si="0"/>
        <v>1.00802872</v>
      </c>
      <c r="I14" s="82" t="s">
        <v>5</v>
      </c>
      <c r="J14" s="85">
        <v>167266.32</v>
      </c>
      <c r="K14" s="91">
        <v>174072.53999999998</v>
      </c>
      <c r="L14" s="73">
        <v>-6806.2199999999921</v>
      </c>
      <c r="M14" s="46">
        <f t="shared" si="2"/>
        <v>1.040690917334703</v>
      </c>
      <c r="N14" s="37"/>
    </row>
    <row r="15" spans="2:14" ht="17.25" thickTop="1" thickBot="1" x14ac:dyDescent="0.3">
      <c r="B15" s="43" t="s">
        <v>16</v>
      </c>
      <c r="C15" s="14" t="s">
        <v>17</v>
      </c>
      <c r="D15" s="33">
        <f>VLOOKUP(C15,Meses!$B$9:$T$221,2,FALSE)</f>
        <v>0</v>
      </c>
      <c r="E15" s="33">
        <f>VLOOKUP(C15,Meses!$B$9:$T$221,3,FALSE)</f>
        <v>18827.490000000002</v>
      </c>
      <c r="F15" s="34">
        <f t="shared" si="1"/>
        <v>-18827.490000000002</v>
      </c>
      <c r="G15" s="35" t="str">
        <f>IFERROR(E15/D15,"100%")</f>
        <v>100%</v>
      </c>
      <c r="I15" s="83" t="s">
        <v>51</v>
      </c>
      <c r="J15" s="86">
        <v>4963678.32</v>
      </c>
      <c r="K15" s="74">
        <v>4824260.05</v>
      </c>
      <c r="L15" s="92">
        <v>139418.27000000005</v>
      </c>
      <c r="M15" s="47" cm="1">
        <f t="array" ref="M15">SUMPRODUCT(M7:M14,J7:J14/J15)</f>
        <v>0.97178448098949333</v>
      </c>
      <c r="N15" s="52"/>
    </row>
    <row r="16" spans="2:14" x14ac:dyDescent="0.25">
      <c r="B16" s="43" t="s">
        <v>16</v>
      </c>
      <c r="C16" s="14" t="s">
        <v>18</v>
      </c>
      <c r="D16" s="33">
        <f>VLOOKUP(C16,Meses!$B$9:$T$221,2,FALSE)</f>
        <v>17918</v>
      </c>
      <c r="E16" s="33">
        <f>VLOOKUP(C16,Meses!$B$9:$T$221,3,FALSE)</f>
        <v>18167.96</v>
      </c>
      <c r="F16" s="34">
        <f t="shared" si="1"/>
        <v>-249.95999999999913</v>
      </c>
      <c r="G16" s="35">
        <f t="shared" si="0"/>
        <v>1.0139502176582207</v>
      </c>
      <c r="N16" s="37"/>
    </row>
    <row r="17" spans="2:14" x14ac:dyDescent="0.25">
      <c r="B17" s="43" t="s">
        <v>19</v>
      </c>
      <c r="C17" s="14" t="s">
        <v>20</v>
      </c>
      <c r="D17" s="33">
        <f>VLOOKUP(C17,Meses!$B$9:$T$221,2,FALSE)</f>
        <v>100000</v>
      </c>
      <c r="E17" s="33">
        <f>VLOOKUP(C17,Meses!$B$9:$T$221,3,FALSE)</f>
        <v>65702.37</v>
      </c>
      <c r="F17" s="34">
        <f t="shared" si="1"/>
        <v>34297.630000000005</v>
      </c>
      <c r="G17" s="35">
        <f t="shared" si="0"/>
        <v>0.65702369999999999</v>
      </c>
      <c r="I17" s="67" t="s">
        <v>59</v>
      </c>
      <c r="N17" s="37"/>
    </row>
    <row r="18" spans="2:14" x14ac:dyDescent="0.25">
      <c r="B18" s="43" t="s">
        <v>19</v>
      </c>
      <c r="C18" s="14" t="s">
        <v>21</v>
      </c>
      <c r="D18" s="33">
        <f>VLOOKUP(C18,Meses!$B$9:$T$221,2,FALSE)</f>
        <v>1043764</v>
      </c>
      <c r="E18" s="33">
        <f>VLOOKUP(C18,Meses!$B$9:$T$221,3,FALSE)</f>
        <v>891229.4</v>
      </c>
      <c r="F18" s="34">
        <f t="shared" si="1"/>
        <v>152534.59999999998</v>
      </c>
      <c r="G18" s="35">
        <f t="shared" si="0"/>
        <v>0.85386102605569847</v>
      </c>
      <c r="I18" s="118" t="s">
        <v>58</v>
      </c>
      <c r="J18" s="119"/>
      <c r="K18" s="119"/>
      <c r="L18" s="119"/>
      <c r="M18" s="119"/>
      <c r="N18" s="37"/>
    </row>
    <row r="19" spans="2:14" x14ac:dyDescent="0.25">
      <c r="B19" s="43" t="s">
        <v>19</v>
      </c>
      <c r="C19" t="s">
        <v>67</v>
      </c>
      <c r="D19" s="33">
        <f>VLOOKUP(C19,Meses!$B$9:$T$221,2,FALSE)</f>
        <v>0</v>
      </c>
      <c r="E19" s="33">
        <f>VLOOKUP(C19,Meses!$B$9:$T$221,3,FALSE)</f>
        <v>49484.14</v>
      </c>
      <c r="F19" s="34">
        <f t="shared" ref="F19" si="3">D19-E19</f>
        <v>-49484.14</v>
      </c>
      <c r="G19" s="35" t="str">
        <f t="shared" ref="G19" si="4">IFERROR(E19/D19,"100%")</f>
        <v>100%</v>
      </c>
      <c r="I19" s="71"/>
      <c r="J19" s="72"/>
      <c r="K19" s="72"/>
      <c r="L19" s="72"/>
      <c r="M19" s="72"/>
      <c r="N19" s="37"/>
    </row>
    <row r="20" spans="2:14" x14ac:dyDescent="0.25">
      <c r="B20" s="43" t="s">
        <v>19</v>
      </c>
      <c r="C20" s="14" t="s">
        <v>22</v>
      </c>
      <c r="D20" s="33">
        <f>VLOOKUP(C20,Meses!$B$9:$T$221,2,FALSE)</f>
        <v>200000</v>
      </c>
      <c r="E20" s="33">
        <f>VLOOKUP(C20,Meses!$B$9:$T$221,3,FALSE)</f>
        <v>18716.490000000002</v>
      </c>
      <c r="F20" s="34">
        <f t="shared" si="1"/>
        <v>181283.51</v>
      </c>
      <c r="G20" s="35">
        <f t="shared" si="0"/>
        <v>9.3582450000000011E-2</v>
      </c>
      <c r="I20" s="26" t="s">
        <v>50</v>
      </c>
      <c r="J20" s="26" t="s">
        <v>0</v>
      </c>
      <c r="K20" s="26" t="s">
        <v>1</v>
      </c>
      <c r="L20" s="26" t="s">
        <v>2</v>
      </c>
      <c r="M20" s="48" t="s">
        <v>57</v>
      </c>
      <c r="N20" s="37"/>
    </row>
    <row r="21" spans="2:14" x14ac:dyDescent="0.25">
      <c r="B21" s="43" t="s">
        <v>19</v>
      </c>
      <c r="C21" s="14" t="s">
        <v>23</v>
      </c>
      <c r="D21" s="33">
        <f>VLOOKUP(C21,Meses!$B$9:$T$221,2,FALSE)</f>
        <v>0</v>
      </c>
      <c r="E21" s="33">
        <f>VLOOKUP(C21,Meses!$B$9:$T$221,3,FALSE)</f>
        <v>0.08</v>
      </c>
      <c r="F21" s="34">
        <f t="shared" si="1"/>
        <v>-0.08</v>
      </c>
      <c r="G21" s="35" t="str">
        <f t="shared" si="0"/>
        <v>100%</v>
      </c>
      <c r="I21" s="27" t="s">
        <v>16</v>
      </c>
      <c r="J21" s="29">
        <f t="shared" ref="J21:L28" si="5">J7/1000</f>
        <v>17.917999999999999</v>
      </c>
      <c r="K21" s="29">
        <f t="shared" si="5"/>
        <v>36.995449999999998</v>
      </c>
      <c r="L21" s="29">
        <f t="shared" si="5"/>
        <v>-19.077450000000002</v>
      </c>
      <c r="M21" s="49">
        <f t="shared" ref="M21:M29" si="6">M7</f>
        <v>2.0647086728429511</v>
      </c>
      <c r="N21" s="37"/>
    </row>
    <row r="22" spans="2:14" x14ac:dyDescent="0.25">
      <c r="B22" s="43" t="s">
        <v>19</v>
      </c>
      <c r="C22" s="14" t="s">
        <v>24</v>
      </c>
      <c r="D22" s="33">
        <f>VLOOKUP(C22,Meses!$B$9:$T$221,2,FALSE)</f>
        <v>0</v>
      </c>
      <c r="E22" s="33">
        <f>VLOOKUP(C22,Meses!$B$9:$T$221,3,FALSE)</f>
        <v>301329.77</v>
      </c>
      <c r="F22" s="34">
        <f t="shared" si="1"/>
        <v>-301329.77</v>
      </c>
      <c r="G22" s="35" t="str">
        <f t="shared" si="0"/>
        <v>100%</v>
      </c>
      <c r="I22" s="27" t="s">
        <v>9</v>
      </c>
      <c r="J22" s="29">
        <f t="shared" si="5"/>
        <v>276</v>
      </c>
      <c r="K22" s="29">
        <f t="shared" si="5"/>
        <v>198.17339999999999</v>
      </c>
      <c r="L22" s="29">
        <f t="shared" si="5"/>
        <v>77.826599999999999</v>
      </c>
      <c r="M22" s="49">
        <f t="shared" si="6"/>
        <v>0.7180195652173913</v>
      </c>
      <c r="N22" s="37"/>
    </row>
    <row r="23" spans="2:14" x14ac:dyDescent="0.25">
      <c r="B23" s="43" t="s">
        <v>19</v>
      </c>
      <c r="C23" s="14" t="s">
        <v>25</v>
      </c>
      <c r="D23" s="33">
        <f>VLOOKUP(C23,Meses!$B$9:$T$221,2,FALSE)</f>
        <v>100000</v>
      </c>
      <c r="E23" s="33">
        <f>VLOOKUP(C23,Meses!$B$9:$T$221,3,FALSE)</f>
        <v>68907.360000000001</v>
      </c>
      <c r="F23" s="34">
        <f t="shared" si="1"/>
        <v>31092.639999999999</v>
      </c>
      <c r="G23" s="35">
        <f t="shared" si="0"/>
        <v>0.68907359999999995</v>
      </c>
      <c r="I23" s="27" t="s">
        <v>35</v>
      </c>
      <c r="J23" s="29">
        <f t="shared" si="5"/>
        <v>0</v>
      </c>
      <c r="K23" s="29">
        <f t="shared" si="5"/>
        <v>0.63449</v>
      </c>
      <c r="L23" s="29">
        <f t="shared" si="5"/>
        <v>-0.63449</v>
      </c>
      <c r="M23" s="49">
        <f t="shared" si="6"/>
        <v>0</v>
      </c>
      <c r="N23" s="37"/>
    </row>
    <row r="24" spans="2:14" x14ac:dyDescent="0.25">
      <c r="B24" s="43" t="s">
        <v>19</v>
      </c>
      <c r="C24" s="14" t="s">
        <v>26</v>
      </c>
      <c r="D24" s="33">
        <f>VLOOKUP(C24,Meses!$B$9:$T$221,2,FALSE)</f>
        <v>0</v>
      </c>
      <c r="E24" s="33">
        <f>VLOOKUP(C24,Meses!$B$9:$T$221,3,FALSE)</f>
        <v>76015.62</v>
      </c>
      <c r="F24" s="34">
        <f t="shared" si="1"/>
        <v>-76015.62</v>
      </c>
      <c r="G24" s="35" t="str">
        <f t="shared" si="0"/>
        <v>100%</v>
      </c>
      <c r="I24" s="27" t="s">
        <v>19</v>
      </c>
      <c r="J24" s="29">
        <f t="shared" si="5"/>
        <v>1443.7639999999999</v>
      </c>
      <c r="K24" s="29">
        <f t="shared" si="5"/>
        <v>1471.3852300000001</v>
      </c>
      <c r="L24" s="29">
        <f t="shared" si="5"/>
        <v>-27.621230000000054</v>
      </c>
      <c r="M24" s="49">
        <f t="shared" si="6"/>
        <v>1.0191314023621589</v>
      </c>
      <c r="N24" s="37"/>
    </row>
    <row r="25" spans="2:14" x14ac:dyDescent="0.25">
      <c r="B25" s="43" t="s">
        <v>27</v>
      </c>
      <c r="C25" s="14" t="s">
        <v>28</v>
      </c>
      <c r="D25" s="33">
        <f>VLOOKUP(C25,Meses!$B$9:$T$221,2,FALSE)</f>
        <v>4045</v>
      </c>
      <c r="E25" s="33">
        <f>VLOOKUP(C25,Meses!$B$9:$T$221,3,FALSE)</f>
        <v>4103.43</v>
      </c>
      <c r="F25" s="34">
        <f t="shared" si="1"/>
        <v>-58.430000000000291</v>
      </c>
      <c r="G25" s="35">
        <f t="shared" si="0"/>
        <v>1.0144449938195303</v>
      </c>
      <c r="I25" s="27" t="s">
        <v>11</v>
      </c>
      <c r="J25" s="29">
        <f t="shared" si="5"/>
        <v>1680.8610000000001</v>
      </c>
      <c r="K25" s="29">
        <f t="shared" si="5"/>
        <v>1637.5883100000001</v>
      </c>
      <c r="L25" s="29">
        <f t="shared" si="5"/>
        <v>43.272690000000033</v>
      </c>
      <c r="M25" s="49">
        <f t="shared" si="6"/>
        <v>0.97425564041285984</v>
      </c>
      <c r="N25" s="37"/>
    </row>
    <row r="26" spans="2:14" x14ac:dyDescent="0.25">
      <c r="B26" s="43" t="s">
        <v>27</v>
      </c>
      <c r="C26" s="14" t="s">
        <v>29</v>
      </c>
      <c r="D26" s="33">
        <f>VLOOKUP(C26,Meses!$B$9:$T$221,2,FALSE)</f>
        <v>20764</v>
      </c>
      <c r="E26" s="33">
        <f>VLOOKUP(C26,Meses!$B$9:$T$221,3,FALSE)</f>
        <v>26509.599999999999</v>
      </c>
      <c r="F26" s="34">
        <f t="shared" si="1"/>
        <v>-5745.5999999999985</v>
      </c>
      <c r="G26" s="35">
        <f t="shared" si="0"/>
        <v>1.2767096898478134</v>
      </c>
      <c r="I26" s="27" t="s">
        <v>37</v>
      </c>
      <c r="J26" s="29">
        <f t="shared" si="5"/>
        <v>932.29600000000005</v>
      </c>
      <c r="K26" s="29">
        <f t="shared" si="5"/>
        <v>971.45947999999999</v>
      </c>
      <c r="L26" s="29">
        <f t="shared" si="5"/>
        <v>-39.16347999999995</v>
      </c>
      <c r="M26" s="49">
        <f t="shared" si="6"/>
        <v>1.0420075598307834</v>
      </c>
      <c r="N26" s="37"/>
    </row>
    <row r="27" spans="2:14" x14ac:dyDescent="0.25">
      <c r="B27" s="43" t="s">
        <v>27</v>
      </c>
      <c r="C27" s="14" t="s">
        <v>30</v>
      </c>
      <c r="D27" s="33">
        <f>VLOOKUP(C27,Meses!$B$9:$T$221,2,FALSE)</f>
        <v>0</v>
      </c>
      <c r="E27" s="33">
        <f>VLOOKUP(C27,Meses!$B$9:$T$221,3,FALSE)</f>
        <v>3546.05</v>
      </c>
      <c r="F27" s="34">
        <f t="shared" si="1"/>
        <v>-3546.05</v>
      </c>
      <c r="G27" s="35" t="str">
        <f t="shared" si="0"/>
        <v>100%</v>
      </c>
      <c r="I27" s="27" t="s">
        <v>27</v>
      </c>
      <c r="J27" s="29">
        <f t="shared" si="5"/>
        <v>445.57299999999998</v>
      </c>
      <c r="K27" s="29">
        <f t="shared" si="5"/>
        <v>333.9511500000001</v>
      </c>
      <c r="L27" s="29">
        <f t="shared" si="5"/>
        <v>111.62184999999999</v>
      </c>
      <c r="M27" s="49">
        <f t="shared" si="6"/>
        <v>0.74948695275521648</v>
      </c>
      <c r="N27" s="37"/>
    </row>
    <row r="28" spans="2:14" x14ac:dyDescent="0.25">
      <c r="B28" s="43" t="s">
        <v>27</v>
      </c>
      <c r="C28" s="14" t="s">
        <v>31</v>
      </c>
      <c r="D28" s="33">
        <f>VLOOKUP(C28,Meses!$B$9:$T$221,2,FALSE)</f>
        <v>400000</v>
      </c>
      <c r="E28" s="33">
        <f>VLOOKUP(C28,Meses!$B$9:$T$221,3,FALSE)</f>
        <v>284278.89</v>
      </c>
      <c r="F28" s="34">
        <f t="shared" si="1"/>
        <v>115721.10999999999</v>
      </c>
      <c r="G28" s="35">
        <f t="shared" si="0"/>
        <v>0.71069722499999999</v>
      </c>
      <c r="I28" s="27" t="s">
        <v>5</v>
      </c>
      <c r="J28" s="29">
        <f t="shared" si="5"/>
        <v>167.26632000000001</v>
      </c>
      <c r="K28" s="29">
        <f t="shared" si="5"/>
        <v>174.07253999999998</v>
      </c>
      <c r="L28" s="29">
        <f t="shared" si="5"/>
        <v>-6.8062199999999917</v>
      </c>
      <c r="M28" s="49">
        <f t="shared" si="6"/>
        <v>1.040690917334703</v>
      </c>
      <c r="N28" s="37"/>
    </row>
    <row r="29" spans="2:14" x14ac:dyDescent="0.25">
      <c r="B29" s="43" t="s">
        <v>27</v>
      </c>
      <c r="C29" s="14" t="s">
        <v>33</v>
      </c>
      <c r="D29" s="33">
        <f>VLOOKUP(C29,Meses!$B$9:$T$221,2,FALSE)</f>
        <v>20764</v>
      </c>
      <c r="E29" s="33">
        <f>VLOOKUP(C29,Meses!$B$9:$T$221,3,FALSE)</f>
        <v>12458.34</v>
      </c>
      <c r="F29" s="34">
        <f t="shared" si="1"/>
        <v>8305.66</v>
      </c>
      <c r="G29" s="35">
        <f t="shared" si="0"/>
        <v>0.59999711038335579</v>
      </c>
      <c r="I29" s="28" t="s">
        <v>51</v>
      </c>
      <c r="J29" s="30">
        <f>SUM(J21:J28)</f>
        <v>4963.67832</v>
      </c>
      <c r="K29" s="30">
        <f t="shared" ref="K29:L29" si="7">SUM(K21:K28)</f>
        <v>4824.2600500000008</v>
      </c>
      <c r="L29" s="30">
        <f t="shared" si="7"/>
        <v>139.41827000000001</v>
      </c>
      <c r="M29" s="50">
        <f t="shared" si="6"/>
        <v>0.97178448098949333</v>
      </c>
      <c r="N29" s="37"/>
    </row>
    <row r="30" spans="2:14" x14ac:dyDescent="0.25">
      <c r="B30" s="43" t="s">
        <v>27</v>
      </c>
      <c r="C30" s="14" t="s">
        <v>34</v>
      </c>
      <c r="D30" s="33">
        <f>VLOOKUP(C30,Meses!$B$9:$T$221,2,FALSE)</f>
        <v>0</v>
      </c>
      <c r="E30" s="33">
        <f>VLOOKUP(C30,Meses!$B$9:$T$221,3,FALSE)</f>
        <v>3054.84</v>
      </c>
      <c r="F30" s="34">
        <f t="shared" si="1"/>
        <v>-3054.84</v>
      </c>
      <c r="G30" s="35" t="str">
        <f t="shared" si="0"/>
        <v>100%</v>
      </c>
      <c r="N30" s="37"/>
    </row>
    <row r="31" spans="2:14" x14ac:dyDescent="0.25">
      <c r="B31" s="43" t="s">
        <v>35</v>
      </c>
      <c r="C31" s="14" t="s">
        <v>36</v>
      </c>
      <c r="D31" s="33">
        <f>VLOOKUP(C31,Meses!$B$9:$T$221,2,FALSE)</f>
        <v>0</v>
      </c>
      <c r="E31" s="33">
        <f>VLOOKUP(C31,Meses!$B$9:$T$221,3,FALSE)</f>
        <v>634.49</v>
      </c>
      <c r="F31" s="34">
        <f t="shared" si="1"/>
        <v>-634.49</v>
      </c>
      <c r="G31" s="35" t="str">
        <f t="shared" si="0"/>
        <v>100%</v>
      </c>
      <c r="N31" s="53"/>
    </row>
    <row r="32" spans="2:14" x14ac:dyDescent="0.25">
      <c r="B32" s="43" t="s">
        <v>37</v>
      </c>
      <c r="C32" s="14" t="s">
        <v>38</v>
      </c>
      <c r="D32" s="33">
        <f>VLOOKUP(C32,Meses!$B$9:$T$221,2,FALSE)</f>
        <v>10000</v>
      </c>
      <c r="E32" s="33">
        <f>VLOOKUP(C32,Meses!$B$9:$T$221,3,FALSE)</f>
        <v>8352.4</v>
      </c>
      <c r="F32" s="34">
        <f t="shared" si="1"/>
        <v>1647.6000000000004</v>
      </c>
      <c r="G32" s="35">
        <f t="shared" si="0"/>
        <v>0.83523999999999998</v>
      </c>
      <c r="N32" s="37"/>
    </row>
    <row r="33" spans="2:14" x14ac:dyDescent="0.25">
      <c r="B33" s="43" t="s">
        <v>37</v>
      </c>
      <c r="C33" s="14" t="s">
        <v>39</v>
      </c>
      <c r="D33" s="33">
        <f>VLOOKUP(C33,Meses!$B$9:$T$221,2,FALSE)</f>
        <v>7371</v>
      </c>
      <c r="E33" s="33">
        <f>VLOOKUP(C33,Meses!$B$9:$T$221,3,FALSE)</f>
        <v>8348.33</v>
      </c>
      <c r="F33" s="34">
        <f t="shared" si="1"/>
        <v>-977.32999999999993</v>
      </c>
      <c r="G33" s="35">
        <f t="shared" si="0"/>
        <v>1.1325912359245693</v>
      </c>
      <c r="N33" s="37"/>
    </row>
    <row r="34" spans="2:14" x14ac:dyDescent="0.25">
      <c r="B34" s="43" t="s">
        <v>37</v>
      </c>
      <c r="C34" s="14" t="s">
        <v>40</v>
      </c>
      <c r="D34" s="33">
        <f>VLOOKUP(C34,Meses!$B$9:$T$221,2,FALSE)</f>
        <v>3902</v>
      </c>
      <c r="E34" s="33">
        <f>VLOOKUP(C34,Meses!$B$9:$T$221,3,FALSE)</f>
        <v>3555.36</v>
      </c>
      <c r="F34" s="34">
        <f t="shared" si="1"/>
        <v>346.63999999999987</v>
      </c>
      <c r="G34" s="35">
        <f t="shared" si="0"/>
        <v>0.91116350589441319</v>
      </c>
      <c r="I34" s="126" t="s">
        <v>63</v>
      </c>
      <c r="J34" s="127"/>
      <c r="K34" s="127"/>
      <c r="L34" s="127"/>
      <c r="M34" s="128"/>
      <c r="N34" s="37"/>
    </row>
    <row r="35" spans="2:14" x14ac:dyDescent="0.25">
      <c r="B35" s="43" t="s">
        <v>37</v>
      </c>
      <c r="C35" s="14" t="s">
        <v>41</v>
      </c>
      <c r="D35" s="33">
        <f>VLOOKUP(C35,Meses!$B$9:$T$221,2,FALSE)</f>
        <v>60000</v>
      </c>
      <c r="E35" s="33">
        <f>VLOOKUP(C35,Meses!$B$9:$T$221,3,FALSE)</f>
        <v>39925.599999999999</v>
      </c>
      <c r="F35" s="34">
        <f t="shared" si="1"/>
        <v>20074.400000000001</v>
      </c>
      <c r="G35" s="35">
        <f t="shared" si="0"/>
        <v>0.66542666666666661</v>
      </c>
      <c r="I35" s="129"/>
      <c r="J35" s="130"/>
      <c r="K35" s="130"/>
      <c r="L35" s="130"/>
      <c r="M35" s="131"/>
      <c r="N35" s="37"/>
    </row>
    <row r="36" spans="2:14" x14ac:dyDescent="0.25">
      <c r="B36" s="43" t="s">
        <v>37</v>
      </c>
      <c r="C36" s="14" t="s">
        <v>42</v>
      </c>
      <c r="D36" s="33">
        <f>VLOOKUP(C36,Meses!$B$9:$T$221,2,FALSE)</f>
        <v>6229</v>
      </c>
      <c r="E36" s="33">
        <f>VLOOKUP(C36,Meses!$B$9:$T$221,3,FALSE)</f>
        <v>5041.6499999999996</v>
      </c>
      <c r="F36" s="34">
        <f t="shared" si="1"/>
        <v>1187.3500000000004</v>
      </c>
      <c r="G36" s="35">
        <f t="shared" si="0"/>
        <v>0.80938352865628505</v>
      </c>
      <c r="I36" s="129"/>
      <c r="J36" s="130"/>
      <c r="K36" s="130"/>
      <c r="L36" s="130"/>
      <c r="M36" s="131"/>
      <c r="N36" s="37"/>
    </row>
    <row r="37" spans="2:14" x14ac:dyDescent="0.25">
      <c r="B37" s="43" t="s">
        <v>37</v>
      </c>
      <c r="C37" s="14" t="s">
        <v>43</v>
      </c>
      <c r="D37" s="33">
        <f>VLOOKUP(C37,Meses!$B$9:$T$221,2,FALSE)</f>
        <v>0</v>
      </c>
      <c r="E37" s="33">
        <f>VLOOKUP(C37,Meses!$B$9:$T$221,3,FALSE)</f>
        <v>1239.0999999999999</v>
      </c>
      <c r="F37" s="34">
        <f t="shared" si="1"/>
        <v>-1239.0999999999999</v>
      </c>
      <c r="G37" s="35" t="str">
        <f t="shared" si="0"/>
        <v>100%</v>
      </c>
      <c r="I37" s="129"/>
      <c r="J37" s="130"/>
      <c r="K37" s="130"/>
      <c r="L37" s="130"/>
      <c r="M37" s="131"/>
      <c r="N37" s="37"/>
    </row>
    <row r="38" spans="2:14" x14ac:dyDescent="0.25">
      <c r="B38" s="43" t="s">
        <v>37</v>
      </c>
      <c r="C38" s="14" t="s">
        <v>44</v>
      </c>
      <c r="D38" s="33">
        <f>VLOOKUP(C38,Meses!$B$9:$T$221,2,FALSE)</f>
        <v>744794</v>
      </c>
      <c r="E38" s="33">
        <f>VLOOKUP(C38,Meses!$B$9:$T$221,3,FALSE)</f>
        <v>829664.96</v>
      </c>
      <c r="F38" s="34">
        <f t="shared" si="1"/>
        <v>-84870.959999999963</v>
      </c>
      <c r="G38" s="35">
        <f t="shared" si="0"/>
        <v>1.1139522606250856</v>
      </c>
      <c r="I38" s="129"/>
      <c r="J38" s="130"/>
      <c r="K38" s="130"/>
      <c r="L38" s="130"/>
      <c r="M38" s="131"/>
      <c r="N38" s="37"/>
    </row>
    <row r="39" spans="2:14" x14ac:dyDescent="0.25">
      <c r="B39" s="43" t="s">
        <v>37</v>
      </c>
      <c r="C39" s="14" t="s">
        <v>45</v>
      </c>
      <c r="D39" s="33">
        <f>VLOOKUP(C39,Meses!$B$9:$T$221,2,FALSE)</f>
        <v>100000</v>
      </c>
      <c r="E39" s="33">
        <f>VLOOKUP(C39,Meses!$B$9:$T$221,3,FALSE)</f>
        <v>71851.149999999994</v>
      </c>
      <c r="F39" s="34">
        <f t="shared" si="1"/>
        <v>28148.850000000006</v>
      </c>
      <c r="G39" s="35">
        <f t="shared" si="0"/>
        <v>0.71851149999999997</v>
      </c>
      <c r="I39" s="129"/>
      <c r="J39" s="130"/>
      <c r="K39" s="130"/>
      <c r="L39" s="130"/>
      <c r="M39" s="131"/>
      <c r="N39" s="37"/>
    </row>
    <row r="40" spans="2:14" x14ac:dyDescent="0.25">
      <c r="B40" s="59" t="s">
        <v>37</v>
      </c>
      <c r="C40" s="60" t="s">
        <v>46</v>
      </c>
      <c r="D40" s="61">
        <f>VLOOKUP(C40,Meses!$B$9:$T$221,2,FALSE)</f>
        <v>0</v>
      </c>
      <c r="E40" s="61">
        <f>VLOOKUP(C40,Meses!$B$9:$T$221,3,FALSE)</f>
        <v>3480.93</v>
      </c>
      <c r="F40" s="62">
        <f t="shared" si="1"/>
        <v>-3480.93</v>
      </c>
      <c r="G40" s="63" t="str">
        <f t="shared" si="0"/>
        <v>100%</v>
      </c>
      <c r="I40" s="129"/>
      <c r="J40" s="130"/>
      <c r="K40" s="130"/>
      <c r="L40" s="130"/>
      <c r="M40" s="131"/>
      <c r="N40" s="70"/>
    </row>
    <row r="41" spans="2:14" x14ac:dyDescent="0.25">
      <c r="B41" s="124" t="s">
        <v>47</v>
      </c>
      <c r="C41" s="125"/>
      <c r="D41" s="64">
        <f>SUM(D7:D40)</f>
        <v>4963678.32</v>
      </c>
      <c r="E41" s="64">
        <f t="shared" ref="E41:F41" si="8">SUM(E7:E40)</f>
        <v>4824260.0500000007</v>
      </c>
      <c r="F41" s="65">
        <f t="shared" si="8"/>
        <v>139418.27000000005</v>
      </c>
      <c r="G41" s="66">
        <f>E41/D41</f>
        <v>0.97191230756468527</v>
      </c>
      <c r="H41" s="58"/>
      <c r="I41" s="132"/>
      <c r="J41" s="133"/>
      <c r="K41" s="133"/>
      <c r="L41" s="133"/>
      <c r="M41" s="134"/>
      <c r="N41" s="70"/>
    </row>
    <row r="42" spans="2:14" ht="16.5" thickBot="1" x14ac:dyDescent="0.3">
      <c r="B42" s="55"/>
      <c r="C42" s="44"/>
      <c r="D42" s="56"/>
      <c r="E42" s="56"/>
      <c r="F42" s="57"/>
      <c r="G42" s="44"/>
      <c r="H42" s="44"/>
      <c r="I42" s="44"/>
      <c r="J42" s="44"/>
      <c r="K42" s="44"/>
      <c r="L42" s="44"/>
      <c r="M42" s="44"/>
      <c r="N42" s="54"/>
    </row>
    <row r="48" spans="2:14" x14ac:dyDescent="0.25">
      <c r="D48" s="107"/>
    </row>
    <row r="49" spans="4:5" x14ac:dyDescent="0.25">
      <c r="E49" s="107"/>
    </row>
    <row r="51" spans="4:5" x14ac:dyDescent="0.25">
      <c r="D51" s="107"/>
    </row>
  </sheetData>
  <mergeCells count="4">
    <mergeCell ref="I18:M18"/>
    <mergeCell ref="B2:M3"/>
    <mergeCell ref="B41:C41"/>
    <mergeCell ref="I34:M41"/>
  </mergeCells>
  <pageMargins left="0.511811024" right="0.511811024" top="0.78740157499999996" bottom="0.78740157499999996" header="0.31496062000000002" footer="0.31496062000000002"/>
  <pageSetup orientation="portrait" verticalDpi="0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7424C46B-8500-4F62-86A2-9168E45EC5A7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F7:F41</xm:sqref>
        </x14:conditionalFormatting>
        <x14:conditionalFormatting xmlns:xm="http://schemas.microsoft.com/office/excel/2006/main" pivot="1">
          <x14:cfRule type="iconSet" priority="6" id="{2F1A8382-0BB3-4B69-85C0-D1EEF9D80BA3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L7:L14</xm:sqref>
        </x14:conditionalFormatting>
        <x14:conditionalFormatting xmlns:xm="http://schemas.microsoft.com/office/excel/2006/main" pivot="1">
          <x14:cfRule type="iconSet" priority="5" id="{57A22362-E8D4-43C1-8382-FF9EC3A2FC8B}">
            <x14:iconSet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Arrows" iconId="1"/>
              <x14:cfIcon iconSet="3Arrows" iconId="2"/>
            </x14:iconSet>
          </x14:cfRule>
          <xm:sqref>L15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2793-5EAD-4639-98FD-03C208ECB651}">
  <dimension ref="A1:T349"/>
  <sheetViews>
    <sheetView workbookViewId="0">
      <selection activeCell="G4" sqref="G4:K4"/>
    </sheetView>
  </sheetViews>
  <sheetFormatPr defaultRowHeight="15.75" x14ac:dyDescent="0.25"/>
  <cols>
    <col min="1" max="1" width="9.625" bestFit="1" customWidth="1"/>
    <col min="2" max="2" width="7.875" bestFit="1" customWidth="1"/>
    <col min="3" max="3" width="7.875" customWidth="1"/>
    <col min="4" max="5" width="11.125" bestFit="1" customWidth="1"/>
    <col min="6" max="6" width="16.5" bestFit="1" customWidth="1"/>
    <col min="7" max="7" width="17.875" bestFit="1" customWidth="1"/>
    <col min="8" max="18" width="13.875" bestFit="1" customWidth="1"/>
    <col min="19" max="19" width="15.375" bestFit="1" customWidth="1"/>
    <col min="20" max="20" width="11.125" bestFit="1" customWidth="1"/>
    <col min="21" max="21" width="7.25" bestFit="1" customWidth="1"/>
    <col min="22" max="22" width="8.125" bestFit="1" customWidth="1"/>
    <col min="23" max="23" width="6.5" bestFit="1" customWidth="1"/>
    <col min="24" max="24" width="8.375" bestFit="1" customWidth="1"/>
    <col min="25" max="25" width="6.375" bestFit="1" customWidth="1"/>
    <col min="26" max="26" width="8.25" bestFit="1" customWidth="1"/>
    <col min="27" max="27" width="10.125" bestFit="1" customWidth="1"/>
    <col min="28" max="28" width="9.5" bestFit="1" customWidth="1"/>
    <col min="29" max="29" width="7.25" bestFit="1" customWidth="1"/>
    <col min="30" max="30" width="8" bestFit="1" customWidth="1"/>
    <col min="31" max="31" width="6.125" bestFit="1" customWidth="1"/>
    <col min="32" max="32" width="8" bestFit="1" customWidth="1"/>
    <col min="33" max="33" width="6.75" bestFit="1" customWidth="1"/>
    <col min="34" max="34" width="8.625" bestFit="1" customWidth="1"/>
    <col min="35" max="35" width="10.125" bestFit="1" customWidth="1"/>
    <col min="36" max="36" width="9.5" bestFit="1" customWidth="1"/>
    <col min="37" max="37" width="9.875" bestFit="1" customWidth="1"/>
  </cols>
  <sheetData>
    <row r="1" spans="1:20" x14ac:dyDescent="0.25">
      <c r="A1" s="93" t="s">
        <v>70</v>
      </c>
      <c r="B1" s="93" t="s">
        <v>48</v>
      </c>
      <c r="C1" s="93" t="s">
        <v>73</v>
      </c>
      <c r="D1" s="94" t="s">
        <v>74</v>
      </c>
    </row>
    <row r="2" spans="1:20" x14ac:dyDescent="0.25">
      <c r="A2" s="95" t="s">
        <v>71</v>
      </c>
      <c r="B2" s="95">
        <v>40120101</v>
      </c>
      <c r="C2" s="100">
        <v>45383</v>
      </c>
      <c r="D2" s="96">
        <v>1407.0239328016664</v>
      </c>
      <c r="F2" s="88" t="s">
        <v>77</v>
      </c>
      <c r="G2" s="88" t="s">
        <v>76</v>
      </c>
    </row>
    <row r="3" spans="1:20" x14ac:dyDescent="0.25">
      <c r="A3" s="95" t="s">
        <v>71</v>
      </c>
      <c r="B3" s="95">
        <v>40120102</v>
      </c>
      <c r="C3" s="100">
        <v>45383</v>
      </c>
      <c r="D3" s="96">
        <v>11666.666666666666</v>
      </c>
      <c r="F3" s="88" t="s">
        <v>75</v>
      </c>
      <c r="G3" s="101">
        <v>45383</v>
      </c>
      <c r="H3" s="101">
        <v>45413</v>
      </c>
      <c r="I3" s="101">
        <v>45444</v>
      </c>
      <c r="J3" s="101">
        <v>45474</v>
      </c>
      <c r="K3" s="101">
        <v>45505</v>
      </c>
      <c r="L3" s="101">
        <v>45536</v>
      </c>
      <c r="M3" s="101">
        <v>45566</v>
      </c>
      <c r="N3" s="101">
        <v>45597</v>
      </c>
      <c r="O3" s="101">
        <v>45627</v>
      </c>
      <c r="P3" s="101">
        <v>45658</v>
      </c>
      <c r="Q3" s="101">
        <v>45689</v>
      </c>
      <c r="R3" s="101">
        <v>45717</v>
      </c>
      <c r="S3" s="101" t="s">
        <v>51</v>
      </c>
      <c r="T3" t="s">
        <v>78</v>
      </c>
    </row>
    <row r="4" spans="1:20" x14ac:dyDescent="0.25">
      <c r="A4" s="95" t="s">
        <v>71</v>
      </c>
      <c r="B4" s="95">
        <v>40120103</v>
      </c>
      <c r="C4" s="100">
        <v>45383</v>
      </c>
      <c r="D4" s="96">
        <v>865.16666666666674</v>
      </c>
      <c r="F4" s="89">
        <v>40120101</v>
      </c>
      <c r="G4" s="90">
        <v>1407.0239328016664</v>
      </c>
      <c r="H4" s="90">
        <v>1407.0239328016664</v>
      </c>
      <c r="I4" s="90">
        <v>1407.0239328016664</v>
      </c>
      <c r="J4" s="90">
        <v>1407.0239328016664</v>
      </c>
      <c r="K4" s="90">
        <v>1407.0239328016664</v>
      </c>
      <c r="L4" s="90">
        <v>1407.0239328016664</v>
      </c>
      <c r="M4" s="90">
        <v>1407.0239328016664</v>
      </c>
      <c r="N4" s="90">
        <v>1407.0239328016664</v>
      </c>
      <c r="O4" s="90">
        <v>1407.0239328016664</v>
      </c>
      <c r="P4" s="90">
        <v>1407.0239328016664</v>
      </c>
      <c r="Q4" s="90">
        <v>1407.0239328016664</v>
      </c>
      <c r="R4" s="90">
        <v>1407.0239328016664</v>
      </c>
      <c r="S4" s="90">
        <v>16884.287193619999</v>
      </c>
      <c r="T4" s="90">
        <f>SUM(G4:K4)</f>
        <v>7035.1196640083326</v>
      </c>
    </row>
    <row r="5" spans="1:20" x14ac:dyDescent="0.25">
      <c r="A5" s="95" t="s">
        <v>71</v>
      </c>
      <c r="B5" s="95">
        <v>40120201</v>
      </c>
      <c r="C5" s="100">
        <v>45383</v>
      </c>
      <c r="D5" s="96">
        <v>23000</v>
      </c>
      <c r="F5" s="89">
        <v>40120102</v>
      </c>
      <c r="G5" s="90">
        <v>11666.666666666666</v>
      </c>
      <c r="H5" s="90">
        <v>11666.666666666666</v>
      </c>
      <c r="I5" s="90">
        <v>11666.666666666666</v>
      </c>
      <c r="J5" s="90">
        <v>11666.666666666666</v>
      </c>
      <c r="K5" s="90">
        <v>11666.666666666666</v>
      </c>
      <c r="L5" s="90">
        <v>11666.666666666666</v>
      </c>
      <c r="M5" s="90">
        <v>11666.666666666666</v>
      </c>
      <c r="N5" s="90">
        <v>11666.666666666666</v>
      </c>
      <c r="O5" s="90">
        <v>11666.666666666666</v>
      </c>
      <c r="P5" s="90">
        <v>11666.666666666666</v>
      </c>
      <c r="Q5" s="90">
        <v>11666.666666666666</v>
      </c>
      <c r="R5" s="90">
        <v>11666.666666666666</v>
      </c>
      <c r="S5" s="90">
        <v>140000.00000000003</v>
      </c>
      <c r="T5" s="90">
        <f t="shared" ref="T5:T27" si="0">SUM(G5:K5)</f>
        <v>58333.333333333328</v>
      </c>
    </row>
    <row r="6" spans="1:20" x14ac:dyDescent="0.25">
      <c r="A6" s="95" t="s">
        <v>71</v>
      </c>
      <c r="B6" s="95">
        <v>40120401</v>
      </c>
      <c r="C6" s="100">
        <v>45383</v>
      </c>
      <c r="D6" s="96">
        <v>80000</v>
      </c>
      <c r="F6" s="89">
        <v>40120103</v>
      </c>
      <c r="G6" s="90">
        <v>865.16666666666674</v>
      </c>
      <c r="H6" s="90">
        <v>865.16666666666674</v>
      </c>
      <c r="I6" s="90">
        <v>865.16666666666674</v>
      </c>
      <c r="J6" s="90">
        <v>865.16666666666674</v>
      </c>
      <c r="K6" s="90">
        <v>865.16666666666674</v>
      </c>
      <c r="L6" s="90">
        <v>865.16666666666674</v>
      </c>
      <c r="M6" s="90">
        <v>865.16666666666674</v>
      </c>
      <c r="N6" s="90">
        <v>865.16666666666674</v>
      </c>
      <c r="O6" s="90">
        <v>865.16666666666674</v>
      </c>
      <c r="P6" s="90">
        <v>865.16666666666674</v>
      </c>
      <c r="Q6" s="90">
        <v>865.16666666666674</v>
      </c>
      <c r="R6" s="90">
        <v>865.16666666666674</v>
      </c>
      <c r="S6" s="90">
        <v>10382</v>
      </c>
      <c r="T6" s="90">
        <f t="shared" si="0"/>
        <v>4325.8333333333339</v>
      </c>
    </row>
    <row r="7" spans="1:20" x14ac:dyDescent="0.25">
      <c r="A7" s="95" t="s">
        <v>71</v>
      </c>
      <c r="B7" s="95">
        <v>40120402</v>
      </c>
      <c r="C7" s="100">
        <v>45383</v>
      </c>
      <c r="D7" s="96">
        <v>19749.776104941466</v>
      </c>
      <c r="F7" s="89">
        <v>40120201</v>
      </c>
      <c r="G7" s="90">
        <v>23000</v>
      </c>
      <c r="H7" s="90">
        <v>23000</v>
      </c>
      <c r="I7" s="90">
        <v>23000</v>
      </c>
      <c r="J7" s="90">
        <v>23000</v>
      </c>
      <c r="K7" s="90">
        <v>23000</v>
      </c>
      <c r="L7" s="90">
        <v>23000</v>
      </c>
      <c r="M7" s="90">
        <v>23000</v>
      </c>
      <c r="N7" s="90">
        <v>23000</v>
      </c>
      <c r="O7" s="90">
        <v>23000</v>
      </c>
      <c r="P7" s="90">
        <v>23000</v>
      </c>
      <c r="Q7" s="90">
        <v>23000</v>
      </c>
      <c r="R7" s="90">
        <v>23000</v>
      </c>
      <c r="S7" s="90">
        <v>276000</v>
      </c>
      <c r="T7" s="90">
        <f t="shared" si="0"/>
        <v>115000</v>
      </c>
    </row>
    <row r="8" spans="1:20" x14ac:dyDescent="0.25">
      <c r="A8" s="95" t="s">
        <v>71</v>
      </c>
      <c r="B8" s="95">
        <v>40120403</v>
      </c>
      <c r="C8" s="100">
        <v>45383</v>
      </c>
      <c r="D8" s="96">
        <v>19488.667569444446</v>
      </c>
      <c r="F8" s="89">
        <v>40120401</v>
      </c>
      <c r="G8" s="90">
        <v>80000</v>
      </c>
      <c r="H8" s="90">
        <v>80000</v>
      </c>
      <c r="I8" s="90">
        <v>80000</v>
      </c>
      <c r="J8" s="90">
        <v>80000</v>
      </c>
      <c r="K8" s="90">
        <v>80000</v>
      </c>
      <c r="L8" s="90">
        <v>80000</v>
      </c>
      <c r="M8" s="90">
        <v>80000</v>
      </c>
      <c r="N8" s="90">
        <v>80000</v>
      </c>
      <c r="O8" s="90">
        <v>80000</v>
      </c>
      <c r="P8" s="90">
        <v>80000</v>
      </c>
      <c r="Q8" s="90">
        <v>80000</v>
      </c>
      <c r="R8" s="90">
        <v>80000</v>
      </c>
      <c r="S8" s="90">
        <v>960000</v>
      </c>
      <c r="T8" s="90">
        <f t="shared" si="0"/>
        <v>400000</v>
      </c>
    </row>
    <row r="9" spans="1:20" x14ac:dyDescent="0.25">
      <c r="A9" s="95" t="s">
        <v>71</v>
      </c>
      <c r="B9" s="95">
        <v>40120404</v>
      </c>
      <c r="C9" s="100">
        <v>45383</v>
      </c>
      <c r="D9" s="96">
        <v>20833.333333333332</v>
      </c>
      <c r="F9" s="89">
        <v>40120402</v>
      </c>
      <c r="G9" s="90">
        <v>19749.776104941466</v>
      </c>
      <c r="H9" s="90">
        <v>19749.776104941466</v>
      </c>
      <c r="I9" s="90">
        <v>19749.776104941466</v>
      </c>
      <c r="J9" s="90">
        <v>19749.776104941466</v>
      </c>
      <c r="K9" s="90">
        <v>19749.776104941466</v>
      </c>
      <c r="L9" s="90">
        <v>19749.776104941466</v>
      </c>
      <c r="M9" s="90">
        <v>19749.776104941466</v>
      </c>
      <c r="N9" s="90">
        <v>19749.776104941466</v>
      </c>
      <c r="O9" s="90">
        <v>19749.776104941466</v>
      </c>
      <c r="P9" s="90">
        <v>19749.776104941466</v>
      </c>
      <c r="Q9" s="90">
        <v>19749.776104941466</v>
      </c>
      <c r="R9" s="90">
        <v>19749.776104941466</v>
      </c>
      <c r="S9" s="90">
        <v>236997.3132592976</v>
      </c>
      <c r="T9" s="90">
        <f t="shared" si="0"/>
        <v>98748.880524707332</v>
      </c>
    </row>
    <row r="10" spans="1:20" x14ac:dyDescent="0.25">
      <c r="A10" s="95" t="s">
        <v>71</v>
      </c>
      <c r="B10" s="95">
        <v>40120503</v>
      </c>
      <c r="C10" s="100">
        <v>45383</v>
      </c>
      <c r="D10" s="96">
        <v>1493.13924</v>
      </c>
      <c r="F10" s="89">
        <v>40120403</v>
      </c>
      <c r="G10" s="90">
        <v>19488.667569444446</v>
      </c>
      <c r="H10" s="90">
        <v>19488.667569444446</v>
      </c>
      <c r="I10" s="90">
        <v>19488.667569444446</v>
      </c>
      <c r="J10" s="90">
        <v>19488.667569444446</v>
      </c>
      <c r="K10" s="90">
        <v>19488.667569444446</v>
      </c>
      <c r="L10" s="90">
        <v>19488.667569444446</v>
      </c>
      <c r="M10" s="90">
        <v>19488.667569444446</v>
      </c>
      <c r="N10" s="90">
        <v>19488.667569444446</v>
      </c>
      <c r="O10" s="90">
        <v>19488.667569444446</v>
      </c>
      <c r="P10" s="90">
        <v>19488.667569444446</v>
      </c>
      <c r="Q10" s="90">
        <v>19488.667569444446</v>
      </c>
      <c r="R10" s="90">
        <v>19488.667569444446</v>
      </c>
      <c r="S10" s="90">
        <v>233864.01083333339</v>
      </c>
      <c r="T10" s="90">
        <f t="shared" si="0"/>
        <v>97443.337847222225</v>
      </c>
    </row>
    <row r="11" spans="1:20" x14ac:dyDescent="0.25">
      <c r="A11" s="95" t="s">
        <v>71</v>
      </c>
      <c r="B11" s="95">
        <v>40120602</v>
      </c>
      <c r="C11" s="100">
        <v>45383</v>
      </c>
      <c r="D11" s="96">
        <v>11277.666666666666</v>
      </c>
      <c r="F11" s="89">
        <v>40120404</v>
      </c>
      <c r="G11" s="90">
        <v>20833.333333333332</v>
      </c>
      <c r="H11" s="90">
        <v>20833.333333333332</v>
      </c>
      <c r="I11" s="90">
        <v>20833.333333333332</v>
      </c>
      <c r="J11" s="90">
        <v>20833.333333333332</v>
      </c>
      <c r="K11" s="90">
        <v>20833.333333333332</v>
      </c>
      <c r="L11" s="90">
        <v>20833.333333333332</v>
      </c>
      <c r="M11" s="90">
        <v>20833.333333333332</v>
      </c>
      <c r="N11" s="90">
        <v>20833.333333333332</v>
      </c>
      <c r="O11" s="90">
        <v>20833.333333333332</v>
      </c>
      <c r="P11" s="90">
        <v>20833.333333333332</v>
      </c>
      <c r="Q11" s="90">
        <v>20833.333333333332</v>
      </c>
      <c r="R11" s="90">
        <v>20833.333333333332</v>
      </c>
      <c r="S11" s="90">
        <v>250000.00000000003</v>
      </c>
      <c r="T11" s="90">
        <f t="shared" si="0"/>
        <v>104166.66666666666</v>
      </c>
    </row>
    <row r="12" spans="1:20" x14ac:dyDescent="0.25">
      <c r="A12" s="95" t="s">
        <v>71</v>
      </c>
      <c r="B12" s="95">
        <v>40120603</v>
      </c>
      <c r="C12" s="100">
        <v>45383</v>
      </c>
      <c r="D12" s="96">
        <v>8333.3333333333339</v>
      </c>
      <c r="F12" s="89">
        <v>40120503</v>
      </c>
      <c r="G12" s="90">
        <v>1493.13924</v>
      </c>
      <c r="H12" s="90">
        <v>1493.13924</v>
      </c>
      <c r="I12" s="90">
        <v>1493.13924</v>
      </c>
      <c r="J12" s="90">
        <v>1493.13924</v>
      </c>
      <c r="K12" s="90">
        <v>1493.13924</v>
      </c>
      <c r="L12" s="90">
        <v>1493.13924</v>
      </c>
      <c r="M12" s="90">
        <v>1493.13924</v>
      </c>
      <c r="N12" s="90">
        <v>1493.13924</v>
      </c>
      <c r="O12" s="90">
        <v>1493.13924</v>
      </c>
      <c r="P12" s="90">
        <v>1493.13924</v>
      </c>
      <c r="Q12" s="90">
        <v>1493.13924</v>
      </c>
      <c r="R12" s="90">
        <v>1493.13924</v>
      </c>
      <c r="S12" s="90">
        <v>17917.670880000001</v>
      </c>
      <c r="T12" s="90">
        <f t="shared" si="0"/>
        <v>7465.6962000000003</v>
      </c>
    </row>
    <row r="13" spans="1:20" x14ac:dyDescent="0.25">
      <c r="A13" s="95" t="s">
        <v>71</v>
      </c>
      <c r="B13" s="95">
        <v>40120613</v>
      </c>
      <c r="C13" s="100">
        <v>45383</v>
      </c>
      <c r="D13" s="96">
        <v>8333.3333333333339</v>
      </c>
      <c r="F13" s="89">
        <v>40120601</v>
      </c>
      <c r="G13" s="90">
        <v>8333.3333333333339</v>
      </c>
      <c r="H13" s="90">
        <v>8333.3333333333339</v>
      </c>
      <c r="I13" s="90">
        <v>8333.3333333333339</v>
      </c>
      <c r="J13" s="90">
        <v>8333.3333333333339</v>
      </c>
      <c r="K13" s="90">
        <v>8333.3333333333339</v>
      </c>
      <c r="L13" s="90">
        <v>8333.3333333333339</v>
      </c>
      <c r="M13" s="90">
        <v>8333.3333333333339</v>
      </c>
      <c r="N13" s="90">
        <v>8333.3333333333339</v>
      </c>
      <c r="O13" s="90">
        <v>8333.3333333333339</v>
      </c>
      <c r="P13" s="90">
        <v>8333.3333333333339</v>
      </c>
      <c r="Q13" s="90">
        <v>8333.3333333333339</v>
      </c>
      <c r="R13" s="90">
        <v>8333.3333333333339</v>
      </c>
      <c r="S13" s="90">
        <v>99999.999999999985</v>
      </c>
      <c r="T13" s="90">
        <f t="shared" si="0"/>
        <v>41666.666666666672</v>
      </c>
    </row>
    <row r="14" spans="1:20" x14ac:dyDescent="0.25">
      <c r="A14" s="95" t="s">
        <v>71</v>
      </c>
      <c r="B14" s="95">
        <v>40120701</v>
      </c>
      <c r="C14" s="100">
        <v>45383</v>
      </c>
      <c r="D14" s="96">
        <v>337.06893333333335</v>
      </c>
      <c r="F14" s="89">
        <v>40120602</v>
      </c>
      <c r="G14" s="90">
        <v>86980.366666666669</v>
      </c>
      <c r="H14" s="90">
        <v>86980.366666666669</v>
      </c>
      <c r="I14" s="90">
        <v>86980.366666666669</v>
      </c>
      <c r="J14" s="90">
        <v>86980.366666666669</v>
      </c>
      <c r="K14" s="90">
        <v>86980.366666666669</v>
      </c>
      <c r="L14" s="90">
        <v>86980.366666666669</v>
      </c>
      <c r="M14" s="90">
        <v>86980.366666666669</v>
      </c>
      <c r="N14" s="90">
        <v>86980.366666666669</v>
      </c>
      <c r="O14" s="90">
        <v>86980.366666666669</v>
      </c>
      <c r="P14" s="90">
        <v>86980.366666666669</v>
      </c>
      <c r="Q14" s="90">
        <v>86980.366666666669</v>
      </c>
      <c r="R14" s="90">
        <v>86980.366666666669</v>
      </c>
      <c r="S14" s="90">
        <v>1043764.4000000003</v>
      </c>
      <c r="T14" s="90">
        <f t="shared" si="0"/>
        <v>434901.83333333337</v>
      </c>
    </row>
    <row r="15" spans="1:20" x14ac:dyDescent="0.25">
      <c r="A15" s="95" t="s">
        <v>71</v>
      </c>
      <c r="B15" s="95">
        <v>40120707</v>
      </c>
      <c r="C15" s="100">
        <v>45383</v>
      </c>
      <c r="D15" s="96">
        <v>16666.666666666668</v>
      </c>
      <c r="F15" s="89">
        <v>40120603</v>
      </c>
      <c r="G15" s="90">
        <v>16666.666666666668</v>
      </c>
      <c r="H15" s="90">
        <v>16666.666666666668</v>
      </c>
      <c r="I15" s="90">
        <v>16666.666666666668</v>
      </c>
      <c r="J15" s="90">
        <v>16666.666666666668</v>
      </c>
      <c r="K15" s="90">
        <v>16666.666666666668</v>
      </c>
      <c r="L15" s="90">
        <v>16666.666666666668</v>
      </c>
      <c r="M15" s="90">
        <v>16666.666666666668</v>
      </c>
      <c r="N15" s="90">
        <v>16666.666666666668</v>
      </c>
      <c r="O15" s="90">
        <v>16666.666666666668</v>
      </c>
      <c r="P15" s="90">
        <v>16666.666666666668</v>
      </c>
      <c r="Q15" s="90">
        <v>16666.666666666668</v>
      </c>
      <c r="R15" s="90">
        <v>16666.666666666668</v>
      </c>
      <c r="S15" s="90">
        <v>199999.99999999997</v>
      </c>
      <c r="T15" s="90">
        <f t="shared" si="0"/>
        <v>83333.333333333343</v>
      </c>
    </row>
    <row r="16" spans="1:20" x14ac:dyDescent="0.25">
      <c r="A16" s="95" t="s">
        <v>71</v>
      </c>
      <c r="B16" s="95">
        <v>40120801</v>
      </c>
      <c r="C16" s="100">
        <v>45383</v>
      </c>
      <c r="D16" s="96">
        <v>1730.3333333333335</v>
      </c>
      <c r="F16" s="89">
        <v>40120613</v>
      </c>
      <c r="G16" s="90">
        <v>8333.3333333333339</v>
      </c>
      <c r="H16" s="90">
        <v>8333.3333333333339</v>
      </c>
      <c r="I16" s="90">
        <v>8333.3333333333339</v>
      </c>
      <c r="J16" s="90">
        <v>8333.3333333333339</v>
      </c>
      <c r="K16" s="90">
        <v>8333.3333333333339</v>
      </c>
      <c r="L16" s="90">
        <v>8333.3333333333339</v>
      </c>
      <c r="M16" s="90">
        <v>8333.3333333333339</v>
      </c>
      <c r="N16" s="90">
        <v>8333.3333333333339</v>
      </c>
      <c r="O16" s="90">
        <v>8333.3333333333339</v>
      </c>
      <c r="P16" s="90">
        <v>8333.3333333333339</v>
      </c>
      <c r="Q16" s="90">
        <v>8333.3333333333339</v>
      </c>
      <c r="R16" s="90">
        <v>8333.3333333333339</v>
      </c>
      <c r="S16" s="90">
        <v>99999.999999999985</v>
      </c>
      <c r="T16" s="90">
        <f t="shared" si="0"/>
        <v>41666.666666666672</v>
      </c>
    </row>
    <row r="17" spans="1:20" x14ac:dyDescent="0.25">
      <c r="A17" s="95" t="s">
        <v>71</v>
      </c>
      <c r="B17" s="95">
        <v>40121102</v>
      </c>
      <c r="C17" s="100">
        <v>45383</v>
      </c>
      <c r="D17" s="96">
        <v>833.33333333333337</v>
      </c>
      <c r="F17" s="89">
        <v>40120701</v>
      </c>
      <c r="G17" s="90">
        <v>337.06893333333335</v>
      </c>
      <c r="H17" s="90">
        <v>337.06893333333335</v>
      </c>
      <c r="I17" s="90">
        <v>337.06893333333335</v>
      </c>
      <c r="J17" s="90">
        <v>337.06893333333335</v>
      </c>
      <c r="K17" s="90">
        <v>337.06893333333335</v>
      </c>
      <c r="L17" s="90">
        <v>337.06893333333335</v>
      </c>
      <c r="M17" s="90">
        <v>337.06893333333335</v>
      </c>
      <c r="N17" s="90">
        <v>337.06893333333335</v>
      </c>
      <c r="O17" s="90">
        <v>337.06893333333335</v>
      </c>
      <c r="P17" s="90">
        <v>337.06893333333335</v>
      </c>
      <c r="Q17" s="90">
        <v>337.06893333333335</v>
      </c>
      <c r="R17" s="90">
        <v>337.06893333333335</v>
      </c>
      <c r="S17" s="90">
        <v>4044.8272000000011</v>
      </c>
      <c r="T17" s="90">
        <f t="shared" si="0"/>
        <v>1685.3446666666669</v>
      </c>
    </row>
    <row r="18" spans="1:20" x14ac:dyDescent="0.25">
      <c r="A18" s="95" t="s">
        <v>71</v>
      </c>
      <c r="B18" s="95">
        <v>40121104</v>
      </c>
      <c r="C18" s="100">
        <v>45383</v>
      </c>
      <c r="D18" s="96">
        <v>614.26833333333332</v>
      </c>
      <c r="F18" s="89">
        <v>40120705</v>
      </c>
      <c r="G18" s="90">
        <v>1730.3333333333335</v>
      </c>
      <c r="H18" s="90">
        <v>1730.3333333333335</v>
      </c>
      <c r="I18" s="90">
        <v>1730.3333333333335</v>
      </c>
      <c r="J18" s="90">
        <v>1730.3333333333335</v>
      </c>
      <c r="K18" s="90">
        <v>1730.3333333333335</v>
      </c>
      <c r="L18" s="90">
        <v>1730.3333333333335</v>
      </c>
      <c r="M18" s="90">
        <v>1730.3333333333335</v>
      </c>
      <c r="N18" s="90">
        <v>1730.3333333333335</v>
      </c>
      <c r="O18" s="90">
        <v>1730.3333333333335</v>
      </c>
      <c r="P18" s="90">
        <v>1730.3333333333335</v>
      </c>
      <c r="Q18" s="90">
        <v>1730.3333333333335</v>
      </c>
      <c r="R18" s="90">
        <v>1730.3333333333335</v>
      </c>
      <c r="S18" s="90">
        <v>20764</v>
      </c>
      <c r="T18" s="90">
        <f t="shared" si="0"/>
        <v>8651.6666666666679</v>
      </c>
    </row>
    <row r="19" spans="1:20" x14ac:dyDescent="0.25">
      <c r="A19" s="95" t="s">
        <v>71</v>
      </c>
      <c r="B19" s="95">
        <v>40121107</v>
      </c>
      <c r="C19" s="100">
        <v>45383</v>
      </c>
      <c r="D19" s="96">
        <v>155.72999999999999</v>
      </c>
      <c r="F19" s="89">
        <v>40120707</v>
      </c>
      <c r="G19" s="90">
        <v>33333.333333333336</v>
      </c>
      <c r="H19" s="90">
        <v>33333.333333333336</v>
      </c>
      <c r="I19" s="90">
        <v>33333.333333333336</v>
      </c>
      <c r="J19" s="90">
        <v>33333.333333333336</v>
      </c>
      <c r="K19" s="90">
        <v>33333.333333333336</v>
      </c>
      <c r="L19" s="90">
        <v>33333.333333333336</v>
      </c>
      <c r="M19" s="90">
        <v>33333.333333333336</v>
      </c>
      <c r="N19" s="90">
        <v>33333.333333333336</v>
      </c>
      <c r="O19" s="90">
        <v>33333.333333333336</v>
      </c>
      <c r="P19" s="90">
        <v>33333.333333333336</v>
      </c>
      <c r="Q19" s="90">
        <v>33333.333333333336</v>
      </c>
      <c r="R19" s="90">
        <v>33333.333333333336</v>
      </c>
      <c r="S19" s="90">
        <v>399999.99999999994</v>
      </c>
      <c r="T19" s="90">
        <f t="shared" si="0"/>
        <v>166666.66666666669</v>
      </c>
    </row>
    <row r="20" spans="1:20" x14ac:dyDescent="0.25">
      <c r="A20" s="95" t="s">
        <v>71</v>
      </c>
      <c r="B20" s="95">
        <v>40121110</v>
      </c>
      <c r="C20" s="100">
        <v>45383</v>
      </c>
      <c r="D20" s="96">
        <v>0</v>
      </c>
      <c r="F20" s="89">
        <v>40120801</v>
      </c>
      <c r="G20" s="90">
        <v>1730.3333333333335</v>
      </c>
      <c r="H20" s="90">
        <v>1730.3333333333335</v>
      </c>
      <c r="I20" s="90">
        <v>1730.3333333333335</v>
      </c>
      <c r="J20" s="90">
        <v>1730.3333333333335</v>
      </c>
      <c r="K20" s="90">
        <v>1730.3333333333335</v>
      </c>
      <c r="L20" s="90">
        <v>1730.3333333333335</v>
      </c>
      <c r="M20" s="90">
        <v>1730.3333333333335</v>
      </c>
      <c r="N20" s="90">
        <v>1730.3333333333335</v>
      </c>
      <c r="O20" s="90">
        <v>1730.3333333333335</v>
      </c>
      <c r="P20" s="90">
        <v>1730.3333333333335</v>
      </c>
      <c r="Q20" s="90">
        <v>1730.3333333333335</v>
      </c>
      <c r="R20" s="90">
        <v>1730.3333333333335</v>
      </c>
      <c r="S20" s="90">
        <v>20764</v>
      </c>
      <c r="T20" s="90">
        <f t="shared" si="0"/>
        <v>8651.6666666666679</v>
      </c>
    </row>
    <row r="21" spans="1:20" x14ac:dyDescent="0.25">
      <c r="A21" s="95" t="s">
        <v>71</v>
      </c>
      <c r="B21" s="95">
        <v>40121119</v>
      </c>
      <c r="C21" s="100">
        <v>45383</v>
      </c>
      <c r="D21" s="96">
        <v>30908.863333333331</v>
      </c>
      <c r="F21" s="89">
        <v>40121102</v>
      </c>
      <c r="G21" s="90">
        <v>833.33333333333337</v>
      </c>
      <c r="H21" s="90">
        <v>833.33333333333337</v>
      </c>
      <c r="I21" s="90">
        <v>833.33333333333337</v>
      </c>
      <c r="J21" s="90">
        <v>833.33333333333337</v>
      </c>
      <c r="K21" s="90">
        <v>833.33333333333337</v>
      </c>
      <c r="L21" s="90">
        <v>833.33333333333337</v>
      </c>
      <c r="M21" s="90">
        <v>833.33333333333337</v>
      </c>
      <c r="N21" s="90">
        <v>833.33333333333337</v>
      </c>
      <c r="O21" s="90">
        <v>833.33333333333337</v>
      </c>
      <c r="P21" s="90">
        <v>833.33333333333337</v>
      </c>
      <c r="Q21" s="90">
        <v>833.33333333333337</v>
      </c>
      <c r="R21" s="90">
        <v>833.33333333333337</v>
      </c>
      <c r="S21" s="90">
        <v>10000</v>
      </c>
      <c r="T21" s="90">
        <f t="shared" si="0"/>
        <v>4166.666666666667</v>
      </c>
    </row>
    <row r="22" spans="1:20" x14ac:dyDescent="0.25">
      <c r="A22" s="95" t="s">
        <v>71</v>
      </c>
      <c r="B22" s="95">
        <v>40121120</v>
      </c>
      <c r="C22" s="100">
        <v>45383</v>
      </c>
      <c r="D22" s="96">
        <v>2500</v>
      </c>
      <c r="F22" s="89">
        <v>40121104</v>
      </c>
      <c r="G22" s="90">
        <v>614.26833333333332</v>
      </c>
      <c r="H22" s="90">
        <v>614.26833333333332</v>
      </c>
      <c r="I22" s="90">
        <v>614.26833333333332</v>
      </c>
      <c r="J22" s="90">
        <v>614.26833333333332</v>
      </c>
      <c r="K22" s="90">
        <v>614.26833333333332</v>
      </c>
      <c r="L22" s="90">
        <v>614.26833333333332</v>
      </c>
      <c r="M22" s="90">
        <v>614.26833333333332</v>
      </c>
      <c r="N22" s="90">
        <v>614.26833333333332</v>
      </c>
      <c r="O22" s="90">
        <v>614.26833333333332</v>
      </c>
      <c r="P22" s="90">
        <v>614.26833333333332</v>
      </c>
      <c r="Q22" s="90">
        <v>614.26833333333332</v>
      </c>
      <c r="R22" s="90">
        <v>614.26833333333332</v>
      </c>
      <c r="S22" s="90">
        <v>7371.22</v>
      </c>
      <c r="T22" s="90">
        <f t="shared" si="0"/>
        <v>3071.3416666666667</v>
      </c>
    </row>
    <row r="23" spans="1:20" x14ac:dyDescent="0.25">
      <c r="A23" s="98" t="s">
        <v>72</v>
      </c>
      <c r="B23" s="98">
        <v>40120601</v>
      </c>
      <c r="C23" s="100">
        <v>45383</v>
      </c>
      <c r="D23" s="99">
        <v>8333.3333333333339</v>
      </c>
      <c r="F23" s="89">
        <v>40121107</v>
      </c>
      <c r="G23" s="90">
        <v>155.72999999999999</v>
      </c>
      <c r="H23" s="90">
        <v>0</v>
      </c>
      <c r="I23" s="90">
        <v>155.72999999999999</v>
      </c>
      <c r="J23" s="90">
        <v>0</v>
      </c>
      <c r="K23" s="90">
        <v>155.72999999999999</v>
      </c>
      <c r="L23" s="90">
        <v>1483.5878</v>
      </c>
      <c r="M23" s="90">
        <v>155.72999999999999</v>
      </c>
      <c r="N23" s="90">
        <v>0</v>
      </c>
      <c r="O23" s="90">
        <v>155.72999999999999</v>
      </c>
      <c r="P23" s="90">
        <v>0</v>
      </c>
      <c r="Q23" s="90">
        <v>155.72999999999999</v>
      </c>
      <c r="R23" s="90">
        <v>1483.5878</v>
      </c>
      <c r="S23" s="90">
        <v>3901.5555999999997</v>
      </c>
      <c r="T23" s="90">
        <f t="shared" si="0"/>
        <v>467.18999999999994</v>
      </c>
    </row>
    <row r="24" spans="1:20" x14ac:dyDescent="0.25">
      <c r="A24" s="98" t="s">
        <v>72</v>
      </c>
      <c r="B24" s="98">
        <v>40120602</v>
      </c>
      <c r="C24" s="100">
        <v>45383</v>
      </c>
      <c r="D24" s="99">
        <v>75702.7</v>
      </c>
      <c r="F24" s="89">
        <v>40121108</v>
      </c>
      <c r="G24" s="90">
        <v>5000</v>
      </c>
      <c r="H24" s="90">
        <v>5000</v>
      </c>
      <c r="I24" s="90">
        <v>5000</v>
      </c>
      <c r="J24" s="90">
        <v>5000</v>
      </c>
      <c r="K24" s="90">
        <v>5000</v>
      </c>
      <c r="L24" s="90">
        <v>5000</v>
      </c>
      <c r="M24" s="90">
        <v>5000</v>
      </c>
      <c r="N24" s="90">
        <v>5000</v>
      </c>
      <c r="O24" s="90">
        <v>5000</v>
      </c>
      <c r="P24" s="90">
        <v>5000</v>
      </c>
      <c r="Q24" s="90">
        <v>5000</v>
      </c>
      <c r="R24" s="90">
        <v>5000</v>
      </c>
      <c r="S24" s="90">
        <v>60000</v>
      </c>
      <c r="T24" s="90">
        <f t="shared" si="0"/>
        <v>25000</v>
      </c>
    </row>
    <row r="25" spans="1:20" x14ac:dyDescent="0.25">
      <c r="A25" s="98" t="s">
        <v>72</v>
      </c>
      <c r="B25" s="98">
        <v>40120705</v>
      </c>
      <c r="C25" s="100">
        <v>45383</v>
      </c>
      <c r="D25" s="99">
        <v>1730.3333333333335</v>
      </c>
      <c r="F25" s="89">
        <v>40121110</v>
      </c>
      <c r="G25" s="90">
        <v>0</v>
      </c>
      <c r="H25" s="90">
        <v>0</v>
      </c>
      <c r="I25" s="90">
        <v>0</v>
      </c>
      <c r="J25" s="90">
        <v>0</v>
      </c>
      <c r="K25" s="90">
        <v>0</v>
      </c>
      <c r="L25" s="90">
        <v>0</v>
      </c>
      <c r="M25" s="90">
        <v>6229.2</v>
      </c>
      <c r="N25" s="90">
        <v>0</v>
      </c>
      <c r="O25" s="90">
        <v>0</v>
      </c>
      <c r="P25" s="90">
        <v>0</v>
      </c>
      <c r="Q25" s="90">
        <v>0</v>
      </c>
      <c r="R25" s="90">
        <v>0</v>
      </c>
      <c r="S25" s="90">
        <v>6229.2</v>
      </c>
      <c r="T25" s="90">
        <f t="shared" si="0"/>
        <v>0</v>
      </c>
    </row>
    <row r="26" spans="1:20" x14ac:dyDescent="0.25">
      <c r="A26" s="98" t="s">
        <v>72</v>
      </c>
      <c r="B26" s="98">
        <v>40120707</v>
      </c>
      <c r="C26" s="100">
        <v>45383</v>
      </c>
      <c r="D26" s="99">
        <v>16666.666666666668</v>
      </c>
      <c r="F26" s="89">
        <v>40121119</v>
      </c>
      <c r="G26" s="90">
        <v>62066.182221333329</v>
      </c>
      <c r="H26" s="90">
        <v>62066.182221333329</v>
      </c>
      <c r="I26" s="90">
        <v>62066.182221333329</v>
      </c>
      <c r="J26" s="90">
        <v>62066.182221333329</v>
      </c>
      <c r="K26" s="90">
        <v>62066.182221333329</v>
      </c>
      <c r="L26" s="90">
        <v>62066.182221333329</v>
      </c>
      <c r="M26" s="90">
        <v>62066.182221333329</v>
      </c>
      <c r="N26" s="90">
        <v>62066.182221333329</v>
      </c>
      <c r="O26" s="90">
        <v>62066.182221333329</v>
      </c>
      <c r="P26" s="90">
        <v>62066.182221333329</v>
      </c>
      <c r="Q26" s="90">
        <v>62066.182221333329</v>
      </c>
      <c r="R26" s="90">
        <v>62066.182221333329</v>
      </c>
      <c r="S26" s="90">
        <v>744794.18665600009</v>
      </c>
      <c r="T26" s="90">
        <f t="shared" si="0"/>
        <v>310330.91110666667</v>
      </c>
    </row>
    <row r="27" spans="1:20" x14ac:dyDescent="0.25">
      <c r="A27" s="98" t="s">
        <v>72</v>
      </c>
      <c r="B27" s="98">
        <v>40121119</v>
      </c>
      <c r="C27" s="100">
        <v>45383</v>
      </c>
      <c r="D27" s="99">
        <v>31157.318887999998</v>
      </c>
      <c r="F27" s="89">
        <v>40121120</v>
      </c>
      <c r="G27" s="90">
        <v>8333.3333333333321</v>
      </c>
      <c r="H27" s="90">
        <v>8333.3333333333321</v>
      </c>
      <c r="I27" s="90">
        <v>8333.3333333333321</v>
      </c>
      <c r="J27" s="90">
        <v>8333.3333333333321</v>
      </c>
      <c r="K27" s="90">
        <v>8333.3333333333321</v>
      </c>
      <c r="L27" s="90">
        <v>8333.3333333333321</v>
      </c>
      <c r="M27" s="90">
        <v>8333.3333333333321</v>
      </c>
      <c r="N27" s="90">
        <v>8333.3333333333321</v>
      </c>
      <c r="O27" s="90">
        <v>8333.3333333333321</v>
      </c>
      <c r="P27" s="90">
        <v>8333.3333333333321</v>
      </c>
      <c r="Q27" s="90">
        <v>8333.3333333333321</v>
      </c>
      <c r="R27" s="90">
        <v>8333.3333333333321</v>
      </c>
      <c r="S27" s="90">
        <v>99999.999999999956</v>
      </c>
      <c r="T27" s="90">
        <f t="shared" si="0"/>
        <v>41666.666666666657</v>
      </c>
    </row>
    <row r="28" spans="1:20" x14ac:dyDescent="0.25">
      <c r="A28" s="98" t="s">
        <v>72</v>
      </c>
      <c r="B28" s="98">
        <v>40120603</v>
      </c>
      <c r="C28" s="100">
        <v>45383</v>
      </c>
      <c r="D28" s="99">
        <v>8333.3333333333339</v>
      </c>
      <c r="F28" s="89" t="s">
        <v>51</v>
      </c>
      <c r="G28" s="90">
        <v>412951.38966852077</v>
      </c>
      <c r="H28" s="90">
        <v>412795.65966852079</v>
      </c>
      <c r="I28" s="90">
        <v>412951.38966852077</v>
      </c>
      <c r="J28" s="90">
        <v>412795.65966852079</v>
      </c>
      <c r="K28" s="90">
        <v>412951.38966852077</v>
      </c>
      <c r="L28" s="90">
        <v>414279.24746852077</v>
      </c>
      <c r="M28" s="90">
        <v>419180.58966852078</v>
      </c>
      <c r="N28" s="90">
        <v>412795.65966852079</v>
      </c>
      <c r="O28" s="90">
        <v>412951.38966852077</v>
      </c>
      <c r="P28" s="90">
        <v>412795.65966852079</v>
      </c>
      <c r="Q28" s="90">
        <v>412951.38966852077</v>
      </c>
      <c r="R28" s="90">
        <v>414279.24746852077</v>
      </c>
      <c r="S28" s="90">
        <v>4963678.6716222521</v>
      </c>
    </row>
    <row r="29" spans="1:20" x14ac:dyDescent="0.25">
      <c r="A29" s="98" t="s">
        <v>72</v>
      </c>
      <c r="B29" s="98">
        <v>40121108</v>
      </c>
      <c r="C29" s="100">
        <v>45383</v>
      </c>
      <c r="D29" s="99">
        <v>5000</v>
      </c>
    </row>
    <row r="30" spans="1:20" x14ac:dyDescent="0.25">
      <c r="A30" s="98" t="s">
        <v>72</v>
      </c>
      <c r="B30" s="98">
        <v>40121120</v>
      </c>
      <c r="C30" s="100">
        <v>45383</v>
      </c>
      <c r="D30" s="99">
        <v>5833.333333333333</v>
      </c>
    </row>
    <row r="31" spans="1:20" x14ac:dyDescent="0.25">
      <c r="A31" s="95" t="s">
        <v>71</v>
      </c>
      <c r="B31" s="95">
        <v>40120101</v>
      </c>
      <c r="C31" s="101">
        <v>45413</v>
      </c>
      <c r="D31" s="96">
        <v>1407.0239328016664</v>
      </c>
    </row>
    <row r="32" spans="1:20" x14ac:dyDescent="0.25">
      <c r="A32" s="95" t="s">
        <v>71</v>
      </c>
      <c r="B32" s="95">
        <v>40120102</v>
      </c>
      <c r="C32" s="101">
        <v>45413</v>
      </c>
      <c r="D32" s="96">
        <v>11666.666666666666</v>
      </c>
    </row>
    <row r="33" spans="1:4" x14ac:dyDescent="0.25">
      <c r="A33" s="95" t="s">
        <v>71</v>
      </c>
      <c r="B33" s="95">
        <v>40120103</v>
      </c>
      <c r="C33" s="101">
        <v>45413</v>
      </c>
      <c r="D33" s="96">
        <v>865.16666666666674</v>
      </c>
    </row>
    <row r="34" spans="1:4" x14ac:dyDescent="0.25">
      <c r="A34" s="95" t="s">
        <v>71</v>
      </c>
      <c r="B34" s="95">
        <v>40120201</v>
      </c>
      <c r="C34" s="101">
        <v>45413</v>
      </c>
      <c r="D34" s="96">
        <v>23000</v>
      </c>
    </row>
    <row r="35" spans="1:4" x14ac:dyDescent="0.25">
      <c r="A35" s="95" t="s">
        <v>71</v>
      </c>
      <c r="B35" s="95">
        <v>40120401</v>
      </c>
      <c r="C35" s="101">
        <v>45413</v>
      </c>
      <c r="D35" s="96">
        <v>80000</v>
      </c>
    </row>
    <row r="36" spans="1:4" x14ac:dyDescent="0.25">
      <c r="A36" s="95" t="s">
        <v>71</v>
      </c>
      <c r="B36" s="95">
        <v>40120402</v>
      </c>
      <c r="C36" s="101">
        <v>45413</v>
      </c>
      <c r="D36" s="96">
        <v>19749.776104941466</v>
      </c>
    </row>
    <row r="37" spans="1:4" x14ac:dyDescent="0.25">
      <c r="A37" s="95" t="s">
        <v>71</v>
      </c>
      <c r="B37" s="95">
        <v>40120403</v>
      </c>
      <c r="C37" s="101">
        <v>45413</v>
      </c>
      <c r="D37" s="96">
        <v>19488.667569444446</v>
      </c>
    </row>
    <row r="38" spans="1:4" x14ac:dyDescent="0.25">
      <c r="A38" s="95" t="s">
        <v>71</v>
      </c>
      <c r="B38" s="95">
        <v>40120404</v>
      </c>
      <c r="C38" s="101">
        <v>45413</v>
      </c>
      <c r="D38" s="96">
        <v>20833.333333333332</v>
      </c>
    </row>
    <row r="39" spans="1:4" x14ac:dyDescent="0.25">
      <c r="A39" s="95" t="s">
        <v>71</v>
      </c>
      <c r="B39" s="95">
        <v>40120503</v>
      </c>
      <c r="C39" s="101">
        <v>45413</v>
      </c>
      <c r="D39" s="96">
        <v>1493.13924</v>
      </c>
    </row>
    <row r="40" spans="1:4" x14ac:dyDescent="0.25">
      <c r="A40" s="95" t="s">
        <v>71</v>
      </c>
      <c r="B40" s="95">
        <v>40120602</v>
      </c>
      <c r="C40" s="101">
        <v>45413</v>
      </c>
      <c r="D40" s="96">
        <v>11277.666666666666</v>
      </c>
    </row>
    <row r="41" spans="1:4" x14ac:dyDescent="0.25">
      <c r="A41" s="95" t="s">
        <v>71</v>
      </c>
      <c r="B41" s="95">
        <v>40120603</v>
      </c>
      <c r="C41" s="101">
        <v>45413</v>
      </c>
      <c r="D41" s="96">
        <v>8333.3333333333339</v>
      </c>
    </row>
    <row r="42" spans="1:4" x14ac:dyDescent="0.25">
      <c r="A42" s="95" t="s">
        <v>71</v>
      </c>
      <c r="B42" s="95">
        <v>40120613</v>
      </c>
      <c r="C42" s="101">
        <v>45413</v>
      </c>
      <c r="D42" s="96">
        <v>8333.3333333333339</v>
      </c>
    </row>
    <row r="43" spans="1:4" x14ac:dyDescent="0.25">
      <c r="A43" s="95" t="s">
        <v>71</v>
      </c>
      <c r="B43" s="95">
        <v>40120701</v>
      </c>
      <c r="C43" s="101">
        <v>45413</v>
      </c>
      <c r="D43" s="96">
        <v>337.06893333333335</v>
      </c>
    </row>
    <row r="44" spans="1:4" x14ac:dyDescent="0.25">
      <c r="A44" s="95" t="s">
        <v>71</v>
      </c>
      <c r="B44" s="95">
        <v>40120707</v>
      </c>
      <c r="C44" s="101">
        <v>45413</v>
      </c>
      <c r="D44" s="96">
        <v>16666.666666666668</v>
      </c>
    </row>
    <row r="45" spans="1:4" x14ac:dyDescent="0.25">
      <c r="A45" s="95" t="s">
        <v>71</v>
      </c>
      <c r="B45" s="95">
        <v>40120801</v>
      </c>
      <c r="C45" s="101">
        <v>45413</v>
      </c>
      <c r="D45" s="96">
        <v>1730.3333333333335</v>
      </c>
    </row>
    <row r="46" spans="1:4" x14ac:dyDescent="0.25">
      <c r="A46" s="95" t="s">
        <v>71</v>
      </c>
      <c r="B46" s="95">
        <v>40121102</v>
      </c>
      <c r="C46" s="101">
        <v>45413</v>
      </c>
      <c r="D46" s="96">
        <v>833.33333333333337</v>
      </c>
    </row>
    <row r="47" spans="1:4" x14ac:dyDescent="0.25">
      <c r="A47" s="95" t="s">
        <v>71</v>
      </c>
      <c r="B47" s="95">
        <v>40121104</v>
      </c>
      <c r="C47" s="101">
        <v>45413</v>
      </c>
      <c r="D47" s="96">
        <v>614.26833333333332</v>
      </c>
    </row>
    <row r="48" spans="1:4" x14ac:dyDescent="0.25">
      <c r="A48" s="95" t="s">
        <v>71</v>
      </c>
      <c r="B48" s="95">
        <v>40121107</v>
      </c>
      <c r="C48" s="101">
        <v>45413</v>
      </c>
      <c r="D48" s="96">
        <v>0</v>
      </c>
    </row>
    <row r="49" spans="1:4" x14ac:dyDescent="0.25">
      <c r="A49" s="95" t="s">
        <v>71</v>
      </c>
      <c r="B49" s="95">
        <v>40121110</v>
      </c>
      <c r="C49" s="101">
        <v>45413</v>
      </c>
      <c r="D49" s="96">
        <v>0</v>
      </c>
    </row>
    <row r="50" spans="1:4" x14ac:dyDescent="0.25">
      <c r="A50" s="95" t="s">
        <v>71</v>
      </c>
      <c r="B50" s="95">
        <v>40121119</v>
      </c>
      <c r="C50" s="101">
        <v>45413</v>
      </c>
      <c r="D50" s="96">
        <v>30908.863333333331</v>
      </c>
    </row>
    <row r="51" spans="1:4" x14ac:dyDescent="0.25">
      <c r="A51" s="95" t="s">
        <v>71</v>
      </c>
      <c r="B51" s="95">
        <v>40121120</v>
      </c>
      <c r="C51" s="101">
        <v>45413</v>
      </c>
      <c r="D51" s="96">
        <v>2500</v>
      </c>
    </row>
    <row r="52" spans="1:4" x14ac:dyDescent="0.25">
      <c r="A52" s="98" t="s">
        <v>72</v>
      </c>
      <c r="B52" s="98">
        <v>40120601</v>
      </c>
      <c r="C52" s="101">
        <v>45413</v>
      </c>
      <c r="D52" s="99">
        <v>8333.3333333333339</v>
      </c>
    </row>
    <row r="53" spans="1:4" x14ac:dyDescent="0.25">
      <c r="A53" s="98" t="s">
        <v>72</v>
      </c>
      <c r="B53" s="98">
        <v>40120602</v>
      </c>
      <c r="C53" s="101">
        <v>45413</v>
      </c>
      <c r="D53" s="99">
        <v>75702.7</v>
      </c>
    </row>
    <row r="54" spans="1:4" x14ac:dyDescent="0.25">
      <c r="A54" s="98" t="s">
        <v>72</v>
      </c>
      <c r="B54" s="98">
        <v>40120705</v>
      </c>
      <c r="C54" s="101">
        <v>45413</v>
      </c>
      <c r="D54" s="99">
        <v>1730.3333333333335</v>
      </c>
    </row>
    <row r="55" spans="1:4" x14ac:dyDescent="0.25">
      <c r="A55" s="98" t="s">
        <v>72</v>
      </c>
      <c r="B55" s="98">
        <v>40120707</v>
      </c>
      <c r="C55" s="101">
        <v>45413</v>
      </c>
      <c r="D55" s="99">
        <v>16666.666666666668</v>
      </c>
    </row>
    <row r="56" spans="1:4" x14ac:dyDescent="0.25">
      <c r="A56" s="98" t="s">
        <v>72</v>
      </c>
      <c r="B56" s="98">
        <v>40121119</v>
      </c>
      <c r="C56" s="101">
        <v>45413</v>
      </c>
      <c r="D56" s="99">
        <v>31157.318887999998</v>
      </c>
    </row>
    <row r="57" spans="1:4" x14ac:dyDescent="0.25">
      <c r="A57" s="98" t="s">
        <v>72</v>
      </c>
      <c r="B57" s="98">
        <v>40120603</v>
      </c>
      <c r="C57" s="101">
        <v>45413</v>
      </c>
      <c r="D57" s="99">
        <v>8333.3333333333339</v>
      </c>
    </row>
    <row r="58" spans="1:4" x14ac:dyDescent="0.25">
      <c r="A58" s="98" t="s">
        <v>72</v>
      </c>
      <c r="B58" s="98">
        <v>40121108</v>
      </c>
      <c r="C58" s="101">
        <v>45413</v>
      </c>
      <c r="D58" s="99">
        <v>5000</v>
      </c>
    </row>
    <row r="59" spans="1:4" x14ac:dyDescent="0.25">
      <c r="A59" s="98" t="s">
        <v>72</v>
      </c>
      <c r="B59" s="98">
        <v>40121120</v>
      </c>
      <c r="C59" s="101">
        <v>45413</v>
      </c>
      <c r="D59" s="99">
        <v>5833.333333333333</v>
      </c>
    </row>
    <row r="60" spans="1:4" x14ac:dyDescent="0.25">
      <c r="A60" s="95" t="s">
        <v>71</v>
      </c>
      <c r="B60" s="95">
        <v>40120101</v>
      </c>
      <c r="C60" s="101">
        <v>45444</v>
      </c>
      <c r="D60" s="96">
        <v>1407.0239328016664</v>
      </c>
    </row>
    <row r="61" spans="1:4" x14ac:dyDescent="0.25">
      <c r="A61" s="95" t="s">
        <v>71</v>
      </c>
      <c r="B61" s="95">
        <v>40120102</v>
      </c>
      <c r="C61" s="101">
        <v>45444</v>
      </c>
      <c r="D61" s="96">
        <v>11666.666666666666</v>
      </c>
    </row>
    <row r="62" spans="1:4" x14ac:dyDescent="0.25">
      <c r="A62" s="95" t="s">
        <v>71</v>
      </c>
      <c r="B62" s="95">
        <v>40120103</v>
      </c>
      <c r="C62" s="101">
        <v>45444</v>
      </c>
      <c r="D62" s="96">
        <v>865.16666666666674</v>
      </c>
    </row>
    <row r="63" spans="1:4" x14ac:dyDescent="0.25">
      <c r="A63" s="95" t="s">
        <v>71</v>
      </c>
      <c r="B63" s="95">
        <v>40120201</v>
      </c>
      <c r="C63" s="101">
        <v>45444</v>
      </c>
      <c r="D63" s="96">
        <v>23000</v>
      </c>
    </row>
    <row r="64" spans="1:4" x14ac:dyDescent="0.25">
      <c r="A64" s="95" t="s">
        <v>71</v>
      </c>
      <c r="B64" s="95">
        <v>40120401</v>
      </c>
      <c r="C64" s="101">
        <v>45444</v>
      </c>
      <c r="D64" s="96">
        <v>80000</v>
      </c>
    </row>
    <row r="65" spans="1:4" x14ac:dyDescent="0.25">
      <c r="A65" s="95" t="s">
        <v>71</v>
      </c>
      <c r="B65" s="95">
        <v>40120402</v>
      </c>
      <c r="C65" s="101">
        <v>45444</v>
      </c>
      <c r="D65" s="96">
        <v>19749.776104941466</v>
      </c>
    </row>
    <row r="66" spans="1:4" x14ac:dyDescent="0.25">
      <c r="A66" s="95" t="s">
        <v>71</v>
      </c>
      <c r="B66" s="95">
        <v>40120403</v>
      </c>
      <c r="C66" s="101">
        <v>45444</v>
      </c>
      <c r="D66" s="96">
        <v>19488.667569444446</v>
      </c>
    </row>
    <row r="67" spans="1:4" x14ac:dyDescent="0.25">
      <c r="A67" s="95" t="s">
        <v>71</v>
      </c>
      <c r="B67" s="95">
        <v>40120404</v>
      </c>
      <c r="C67" s="101">
        <v>45444</v>
      </c>
      <c r="D67" s="96">
        <v>20833.333333333332</v>
      </c>
    </row>
    <row r="68" spans="1:4" x14ac:dyDescent="0.25">
      <c r="A68" s="95" t="s">
        <v>71</v>
      </c>
      <c r="B68" s="95">
        <v>40120503</v>
      </c>
      <c r="C68" s="101">
        <v>45444</v>
      </c>
      <c r="D68" s="96">
        <v>1493.13924</v>
      </c>
    </row>
    <row r="69" spans="1:4" x14ac:dyDescent="0.25">
      <c r="A69" s="95" t="s">
        <v>71</v>
      </c>
      <c r="B69" s="95">
        <v>40120602</v>
      </c>
      <c r="C69" s="101">
        <v>45444</v>
      </c>
      <c r="D69" s="96">
        <v>11277.666666666666</v>
      </c>
    </row>
    <row r="70" spans="1:4" x14ac:dyDescent="0.25">
      <c r="A70" s="95" t="s">
        <v>71</v>
      </c>
      <c r="B70" s="95">
        <v>40120603</v>
      </c>
      <c r="C70" s="101">
        <v>45444</v>
      </c>
      <c r="D70" s="96">
        <v>8333.3333333333339</v>
      </c>
    </row>
    <row r="71" spans="1:4" x14ac:dyDescent="0.25">
      <c r="A71" s="95" t="s">
        <v>71</v>
      </c>
      <c r="B71" s="95">
        <v>40120613</v>
      </c>
      <c r="C71" s="101">
        <v>45444</v>
      </c>
      <c r="D71" s="96">
        <v>8333.3333333333339</v>
      </c>
    </row>
    <row r="72" spans="1:4" x14ac:dyDescent="0.25">
      <c r="A72" s="95" t="s">
        <v>71</v>
      </c>
      <c r="B72" s="95">
        <v>40120701</v>
      </c>
      <c r="C72" s="101">
        <v>45444</v>
      </c>
      <c r="D72" s="96">
        <v>337.06893333333335</v>
      </c>
    </row>
    <row r="73" spans="1:4" x14ac:dyDescent="0.25">
      <c r="A73" s="95" t="s">
        <v>71</v>
      </c>
      <c r="B73" s="95">
        <v>40120707</v>
      </c>
      <c r="C73" s="101">
        <v>45444</v>
      </c>
      <c r="D73" s="96">
        <v>16666.666666666668</v>
      </c>
    </row>
    <row r="74" spans="1:4" x14ac:dyDescent="0.25">
      <c r="A74" s="95" t="s">
        <v>71</v>
      </c>
      <c r="B74" s="95">
        <v>40120801</v>
      </c>
      <c r="C74" s="101">
        <v>45444</v>
      </c>
      <c r="D74" s="96">
        <v>1730.3333333333335</v>
      </c>
    </row>
    <row r="75" spans="1:4" x14ac:dyDescent="0.25">
      <c r="A75" s="95" t="s">
        <v>71</v>
      </c>
      <c r="B75" s="95">
        <v>40121102</v>
      </c>
      <c r="C75" s="101">
        <v>45444</v>
      </c>
      <c r="D75" s="96">
        <v>833.33333333333337</v>
      </c>
    </row>
    <row r="76" spans="1:4" x14ac:dyDescent="0.25">
      <c r="A76" s="95" t="s">
        <v>71</v>
      </c>
      <c r="B76" s="95">
        <v>40121104</v>
      </c>
      <c r="C76" s="101">
        <v>45444</v>
      </c>
      <c r="D76" s="96">
        <v>614.26833333333332</v>
      </c>
    </row>
    <row r="77" spans="1:4" x14ac:dyDescent="0.25">
      <c r="A77" s="95" t="s">
        <v>71</v>
      </c>
      <c r="B77" s="95">
        <v>40121107</v>
      </c>
      <c r="C77" s="101">
        <v>45444</v>
      </c>
      <c r="D77" s="96">
        <v>155.72999999999999</v>
      </c>
    </row>
    <row r="78" spans="1:4" x14ac:dyDescent="0.25">
      <c r="A78" s="95" t="s">
        <v>71</v>
      </c>
      <c r="B78" s="95">
        <v>40121110</v>
      </c>
      <c r="C78" s="101">
        <v>45444</v>
      </c>
      <c r="D78" s="96">
        <v>0</v>
      </c>
    </row>
    <row r="79" spans="1:4" x14ac:dyDescent="0.25">
      <c r="A79" s="95" t="s">
        <v>71</v>
      </c>
      <c r="B79" s="95">
        <v>40121119</v>
      </c>
      <c r="C79" s="101">
        <v>45444</v>
      </c>
      <c r="D79" s="96">
        <v>30908.863333333331</v>
      </c>
    </row>
    <row r="80" spans="1:4" x14ac:dyDescent="0.25">
      <c r="A80" s="95" t="s">
        <v>71</v>
      </c>
      <c r="B80" s="95">
        <v>40121120</v>
      </c>
      <c r="C80" s="101">
        <v>45444</v>
      </c>
      <c r="D80" s="96">
        <v>2500</v>
      </c>
    </row>
    <row r="81" spans="1:4" x14ac:dyDescent="0.25">
      <c r="A81" s="98" t="s">
        <v>72</v>
      </c>
      <c r="B81" s="98">
        <v>40120601</v>
      </c>
      <c r="C81" s="101">
        <v>45444</v>
      </c>
      <c r="D81" s="99">
        <v>8333.3333333333339</v>
      </c>
    </row>
    <row r="82" spans="1:4" x14ac:dyDescent="0.25">
      <c r="A82" s="98" t="s">
        <v>72</v>
      </c>
      <c r="B82" s="98">
        <v>40120602</v>
      </c>
      <c r="C82" s="101">
        <v>45444</v>
      </c>
      <c r="D82" s="99">
        <v>75702.7</v>
      </c>
    </row>
    <row r="83" spans="1:4" x14ac:dyDescent="0.25">
      <c r="A83" s="98" t="s">
        <v>72</v>
      </c>
      <c r="B83" s="98">
        <v>40120705</v>
      </c>
      <c r="C83" s="101">
        <v>45444</v>
      </c>
      <c r="D83" s="99">
        <v>1730.3333333333335</v>
      </c>
    </row>
    <row r="84" spans="1:4" x14ac:dyDescent="0.25">
      <c r="A84" s="98" t="s">
        <v>72</v>
      </c>
      <c r="B84" s="98">
        <v>40120707</v>
      </c>
      <c r="C84" s="101">
        <v>45444</v>
      </c>
      <c r="D84" s="99">
        <v>16666.666666666668</v>
      </c>
    </row>
    <row r="85" spans="1:4" x14ac:dyDescent="0.25">
      <c r="A85" s="98" t="s">
        <v>72</v>
      </c>
      <c r="B85" s="98">
        <v>40121119</v>
      </c>
      <c r="C85" s="101">
        <v>45444</v>
      </c>
      <c r="D85" s="99">
        <v>31157.318887999998</v>
      </c>
    </row>
    <row r="86" spans="1:4" x14ac:dyDescent="0.25">
      <c r="A86" s="98" t="s">
        <v>72</v>
      </c>
      <c r="B86" s="98">
        <v>40120603</v>
      </c>
      <c r="C86" s="101">
        <v>45444</v>
      </c>
      <c r="D86" s="99">
        <v>8333.3333333333339</v>
      </c>
    </row>
    <row r="87" spans="1:4" x14ac:dyDescent="0.25">
      <c r="A87" s="98" t="s">
        <v>72</v>
      </c>
      <c r="B87" s="98">
        <v>40121108</v>
      </c>
      <c r="C87" s="101">
        <v>45444</v>
      </c>
      <c r="D87" s="99">
        <v>5000</v>
      </c>
    </row>
    <row r="88" spans="1:4" x14ac:dyDescent="0.25">
      <c r="A88" s="98" t="s">
        <v>72</v>
      </c>
      <c r="B88" s="98">
        <v>40121120</v>
      </c>
      <c r="C88" s="101">
        <v>45444</v>
      </c>
      <c r="D88" s="99">
        <v>5833.333333333333</v>
      </c>
    </row>
    <row r="89" spans="1:4" x14ac:dyDescent="0.25">
      <c r="A89" s="95" t="s">
        <v>71</v>
      </c>
      <c r="B89" s="95">
        <v>40120101</v>
      </c>
      <c r="C89" s="101">
        <v>45474</v>
      </c>
      <c r="D89" s="96">
        <v>1407.0239328016664</v>
      </c>
    </row>
    <row r="90" spans="1:4" x14ac:dyDescent="0.25">
      <c r="A90" s="95" t="s">
        <v>71</v>
      </c>
      <c r="B90" s="95">
        <v>40120102</v>
      </c>
      <c r="C90" s="101">
        <v>45474</v>
      </c>
      <c r="D90" s="96">
        <v>11666.666666666666</v>
      </c>
    </row>
    <row r="91" spans="1:4" x14ac:dyDescent="0.25">
      <c r="A91" s="95" t="s">
        <v>71</v>
      </c>
      <c r="B91" s="95">
        <v>40120103</v>
      </c>
      <c r="C91" s="101">
        <v>45474</v>
      </c>
      <c r="D91" s="96">
        <v>865.16666666666674</v>
      </c>
    </row>
    <row r="92" spans="1:4" x14ac:dyDescent="0.25">
      <c r="A92" s="95" t="s">
        <v>71</v>
      </c>
      <c r="B92" s="95">
        <v>40120201</v>
      </c>
      <c r="C92" s="101">
        <v>45474</v>
      </c>
      <c r="D92" s="96">
        <v>23000</v>
      </c>
    </row>
    <row r="93" spans="1:4" x14ac:dyDescent="0.25">
      <c r="A93" s="95" t="s">
        <v>71</v>
      </c>
      <c r="B93" s="95">
        <v>40120401</v>
      </c>
      <c r="C93" s="101">
        <v>45474</v>
      </c>
      <c r="D93" s="96">
        <v>80000</v>
      </c>
    </row>
    <row r="94" spans="1:4" x14ac:dyDescent="0.25">
      <c r="A94" s="95" t="s">
        <v>71</v>
      </c>
      <c r="B94" s="95">
        <v>40120402</v>
      </c>
      <c r="C94" s="101">
        <v>45474</v>
      </c>
      <c r="D94" s="96">
        <v>19749.776104941466</v>
      </c>
    </row>
    <row r="95" spans="1:4" x14ac:dyDescent="0.25">
      <c r="A95" s="95" t="s">
        <v>71</v>
      </c>
      <c r="B95" s="95">
        <v>40120403</v>
      </c>
      <c r="C95" s="101">
        <v>45474</v>
      </c>
      <c r="D95" s="96">
        <v>19488.667569444446</v>
      </c>
    </row>
    <row r="96" spans="1:4" x14ac:dyDescent="0.25">
      <c r="A96" s="95" t="s">
        <v>71</v>
      </c>
      <c r="B96" s="95">
        <v>40120404</v>
      </c>
      <c r="C96" s="101">
        <v>45474</v>
      </c>
      <c r="D96" s="96">
        <v>20833.333333333332</v>
      </c>
    </row>
    <row r="97" spans="1:4" x14ac:dyDescent="0.25">
      <c r="A97" s="95" t="s">
        <v>71</v>
      </c>
      <c r="B97" s="95">
        <v>40120503</v>
      </c>
      <c r="C97" s="101">
        <v>45474</v>
      </c>
      <c r="D97" s="96">
        <v>1493.13924</v>
      </c>
    </row>
    <row r="98" spans="1:4" x14ac:dyDescent="0.25">
      <c r="A98" s="95" t="s">
        <v>71</v>
      </c>
      <c r="B98" s="95">
        <v>40120602</v>
      </c>
      <c r="C98" s="101">
        <v>45474</v>
      </c>
      <c r="D98" s="96">
        <v>11277.666666666666</v>
      </c>
    </row>
    <row r="99" spans="1:4" x14ac:dyDescent="0.25">
      <c r="A99" s="95" t="s">
        <v>71</v>
      </c>
      <c r="B99" s="95">
        <v>40120603</v>
      </c>
      <c r="C99" s="101">
        <v>45474</v>
      </c>
      <c r="D99" s="96">
        <v>8333.3333333333339</v>
      </c>
    </row>
    <row r="100" spans="1:4" x14ac:dyDescent="0.25">
      <c r="A100" s="95" t="s">
        <v>71</v>
      </c>
      <c r="B100" s="95">
        <v>40120613</v>
      </c>
      <c r="C100" s="101">
        <v>45474</v>
      </c>
      <c r="D100" s="96">
        <v>8333.3333333333339</v>
      </c>
    </row>
    <row r="101" spans="1:4" x14ac:dyDescent="0.25">
      <c r="A101" s="95" t="s">
        <v>71</v>
      </c>
      <c r="B101" s="95">
        <v>40120701</v>
      </c>
      <c r="C101" s="101">
        <v>45474</v>
      </c>
      <c r="D101" s="96">
        <v>337.06893333333335</v>
      </c>
    </row>
    <row r="102" spans="1:4" x14ac:dyDescent="0.25">
      <c r="A102" s="95" t="s">
        <v>71</v>
      </c>
      <c r="B102" s="95">
        <v>40120707</v>
      </c>
      <c r="C102" s="101">
        <v>45474</v>
      </c>
      <c r="D102" s="96">
        <v>16666.666666666668</v>
      </c>
    </row>
    <row r="103" spans="1:4" x14ac:dyDescent="0.25">
      <c r="A103" s="95" t="s">
        <v>71</v>
      </c>
      <c r="B103" s="95">
        <v>40120801</v>
      </c>
      <c r="C103" s="101">
        <v>45474</v>
      </c>
      <c r="D103" s="96">
        <v>1730.3333333333335</v>
      </c>
    </row>
    <row r="104" spans="1:4" x14ac:dyDescent="0.25">
      <c r="A104" s="95" t="s">
        <v>71</v>
      </c>
      <c r="B104" s="95">
        <v>40121102</v>
      </c>
      <c r="C104" s="101">
        <v>45474</v>
      </c>
      <c r="D104" s="96">
        <v>833.33333333333337</v>
      </c>
    </row>
    <row r="105" spans="1:4" x14ac:dyDescent="0.25">
      <c r="A105" s="95" t="s">
        <v>71</v>
      </c>
      <c r="B105" s="95">
        <v>40121104</v>
      </c>
      <c r="C105" s="101">
        <v>45474</v>
      </c>
      <c r="D105" s="96">
        <v>614.26833333333332</v>
      </c>
    </row>
    <row r="106" spans="1:4" x14ac:dyDescent="0.25">
      <c r="A106" s="95" t="s">
        <v>71</v>
      </c>
      <c r="B106" s="95">
        <v>40121107</v>
      </c>
      <c r="C106" s="101">
        <v>45474</v>
      </c>
      <c r="D106" s="96">
        <v>0</v>
      </c>
    </row>
    <row r="107" spans="1:4" x14ac:dyDescent="0.25">
      <c r="A107" s="95" t="s">
        <v>71</v>
      </c>
      <c r="B107" s="95">
        <v>40121110</v>
      </c>
      <c r="C107" s="101">
        <v>45474</v>
      </c>
      <c r="D107" s="96">
        <v>0</v>
      </c>
    </row>
    <row r="108" spans="1:4" x14ac:dyDescent="0.25">
      <c r="A108" s="95" t="s">
        <v>71</v>
      </c>
      <c r="B108" s="95">
        <v>40121119</v>
      </c>
      <c r="C108" s="101">
        <v>45474</v>
      </c>
      <c r="D108" s="96">
        <v>30908.863333333331</v>
      </c>
    </row>
    <row r="109" spans="1:4" x14ac:dyDescent="0.25">
      <c r="A109" s="95" t="s">
        <v>71</v>
      </c>
      <c r="B109" s="95">
        <v>40121120</v>
      </c>
      <c r="C109" s="101">
        <v>45474</v>
      </c>
      <c r="D109" s="96">
        <v>2500</v>
      </c>
    </row>
    <row r="110" spans="1:4" x14ac:dyDescent="0.25">
      <c r="A110" s="98" t="s">
        <v>72</v>
      </c>
      <c r="B110" s="98">
        <v>40120601</v>
      </c>
      <c r="C110" s="101">
        <v>45474</v>
      </c>
      <c r="D110" s="99">
        <v>8333.3333333333339</v>
      </c>
    </row>
    <row r="111" spans="1:4" x14ac:dyDescent="0.25">
      <c r="A111" s="98" t="s">
        <v>72</v>
      </c>
      <c r="B111" s="98">
        <v>40120602</v>
      </c>
      <c r="C111" s="101">
        <v>45474</v>
      </c>
      <c r="D111" s="99">
        <v>75702.7</v>
      </c>
    </row>
    <row r="112" spans="1:4" x14ac:dyDescent="0.25">
      <c r="A112" s="98" t="s">
        <v>72</v>
      </c>
      <c r="B112" s="98">
        <v>40120705</v>
      </c>
      <c r="C112" s="101">
        <v>45474</v>
      </c>
      <c r="D112" s="99">
        <v>1730.3333333333335</v>
      </c>
    </row>
    <row r="113" spans="1:4" x14ac:dyDescent="0.25">
      <c r="A113" s="98" t="s">
        <v>72</v>
      </c>
      <c r="B113" s="98">
        <v>40120707</v>
      </c>
      <c r="C113" s="101">
        <v>45474</v>
      </c>
      <c r="D113" s="99">
        <v>16666.666666666668</v>
      </c>
    </row>
    <row r="114" spans="1:4" x14ac:dyDescent="0.25">
      <c r="A114" s="98" t="s">
        <v>72</v>
      </c>
      <c r="B114" s="98">
        <v>40121119</v>
      </c>
      <c r="C114" s="101">
        <v>45474</v>
      </c>
      <c r="D114" s="99">
        <v>31157.318887999998</v>
      </c>
    </row>
    <row r="115" spans="1:4" x14ac:dyDescent="0.25">
      <c r="A115" s="98" t="s">
        <v>72</v>
      </c>
      <c r="B115" s="98">
        <v>40120603</v>
      </c>
      <c r="C115" s="101">
        <v>45474</v>
      </c>
      <c r="D115" s="99">
        <v>8333.3333333333339</v>
      </c>
    </row>
    <row r="116" spans="1:4" x14ac:dyDescent="0.25">
      <c r="A116" s="98" t="s">
        <v>72</v>
      </c>
      <c r="B116" s="98">
        <v>40121108</v>
      </c>
      <c r="C116" s="101">
        <v>45474</v>
      </c>
      <c r="D116" s="99">
        <v>5000</v>
      </c>
    </row>
    <row r="117" spans="1:4" x14ac:dyDescent="0.25">
      <c r="A117" s="98" t="s">
        <v>72</v>
      </c>
      <c r="B117" s="98">
        <v>40121120</v>
      </c>
      <c r="C117" s="101">
        <v>45474</v>
      </c>
      <c r="D117" s="99">
        <v>5833.333333333333</v>
      </c>
    </row>
    <row r="118" spans="1:4" x14ac:dyDescent="0.25">
      <c r="A118" s="95" t="s">
        <v>71</v>
      </c>
      <c r="B118" s="95">
        <v>40120101</v>
      </c>
      <c r="C118" s="101">
        <v>45505</v>
      </c>
      <c r="D118" s="96">
        <v>1407.0239328016664</v>
      </c>
    </row>
    <row r="119" spans="1:4" x14ac:dyDescent="0.25">
      <c r="A119" s="95" t="s">
        <v>71</v>
      </c>
      <c r="B119" s="95">
        <v>40120102</v>
      </c>
      <c r="C119" s="101">
        <v>45505</v>
      </c>
      <c r="D119" s="96">
        <v>11666.666666666666</v>
      </c>
    </row>
    <row r="120" spans="1:4" x14ac:dyDescent="0.25">
      <c r="A120" s="95" t="s">
        <v>71</v>
      </c>
      <c r="B120" s="95">
        <v>40120103</v>
      </c>
      <c r="C120" s="101">
        <v>45505</v>
      </c>
      <c r="D120" s="96">
        <v>865.16666666666674</v>
      </c>
    </row>
    <row r="121" spans="1:4" x14ac:dyDescent="0.25">
      <c r="A121" s="95" t="s">
        <v>71</v>
      </c>
      <c r="B121" s="95">
        <v>40120201</v>
      </c>
      <c r="C121" s="101">
        <v>45505</v>
      </c>
      <c r="D121" s="96">
        <v>23000</v>
      </c>
    </row>
    <row r="122" spans="1:4" x14ac:dyDescent="0.25">
      <c r="A122" s="95" t="s">
        <v>71</v>
      </c>
      <c r="B122" s="95">
        <v>40120401</v>
      </c>
      <c r="C122" s="101">
        <v>45505</v>
      </c>
      <c r="D122" s="96">
        <v>80000</v>
      </c>
    </row>
    <row r="123" spans="1:4" x14ac:dyDescent="0.25">
      <c r="A123" s="95" t="s">
        <v>71</v>
      </c>
      <c r="B123" s="95">
        <v>40120402</v>
      </c>
      <c r="C123" s="101">
        <v>45505</v>
      </c>
      <c r="D123" s="96">
        <v>19749.776104941466</v>
      </c>
    </row>
    <row r="124" spans="1:4" x14ac:dyDescent="0.25">
      <c r="A124" s="95" t="s">
        <v>71</v>
      </c>
      <c r="B124" s="95">
        <v>40120403</v>
      </c>
      <c r="C124" s="101">
        <v>45505</v>
      </c>
      <c r="D124" s="96">
        <v>19488.667569444446</v>
      </c>
    </row>
    <row r="125" spans="1:4" x14ac:dyDescent="0.25">
      <c r="A125" s="95" t="s">
        <v>71</v>
      </c>
      <c r="B125" s="95">
        <v>40120404</v>
      </c>
      <c r="C125" s="101">
        <v>45505</v>
      </c>
      <c r="D125" s="96">
        <v>20833.333333333332</v>
      </c>
    </row>
    <row r="126" spans="1:4" x14ac:dyDescent="0.25">
      <c r="A126" s="95" t="s">
        <v>71</v>
      </c>
      <c r="B126" s="95">
        <v>40120503</v>
      </c>
      <c r="C126" s="101">
        <v>45505</v>
      </c>
      <c r="D126" s="96">
        <v>1493.13924</v>
      </c>
    </row>
    <row r="127" spans="1:4" x14ac:dyDescent="0.25">
      <c r="A127" s="95" t="s">
        <v>71</v>
      </c>
      <c r="B127" s="95">
        <v>40120602</v>
      </c>
      <c r="C127" s="101">
        <v>45505</v>
      </c>
      <c r="D127" s="96">
        <v>11277.666666666666</v>
      </c>
    </row>
    <row r="128" spans="1:4" x14ac:dyDescent="0.25">
      <c r="A128" s="95" t="s">
        <v>71</v>
      </c>
      <c r="B128" s="95">
        <v>40120603</v>
      </c>
      <c r="C128" s="101">
        <v>45505</v>
      </c>
      <c r="D128" s="96">
        <v>8333.3333333333339</v>
      </c>
    </row>
    <row r="129" spans="1:4" x14ac:dyDescent="0.25">
      <c r="A129" s="95" t="s">
        <v>71</v>
      </c>
      <c r="B129" s="95">
        <v>40120613</v>
      </c>
      <c r="C129" s="101">
        <v>45505</v>
      </c>
      <c r="D129" s="96">
        <v>8333.3333333333339</v>
      </c>
    </row>
    <row r="130" spans="1:4" x14ac:dyDescent="0.25">
      <c r="A130" s="95" t="s">
        <v>71</v>
      </c>
      <c r="B130" s="95">
        <v>40120701</v>
      </c>
      <c r="C130" s="101">
        <v>45505</v>
      </c>
      <c r="D130" s="96">
        <v>337.06893333333335</v>
      </c>
    </row>
    <row r="131" spans="1:4" x14ac:dyDescent="0.25">
      <c r="A131" s="95" t="s">
        <v>71</v>
      </c>
      <c r="B131" s="95">
        <v>40120707</v>
      </c>
      <c r="C131" s="101">
        <v>45505</v>
      </c>
      <c r="D131" s="96">
        <v>16666.666666666668</v>
      </c>
    </row>
    <row r="132" spans="1:4" x14ac:dyDescent="0.25">
      <c r="A132" s="95" t="s">
        <v>71</v>
      </c>
      <c r="B132" s="95">
        <v>40120801</v>
      </c>
      <c r="C132" s="101">
        <v>45505</v>
      </c>
      <c r="D132" s="96">
        <v>1730.3333333333335</v>
      </c>
    </row>
    <row r="133" spans="1:4" x14ac:dyDescent="0.25">
      <c r="A133" s="95" t="s">
        <v>71</v>
      </c>
      <c r="B133" s="95">
        <v>40121102</v>
      </c>
      <c r="C133" s="101">
        <v>45505</v>
      </c>
      <c r="D133" s="96">
        <v>833.33333333333337</v>
      </c>
    </row>
    <row r="134" spans="1:4" x14ac:dyDescent="0.25">
      <c r="A134" s="95" t="s">
        <v>71</v>
      </c>
      <c r="B134" s="95">
        <v>40121104</v>
      </c>
      <c r="C134" s="101">
        <v>45505</v>
      </c>
      <c r="D134" s="96">
        <v>614.26833333333332</v>
      </c>
    </row>
    <row r="135" spans="1:4" x14ac:dyDescent="0.25">
      <c r="A135" s="95" t="s">
        <v>71</v>
      </c>
      <c r="B135" s="95">
        <v>40121107</v>
      </c>
      <c r="C135" s="101">
        <v>45505</v>
      </c>
      <c r="D135" s="96">
        <v>155.72999999999999</v>
      </c>
    </row>
    <row r="136" spans="1:4" x14ac:dyDescent="0.25">
      <c r="A136" s="95" t="s">
        <v>71</v>
      </c>
      <c r="B136" s="95">
        <v>40121110</v>
      </c>
      <c r="C136" s="101">
        <v>45505</v>
      </c>
      <c r="D136" s="96">
        <v>0</v>
      </c>
    </row>
    <row r="137" spans="1:4" x14ac:dyDescent="0.25">
      <c r="A137" s="95" t="s">
        <v>71</v>
      </c>
      <c r="B137" s="95">
        <v>40121119</v>
      </c>
      <c r="C137" s="101">
        <v>45505</v>
      </c>
      <c r="D137" s="96">
        <v>30908.863333333331</v>
      </c>
    </row>
    <row r="138" spans="1:4" x14ac:dyDescent="0.25">
      <c r="A138" s="95" t="s">
        <v>71</v>
      </c>
      <c r="B138" s="95">
        <v>40121120</v>
      </c>
      <c r="C138" s="101">
        <v>45505</v>
      </c>
      <c r="D138" s="96">
        <v>2500</v>
      </c>
    </row>
    <row r="139" spans="1:4" x14ac:dyDescent="0.25">
      <c r="A139" s="98" t="s">
        <v>72</v>
      </c>
      <c r="B139" s="98">
        <v>40120601</v>
      </c>
      <c r="C139" s="101">
        <v>45505</v>
      </c>
      <c r="D139" s="99">
        <v>8333.3333333333339</v>
      </c>
    </row>
    <row r="140" spans="1:4" x14ac:dyDescent="0.25">
      <c r="A140" s="98" t="s">
        <v>72</v>
      </c>
      <c r="B140" s="98">
        <v>40120602</v>
      </c>
      <c r="C140" s="101">
        <v>45505</v>
      </c>
      <c r="D140" s="99">
        <v>75702.7</v>
      </c>
    </row>
    <row r="141" spans="1:4" x14ac:dyDescent="0.25">
      <c r="A141" s="98" t="s">
        <v>72</v>
      </c>
      <c r="B141" s="98">
        <v>40120705</v>
      </c>
      <c r="C141" s="101">
        <v>45505</v>
      </c>
      <c r="D141" s="99">
        <v>1730.3333333333335</v>
      </c>
    </row>
    <row r="142" spans="1:4" x14ac:dyDescent="0.25">
      <c r="A142" s="98" t="s">
        <v>72</v>
      </c>
      <c r="B142" s="98">
        <v>40120707</v>
      </c>
      <c r="C142" s="101">
        <v>45505</v>
      </c>
      <c r="D142" s="99">
        <v>16666.666666666668</v>
      </c>
    </row>
    <row r="143" spans="1:4" x14ac:dyDescent="0.25">
      <c r="A143" s="98" t="s">
        <v>72</v>
      </c>
      <c r="B143" s="98">
        <v>40121119</v>
      </c>
      <c r="C143" s="101">
        <v>45505</v>
      </c>
      <c r="D143" s="99">
        <v>31157.318887999998</v>
      </c>
    </row>
    <row r="144" spans="1:4" x14ac:dyDescent="0.25">
      <c r="A144" s="98" t="s">
        <v>72</v>
      </c>
      <c r="B144" s="98">
        <v>40120603</v>
      </c>
      <c r="C144" s="101">
        <v>45505</v>
      </c>
      <c r="D144" s="99">
        <v>8333.3333333333339</v>
      </c>
    </row>
    <row r="145" spans="1:4" x14ac:dyDescent="0.25">
      <c r="A145" s="98" t="s">
        <v>72</v>
      </c>
      <c r="B145" s="98">
        <v>40121108</v>
      </c>
      <c r="C145" s="101">
        <v>45505</v>
      </c>
      <c r="D145" s="99">
        <v>5000</v>
      </c>
    </row>
    <row r="146" spans="1:4" x14ac:dyDescent="0.25">
      <c r="A146" s="98" t="s">
        <v>72</v>
      </c>
      <c r="B146" s="98">
        <v>40121120</v>
      </c>
      <c r="C146" s="101">
        <v>45505</v>
      </c>
      <c r="D146" s="99">
        <v>5833.333333333333</v>
      </c>
    </row>
    <row r="147" spans="1:4" x14ac:dyDescent="0.25">
      <c r="A147" s="95" t="s">
        <v>71</v>
      </c>
      <c r="B147" s="95">
        <v>40120101</v>
      </c>
      <c r="C147" s="101">
        <v>45536</v>
      </c>
      <c r="D147" s="96">
        <v>1407.0239328016664</v>
      </c>
    </row>
    <row r="148" spans="1:4" x14ac:dyDescent="0.25">
      <c r="A148" s="95" t="s">
        <v>71</v>
      </c>
      <c r="B148" s="95">
        <v>40120102</v>
      </c>
      <c r="C148" s="101">
        <v>45536</v>
      </c>
      <c r="D148" s="96">
        <v>11666.666666666666</v>
      </c>
    </row>
    <row r="149" spans="1:4" x14ac:dyDescent="0.25">
      <c r="A149" s="95" t="s">
        <v>71</v>
      </c>
      <c r="B149" s="95">
        <v>40120103</v>
      </c>
      <c r="C149" s="101">
        <v>45536</v>
      </c>
      <c r="D149" s="96">
        <v>865.16666666666674</v>
      </c>
    </row>
    <row r="150" spans="1:4" x14ac:dyDescent="0.25">
      <c r="A150" s="95" t="s">
        <v>71</v>
      </c>
      <c r="B150" s="95">
        <v>40120201</v>
      </c>
      <c r="C150" s="101">
        <v>45536</v>
      </c>
      <c r="D150" s="96">
        <v>23000</v>
      </c>
    </row>
    <row r="151" spans="1:4" x14ac:dyDescent="0.25">
      <c r="A151" s="95" t="s">
        <v>71</v>
      </c>
      <c r="B151" s="95">
        <v>40120401</v>
      </c>
      <c r="C151" s="101">
        <v>45536</v>
      </c>
      <c r="D151" s="96">
        <v>80000</v>
      </c>
    </row>
    <row r="152" spans="1:4" x14ac:dyDescent="0.25">
      <c r="A152" s="95" t="s">
        <v>71</v>
      </c>
      <c r="B152" s="95">
        <v>40120402</v>
      </c>
      <c r="C152" s="101">
        <v>45536</v>
      </c>
      <c r="D152" s="96">
        <v>19749.776104941466</v>
      </c>
    </row>
    <row r="153" spans="1:4" x14ac:dyDescent="0.25">
      <c r="A153" s="95" t="s">
        <v>71</v>
      </c>
      <c r="B153" s="95">
        <v>40120403</v>
      </c>
      <c r="C153" s="101">
        <v>45536</v>
      </c>
      <c r="D153" s="96">
        <v>19488.667569444446</v>
      </c>
    </row>
    <row r="154" spans="1:4" x14ac:dyDescent="0.25">
      <c r="A154" s="95" t="s">
        <v>71</v>
      </c>
      <c r="B154" s="95">
        <v>40120404</v>
      </c>
      <c r="C154" s="101">
        <v>45536</v>
      </c>
      <c r="D154" s="96">
        <v>20833.333333333332</v>
      </c>
    </row>
    <row r="155" spans="1:4" x14ac:dyDescent="0.25">
      <c r="A155" s="95" t="s">
        <v>71</v>
      </c>
      <c r="B155" s="95">
        <v>40120503</v>
      </c>
      <c r="C155" s="101">
        <v>45536</v>
      </c>
      <c r="D155" s="96">
        <v>1493.13924</v>
      </c>
    </row>
    <row r="156" spans="1:4" x14ac:dyDescent="0.25">
      <c r="A156" s="95" t="s">
        <v>71</v>
      </c>
      <c r="B156" s="95">
        <v>40120602</v>
      </c>
      <c r="C156" s="101">
        <v>45536</v>
      </c>
      <c r="D156" s="96">
        <v>11277.666666666666</v>
      </c>
    </row>
    <row r="157" spans="1:4" x14ac:dyDescent="0.25">
      <c r="A157" s="95" t="s">
        <v>71</v>
      </c>
      <c r="B157" s="95">
        <v>40120603</v>
      </c>
      <c r="C157" s="101">
        <v>45536</v>
      </c>
      <c r="D157" s="96">
        <v>8333.3333333333339</v>
      </c>
    </row>
    <row r="158" spans="1:4" x14ac:dyDescent="0.25">
      <c r="A158" s="95" t="s">
        <v>71</v>
      </c>
      <c r="B158" s="95">
        <v>40120613</v>
      </c>
      <c r="C158" s="101">
        <v>45536</v>
      </c>
      <c r="D158" s="96">
        <v>8333.3333333333339</v>
      </c>
    </row>
    <row r="159" spans="1:4" x14ac:dyDescent="0.25">
      <c r="A159" s="95" t="s">
        <v>71</v>
      </c>
      <c r="B159" s="95">
        <v>40120701</v>
      </c>
      <c r="C159" s="101">
        <v>45536</v>
      </c>
      <c r="D159" s="96">
        <v>337.06893333333335</v>
      </c>
    </row>
    <row r="160" spans="1:4" x14ac:dyDescent="0.25">
      <c r="A160" s="95" t="s">
        <v>71</v>
      </c>
      <c r="B160" s="95">
        <v>40120707</v>
      </c>
      <c r="C160" s="101">
        <v>45536</v>
      </c>
      <c r="D160" s="96">
        <v>16666.666666666668</v>
      </c>
    </row>
    <row r="161" spans="1:4" x14ac:dyDescent="0.25">
      <c r="A161" s="95" t="s">
        <v>71</v>
      </c>
      <c r="B161" s="95">
        <v>40120801</v>
      </c>
      <c r="C161" s="101">
        <v>45536</v>
      </c>
      <c r="D161" s="96">
        <v>1730.3333333333335</v>
      </c>
    </row>
    <row r="162" spans="1:4" x14ac:dyDescent="0.25">
      <c r="A162" s="95" t="s">
        <v>71</v>
      </c>
      <c r="B162" s="95">
        <v>40121102</v>
      </c>
      <c r="C162" s="101">
        <v>45536</v>
      </c>
      <c r="D162" s="96">
        <v>833.33333333333337</v>
      </c>
    </row>
    <row r="163" spans="1:4" x14ac:dyDescent="0.25">
      <c r="A163" s="95" t="s">
        <v>71</v>
      </c>
      <c r="B163" s="95">
        <v>40121104</v>
      </c>
      <c r="C163" s="101">
        <v>45536</v>
      </c>
      <c r="D163" s="96">
        <v>614.26833333333332</v>
      </c>
    </row>
    <row r="164" spans="1:4" x14ac:dyDescent="0.25">
      <c r="A164" s="95" t="s">
        <v>71</v>
      </c>
      <c r="B164" s="95">
        <v>40121107</v>
      </c>
      <c r="C164" s="101">
        <v>45536</v>
      </c>
      <c r="D164" s="96">
        <v>1483.5878</v>
      </c>
    </row>
    <row r="165" spans="1:4" x14ac:dyDescent="0.25">
      <c r="A165" s="95" t="s">
        <v>71</v>
      </c>
      <c r="B165" s="95">
        <v>40121110</v>
      </c>
      <c r="C165" s="101">
        <v>45536</v>
      </c>
      <c r="D165" s="96">
        <v>0</v>
      </c>
    </row>
    <row r="166" spans="1:4" x14ac:dyDescent="0.25">
      <c r="A166" s="95" t="s">
        <v>71</v>
      </c>
      <c r="B166" s="95">
        <v>40121119</v>
      </c>
      <c r="C166" s="101">
        <v>45536</v>
      </c>
      <c r="D166" s="96">
        <v>30908.863333333331</v>
      </c>
    </row>
    <row r="167" spans="1:4" x14ac:dyDescent="0.25">
      <c r="A167" s="95" t="s">
        <v>71</v>
      </c>
      <c r="B167" s="95">
        <v>40121120</v>
      </c>
      <c r="C167" s="101">
        <v>45536</v>
      </c>
      <c r="D167" s="96">
        <v>2500</v>
      </c>
    </row>
    <row r="168" spans="1:4" x14ac:dyDescent="0.25">
      <c r="A168" s="98" t="s">
        <v>72</v>
      </c>
      <c r="B168" s="98">
        <v>40120601</v>
      </c>
      <c r="C168" s="101">
        <v>45536</v>
      </c>
      <c r="D168" s="99">
        <v>8333.3333333333339</v>
      </c>
    </row>
    <row r="169" spans="1:4" x14ac:dyDescent="0.25">
      <c r="A169" s="98" t="s">
        <v>72</v>
      </c>
      <c r="B169" s="98">
        <v>40120602</v>
      </c>
      <c r="C169" s="101">
        <v>45536</v>
      </c>
      <c r="D169" s="99">
        <v>75702.7</v>
      </c>
    </row>
    <row r="170" spans="1:4" x14ac:dyDescent="0.25">
      <c r="A170" s="98" t="s">
        <v>72</v>
      </c>
      <c r="B170" s="98">
        <v>40120705</v>
      </c>
      <c r="C170" s="101">
        <v>45536</v>
      </c>
      <c r="D170" s="99">
        <v>1730.3333333333335</v>
      </c>
    </row>
    <row r="171" spans="1:4" x14ac:dyDescent="0.25">
      <c r="A171" s="98" t="s">
        <v>72</v>
      </c>
      <c r="B171" s="98">
        <v>40120707</v>
      </c>
      <c r="C171" s="101">
        <v>45536</v>
      </c>
      <c r="D171" s="99">
        <v>16666.666666666668</v>
      </c>
    </row>
    <row r="172" spans="1:4" x14ac:dyDescent="0.25">
      <c r="A172" s="98" t="s">
        <v>72</v>
      </c>
      <c r="B172" s="98">
        <v>40121119</v>
      </c>
      <c r="C172" s="101">
        <v>45536</v>
      </c>
      <c r="D172" s="99">
        <v>31157.318887999998</v>
      </c>
    </row>
    <row r="173" spans="1:4" x14ac:dyDescent="0.25">
      <c r="A173" s="98" t="s">
        <v>72</v>
      </c>
      <c r="B173" s="98">
        <v>40120603</v>
      </c>
      <c r="C173" s="101">
        <v>45536</v>
      </c>
      <c r="D173" s="99">
        <v>8333.3333333333339</v>
      </c>
    </row>
    <row r="174" spans="1:4" x14ac:dyDescent="0.25">
      <c r="A174" s="98" t="s">
        <v>72</v>
      </c>
      <c r="B174" s="98">
        <v>40121108</v>
      </c>
      <c r="C174" s="101">
        <v>45536</v>
      </c>
      <c r="D174" s="99">
        <v>5000</v>
      </c>
    </row>
    <row r="175" spans="1:4" x14ac:dyDescent="0.25">
      <c r="A175" s="98" t="s">
        <v>72</v>
      </c>
      <c r="B175" s="98">
        <v>40121120</v>
      </c>
      <c r="C175" s="101">
        <v>45536</v>
      </c>
      <c r="D175" s="99">
        <v>5833.333333333333</v>
      </c>
    </row>
    <row r="176" spans="1:4" x14ac:dyDescent="0.25">
      <c r="A176" s="95" t="s">
        <v>71</v>
      </c>
      <c r="B176" s="95">
        <v>40120101</v>
      </c>
      <c r="C176" s="101">
        <v>45566</v>
      </c>
      <c r="D176" s="96">
        <v>1407.0239328016664</v>
      </c>
    </row>
    <row r="177" spans="1:4" x14ac:dyDescent="0.25">
      <c r="A177" s="95" t="s">
        <v>71</v>
      </c>
      <c r="B177" s="95">
        <v>40120102</v>
      </c>
      <c r="C177" s="101">
        <v>45566</v>
      </c>
      <c r="D177" s="96">
        <v>11666.666666666666</v>
      </c>
    </row>
    <row r="178" spans="1:4" x14ac:dyDescent="0.25">
      <c r="A178" s="95" t="s">
        <v>71</v>
      </c>
      <c r="B178" s="95">
        <v>40120103</v>
      </c>
      <c r="C178" s="101">
        <v>45566</v>
      </c>
      <c r="D178" s="96">
        <v>865.16666666666674</v>
      </c>
    </row>
    <row r="179" spans="1:4" x14ac:dyDescent="0.25">
      <c r="A179" s="95" t="s">
        <v>71</v>
      </c>
      <c r="B179" s="95">
        <v>40120201</v>
      </c>
      <c r="C179" s="101">
        <v>45566</v>
      </c>
      <c r="D179" s="96">
        <v>23000</v>
      </c>
    </row>
    <row r="180" spans="1:4" x14ac:dyDescent="0.25">
      <c r="A180" s="95" t="s">
        <v>71</v>
      </c>
      <c r="B180" s="95">
        <v>40120401</v>
      </c>
      <c r="C180" s="101">
        <v>45566</v>
      </c>
      <c r="D180" s="96">
        <v>80000</v>
      </c>
    </row>
    <row r="181" spans="1:4" x14ac:dyDescent="0.25">
      <c r="A181" s="95" t="s">
        <v>71</v>
      </c>
      <c r="B181" s="95">
        <v>40120402</v>
      </c>
      <c r="C181" s="101">
        <v>45566</v>
      </c>
      <c r="D181" s="96">
        <v>19749.776104941466</v>
      </c>
    </row>
    <row r="182" spans="1:4" x14ac:dyDescent="0.25">
      <c r="A182" s="95" t="s">
        <v>71</v>
      </c>
      <c r="B182" s="95">
        <v>40120403</v>
      </c>
      <c r="C182" s="101">
        <v>45566</v>
      </c>
      <c r="D182" s="96">
        <v>19488.667569444446</v>
      </c>
    </row>
    <row r="183" spans="1:4" x14ac:dyDescent="0.25">
      <c r="A183" s="95" t="s">
        <v>71</v>
      </c>
      <c r="B183" s="95">
        <v>40120404</v>
      </c>
      <c r="C183" s="101">
        <v>45566</v>
      </c>
      <c r="D183" s="96">
        <v>20833.333333333332</v>
      </c>
    </row>
    <row r="184" spans="1:4" x14ac:dyDescent="0.25">
      <c r="A184" s="95" t="s">
        <v>71</v>
      </c>
      <c r="B184" s="95">
        <v>40120503</v>
      </c>
      <c r="C184" s="101">
        <v>45566</v>
      </c>
      <c r="D184" s="96">
        <v>1493.13924</v>
      </c>
    </row>
    <row r="185" spans="1:4" x14ac:dyDescent="0.25">
      <c r="A185" s="95" t="s">
        <v>71</v>
      </c>
      <c r="B185" s="95">
        <v>40120602</v>
      </c>
      <c r="C185" s="101">
        <v>45566</v>
      </c>
      <c r="D185" s="96">
        <v>11277.666666666666</v>
      </c>
    </row>
    <row r="186" spans="1:4" x14ac:dyDescent="0.25">
      <c r="A186" s="95" t="s">
        <v>71</v>
      </c>
      <c r="B186" s="95">
        <v>40120603</v>
      </c>
      <c r="C186" s="101">
        <v>45566</v>
      </c>
      <c r="D186" s="96">
        <v>8333.3333333333339</v>
      </c>
    </row>
    <row r="187" spans="1:4" x14ac:dyDescent="0.25">
      <c r="A187" s="95" t="s">
        <v>71</v>
      </c>
      <c r="B187" s="95">
        <v>40120613</v>
      </c>
      <c r="C187" s="101">
        <v>45566</v>
      </c>
      <c r="D187" s="96">
        <v>8333.3333333333339</v>
      </c>
    </row>
    <row r="188" spans="1:4" x14ac:dyDescent="0.25">
      <c r="A188" s="95" t="s">
        <v>71</v>
      </c>
      <c r="B188" s="95">
        <v>40120701</v>
      </c>
      <c r="C188" s="101">
        <v>45566</v>
      </c>
      <c r="D188" s="96">
        <v>337.06893333333335</v>
      </c>
    </row>
    <row r="189" spans="1:4" x14ac:dyDescent="0.25">
      <c r="A189" s="95" t="s">
        <v>71</v>
      </c>
      <c r="B189" s="95">
        <v>40120707</v>
      </c>
      <c r="C189" s="101">
        <v>45566</v>
      </c>
      <c r="D189" s="96">
        <v>16666.666666666668</v>
      </c>
    </row>
    <row r="190" spans="1:4" x14ac:dyDescent="0.25">
      <c r="A190" s="95" t="s">
        <v>71</v>
      </c>
      <c r="B190" s="95">
        <v>40120801</v>
      </c>
      <c r="C190" s="101">
        <v>45566</v>
      </c>
      <c r="D190" s="96">
        <v>1730.3333333333335</v>
      </c>
    </row>
    <row r="191" spans="1:4" x14ac:dyDescent="0.25">
      <c r="A191" s="95" t="s">
        <v>71</v>
      </c>
      <c r="B191" s="95">
        <v>40121102</v>
      </c>
      <c r="C191" s="101">
        <v>45566</v>
      </c>
      <c r="D191" s="96">
        <v>833.33333333333337</v>
      </c>
    </row>
    <row r="192" spans="1:4" x14ac:dyDescent="0.25">
      <c r="A192" s="95" t="s">
        <v>71</v>
      </c>
      <c r="B192" s="95">
        <v>40121104</v>
      </c>
      <c r="C192" s="101">
        <v>45566</v>
      </c>
      <c r="D192" s="96">
        <v>614.26833333333332</v>
      </c>
    </row>
    <row r="193" spans="1:4" x14ac:dyDescent="0.25">
      <c r="A193" s="95" t="s">
        <v>71</v>
      </c>
      <c r="B193" s="95">
        <v>40121107</v>
      </c>
      <c r="C193" s="101">
        <v>45566</v>
      </c>
      <c r="D193" s="96">
        <v>155.72999999999999</v>
      </c>
    </row>
    <row r="194" spans="1:4" x14ac:dyDescent="0.25">
      <c r="A194" s="95" t="s">
        <v>71</v>
      </c>
      <c r="B194" s="95">
        <v>40121110</v>
      </c>
      <c r="C194" s="101">
        <v>45566</v>
      </c>
      <c r="D194" s="96">
        <v>6229.2</v>
      </c>
    </row>
    <row r="195" spans="1:4" x14ac:dyDescent="0.25">
      <c r="A195" s="95" t="s">
        <v>71</v>
      </c>
      <c r="B195" s="95">
        <v>40121119</v>
      </c>
      <c r="C195" s="101">
        <v>45566</v>
      </c>
      <c r="D195" s="96">
        <v>30908.863333333331</v>
      </c>
    </row>
    <row r="196" spans="1:4" x14ac:dyDescent="0.25">
      <c r="A196" s="95" t="s">
        <v>71</v>
      </c>
      <c r="B196" s="95">
        <v>40121120</v>
      </c>
      <c r="C196" s="101">
        <v>45566</v>
      </c>
      <c r="D196" s="96">
        <v>2500</v>
      </c>
    </row>
    <row r="197" spans="1:4" x14ac:dyDescent="0.25">
      <c r="A197" s="98" t="s">
        <v>72</v>
      </c>
      <c r="B197" s="98">
        <v>40120601</v>
      </c>
      <c r="C197" s="101">
        <v>45566</v>
      </c>
      <c r="D197" s="99">
        <v>8333.3333333333339</v>
      </c>
    </row>
    <row r="198" spans="1:4" x14ac:dyDescent="0.25">
      <c r="A198" s="98" t="s">
        <v>72</v>
      </c>
      <c r="B198" s="98">
        <v>40120602</v>
      </c>
      <c r="C198" s="101">
        <v>45566</v>
      </c>
      <c r="D198" s="99">
        <v>75702.7</v>
      </c>
    </row>
    <row r="199" spans="1:4" x14ac:dyDescent="0.25">
      <c r="A199" s="98" t="s">
        <v>72</v>
      </c>
      <c r="B199" s="98">
        <v>40120705</v>
      </c>
      <c r="C199" s="101">
        <v>45566</v>
      </c>
      <c r="D199" s="99">
        <v>1730.3333333333335</v>
      </c>
    </row>
    <row r="200" spans="1:4" x14ac:dyDescent="0.25">
      <c r="A200" s="98" t="s">
        <v>72</v>
      </c>
      <c r="B200" s="98">
        <v>40120707</v>
      </c>
      <c r="C200" s="101">
        <v>45566</v>
      </c>
      <c r="D200" s="99">
        <v>16666.666666666668</v>
      </c>
    </row>
    <row r="201" spans="1:4" x14ac:dyDescent="0.25">
      <c r="A201" s="98" t="s">
        <v>72</v>
      </c>
      <c r="B201" s="98">
        <v>40121119</v>
      </c>
      <c r="C201" s="101">
        <v>45566</v>
      </c>
      <c r="D201" s="99">
        <v>31157.318887999998</v>
      </c>
    </row>
    <row r="202" spans="1:4" x14ac:dyDescent="0.25">
      <c r="A202" s="98" t="s">
        <v>72</v>
      </c>
      <c r="B202" s="98">
        <v>40120603</v>
      </c>
      <c r="C202" s="101">
        <v>45566</v>
      </c>
      <c r="D202" s="99">
        <v>8333.3333333333339</v>
      </c>
    </row>
    <row r="203" spans="1:4" x14ac:dyDescent="0.25">
      <c r="A203" s="98" t="s">
        <v>72</v>
      </c>
      <c r="B203" s="98">
        <v>40121108</v>
      </c>
      <c r="C203" s="101">
        <v>45566</v>
      </c>
      <c r="D203" s="99">
        <v>5000</v>
      </c>
    </row>
    <row r="204" spans="1:4" x14ac:dyDescent="0.25">
      <c r="A204" s="98" t="s">
        <v>72</v>
      </c>
      <c r="B204" s="98">
        <v>40121120</v>
      </c>
      <c r="C204" s="101">
        <v>45566</v>
      </c>
      <c r="D204" s="99">
        <v>5833.333333333333</v>
      </c>
    </row>
    <row r="205" spans="1:4" x14ac:dyDescent="0.25">
      <c r="A205" s="95" t="s">
        <v>71</v>
      </c>
      <c r="B205" s="95">
        <v>40120101</v>
      </c>
      <c r="C205" s="101">
        <v>45597</v>
      </c>
      <c r="D205" s="96">
        <v>1407.0239328016664</v>
      </c>
    </row>
    <row r="206" spans="1:4" x14ac:dyDescent="0.25">
      <c r="A206" s="95" t="s">
        <v>71</v>
      </c>
      <c r="B206" s="95">
        <v>40120102</v>
      </c>
      <c r="C206" s="101">
        <v>45597</v>
      </c>
      <c r="D206" s="96">
        <v>11666.666666666666</v>
      </c>
    </row>
    <row r="207" spans="1:4" x14ac:dyDescent="0.25">
      <c r="A207" s="95" t="s">
        <v>71</v>
      </c>
      <c r="B207" s="95">
        <v>40120103</v>
      </c>
      <c r="C207" s="101">
        <v>45597</v>
      </c>
      <c r="D207" s="96">
        <v>865.16666666666674</v>
      </c>
    </row>
    <row r="208" spans="1:4" x14ac:dyDescent="0.25">
      <c r="A208" s="95" t="s">
        <v>71</v>
      </c>
      <c r="B208" s="95">
        <v>40120201</v>
      </c>
      <c r="C208" s="101">
        <v>45597</v>
      </c>
      <c r="D208" s="96">
        <v>23000</v>
      </c>
    </row>
    <row r="209" spans="1:4" x14ac:dyDescent="0.25">
      <c r="A209" s="95" t="s">
        <v>71</v>
      </c>
      <c r="B209" s="95">
        <v>40120401</v>
      </c>
      <c r="C209" s="101">
        <v>45597</v>
      </c>
      <c r="D209" s="96">
        <v>80000</v>
      </c>
    </row>
    <row r="210" spans="1:4" x14ac:dyDescent="0.25">
      <c r="A210" s="95" t="s">
        <v>71</v>
      </c>
      <c r="B210" s="95">
        <v>40120402</v>
      </c>
      <c r="C210" s="101">
        <v>45597</v>
      </c>
      <c r="D210" s="96">
        <v>19749.776104941466</v>
      </c>
    </row>
    <row r="211" spans="1:4" x14ac:dyDescent="0.25">
      <c r="A211" s="95" t="s">
        <v>71</v>
      </c>
      <c r="B211" s="95">
        <v>40120403</v>
      </c>
      <c r="C211" s="101">
        <v>45597</v>
      </c>
      <c r="D211" s="96">
        <v>19488.667569444446</v>
      </c>
    </row>
    <row r="212" spans="1:4" x14ac:dyDescent="0.25">
      <c r="A212" s="95" t="s">
        <v>71</v>
      </c>
      <c r="B212" s="95">
        <v>40120404</v>
      </c>
      <c r="C212" s="101">
        <v>45597</v>
      </c>
      <c r="D212" s="96">
        <v>20833.333333333332</v>
      </c>
    </row>
    <row r="213" spans="1:4" x14ac:dyDescent="0.25">
      <c r="A213" s="95" t="s">
        <v>71</v>
      </c>
      <c r="B213" s="95">
        <v>40120503</v>
      </c>
      <c r="C213" s="101">
        <v>45597</v>
      </c>
      <c r="D213" s="96">
        <v>1493.13924</v>
      </c>
    </row>
    <row r="214" spans="1:4" x14ac:dyDescent="0.25">
      <c r="A214" s="95" t="s">
        <v>71</v>
      </c>
      <c r="B214" s="95">
        <v>40120602</v>
      </c>
      <c r="C214" s="101">
        <v>45597</v>
      </c>
      <c r="D214" s="96">
        <v>11277.666666666666</v>
      </c>
    </row>
    <row r="215" spans="1:4" x14ac:dyDescent="0.25">
      <c r="A215" s="95" t="s">
        <v>71</v>
      </c>
      <c r="B215" s="95">
        <v>40120603</v>
      </c>
      <c r="C215" s="101">
        <v>45597</v>
      </c>
      <c r="D215" s="96">
        <v>8333.3333333333339</v>
      </c>
    </row>
    <row r="216" spans="1:4" x14ac:dyDescent="0.25">
      <c r="A216" s="95" t="s">
        <v>71</v>
      </c>
      <c r="B216" s="95">
        <v>40120613</v>
      </c>
      <c r="C216" s="101">
        <v>45597</v>
      </c>
      <c r="D216" s="96">
        <v>8333.3333333333339</v>
      </c>
    </row>
    <row r="217" spans="1:4" x14ac:dyDescent="0.25">
      <c r="A217" s="95" t="s">
        <v>71</v>
      </c>
      <c r="B217" s="95">
        <v>40120701</v>
      </c>
      <c r="C217" s="101">
        <v>45597</v>
      </c>
      <c r="D217" s="96">
        <v>337.06893333333335</v>
      </c>
    </row>
    <row r="218" spans="1:4" x14ac:dyDescent="0.25">
      <c r="A218" s="95" t="s">
        <v>71</v>
      </c>
      <c r="B218" s="95">
        <v>40120707</v>
      </c>
      <c r="C218" s="101">
        <v>45597</v>
      </c>
      <c r="D218" s="96">
        <v>16666.666666666668</v>
      </c>
    </row>
    <row r="219" spans="1:4" x14ac:dyDescent="0.25">
      <c r="A219" s="95" t="s">
        <v>71</v>
      </c>
      <c r="B219" s="95">
        <v>40120801</v>
      </c>
      <c r="C219" s="101">
        <v>45597</v>
      </c>
      <c r="D219" s="96">
        <v>1730.3333333333335</v>
      </c>
    </row>
    <row r="220" spans="1:4" x14ac:dyDescent="0.25">
      <c r="A220" s="95" t="s">
        <v>71</v>
      </c>
      <c r="B220" s="95">
        <v>40121102</v>
      </c>
      <c r="C220" s="101">
        <v>45597</v>
      </c>
      <c r="D220" s="96">
        <v>833.33333333333337</v>
      </c>
    </row>
    <row r="221" spans="1:4" x14ac:dyDescent="0.25">
      <c r="A221" s="95" t="s">
        <v>71</v>
      </c>
      <c r="B221" s="95">
        <v>40121104</v>
      </c>
      <c r="C221" s="101">
        <v>45597</v>
      </c>
      <c r="D221" s="96">
        <v>614.26833333333332</v>
      </c>
    </row>
    <row r="222" spans="1:4" x14ac:dyDescent="0.25">
      <c r="A222" s="95" t="s">
        <v>71</v>
      </c>
      <c r="B222" s="95">
        <v>40121107</v>
      </c>
      <c r="C222" s="101">
        <v>45597</v>
      </c>
      <c r="D222" s="96">
        <v>0</v>
      </c>
    </row>
    <row r="223" spans="1:4" x14ac:dyDescent="0.25">
      <c r="A223" s="95" t="s">
        <v>71</v>
      </c>
      <c r="B223" s="95">
        <v>40121110</v>
      </c>
      <c r="C223" s="101">
        <v>45597</v>
      </c>
      <c r="D223" s="96">
        <v>0</v>
      </c>
    </row>
    <row r="224" spans="1:4" x14ac:dyDescent="0.25">
      <c r="A224" s="95" t="s">
        <v>71</v>
      </c>
      <c r="B224" s="95">
        <v>40121119</v>
      </c>
      <c r="C224" s="101">
        <v>45597</v>
      </c>
      <c r="D224" s="96">
        <v>30908.863333333331</v>
      </c>
    </row>
    <row r="225" spans="1:4" x14ac:dyDescent="0.25">
      <c r="A225" s="95" t="s">
        <v>71</v>
      </c>
      <c r="B225" s="95">
        <v>40121120</v>
      </c>
      <c r="C225" s="101">
        <v>45597</v>
      </c>
      <c r="D225" s="96">
        <v>2500</v>
      </c>
    </row>
    <row r="226" spans="1:4" x14ac:dyDescent="0.25">
      <c r="A226" s="98" t="s">
        <v>72</v>
      </c>
      <c r="B226" s="98">
        <v>40120601</v>
      </c>
      <c r="C226" s="101">
        <v>45597</v>
      </c>
      <c r="D226" s="99">
        <v>8333.3333333333339</v>
      </c>
    </row>
    <row r="227" spans="1:4" x14ac:dyDescent="0.25">
      <c r="A227" s="98" t="s">
        <v>72</v>
      </c>
      <c r="B227" s="98">
        <v>40120602</v>
      </c>
      <c r="C227" s="101">
        <v>45597</v>
      </c>
      <c r="D227" s="99">
        <v>75702.7</v>
      </c>
    </row>
    <row r="228" spans="1:4" x14ac:dyDescent="0.25">
      <c r="A228" s="98" t="s">
        <v>72</v>
      </c>
      <c r="B228" s="98">
        <v>40120705</v>
      </c>
      <c r="C228" s="101">
        <v>45597</v>
      </c>
      <c r="D228" s="99">
        <v>1730.3333333333335</v>
      </c>
    </row>
    <row r="229" spans="1:4" x14ac:dyDescent="0.25">
      <c r="A229" s="98" t="s">
        <v>72</v>
      </c>
      <c r="B229" s="98">
        <v>40120707</v>
      </c>
      <c r="C229" s="101">
        <v>45597</v>
      </c>
      <c r="D229" s="99">
        <v>16666.666666666668</v>
      </c>
    </row>
    <row r="230" spans="1:4" x14ac:dyDescent="0.25">
      <c r="A230" s="98" t="s">
        <v>72</v>
      </c>
      <c r="B230" s="98">
        <v>40121119</v>
      </c>
      <c r="C230" s="101">
        <v>45597</v>
      </c>
      <c r="D230" s="99">
        <v>31157.318887999998</v>
      </c>
    </row>
    <row r="231" spans="1:4" x14ac:dyDescent="0.25">
      <c r="A231" s="98" t="s">
        <v>72</v>
      </c>
      <c r="B231" s="98">
        <v>40120603</v>
      </c>
      <c r="C231" s="101">
        <v>45597</v>
      </c>
      <c r="D231" s="99">
        <v>8333.3333333333339</v>
      </c>
    </row>
    <row r="232" spans="1:4" x14ac:dyDescent="0.25">
      <c r="A232" s="98" t="s">
        <v>72</v>
      </c>
      <c r="B232" s="98">
        <v>40121108</v>
      </c>
      <c r="C232" s="101">
        <v>45597</v>
      </c>
      <c r="D232" s="99">
        <v>5000</v>
      </c>
    </row>
    <row r="233" spans="1:4" x14ac:dyDescent="0.25">
      <c r="A233" s="98" t="s">
        <v>72</v>
      </c>
      <c r="B233" s="98">
        <v>40121120</v>
      </c>
      <c r="C233" s="101">
        <v>45597</v>
      </c>
      <c r="D233" s="99">
        <v>5833.333333333333</v>
      </c>
    </row>
    <row r="234" spans="1:4" x14ac:dyDescent="0.25">
      <c r="A234" s="95" t="s">
        <v>71</v>
      </c>
      <c r="B234" s="95">
        <v>40120101</v>
      </c>
      <c r="C234" s="101">
        <v>45627</v>
      </c>
      <c r="D234" s="97">
        <v>1407.0239328016664</v>
      </c>
    </row>
    <row r="235" spans="1:4" x14ac:dyDescent="0.25">
      <c r="A235" s="95" t="s">
        <v>71</v>
      </c>
      <c r="B235" s="95">
        <v>40120102</v>
      </c>
      <c r="C235" s="101">
        <v>45627</v>
      </c>
      <c r="D235" s="97">
        <v>11666.666666666666</v>
      </c>
    </row>
    <row r="236" spans="1:4" x14ac:dyDescent="0.25">
      <c r="A236" s="95" t="s">
        <v>71</v>
      </c>
      <c r="B236" s="95">
        <v>40120103</v>
      </c>
      <c r="C236" s="101">
        <v>45627</v>
      </c>
      <c r="D236" s="97">
        <v>865.16666666666674</v>
      </c>
    </row>
    <row r="237" spans="1:4" x14ac:dyDescent="0.25">
      <c r="A237" s="95" t="s">
        <v>71</v>
      </c>
      <c r="B237" s="95">
        <v>40120201</v>
      </c>
      <c r="C237" s="101">
        <v>45627</v>
      </c>
      <c r="D237" s="97">
        <v>23000</v>
      </c>
    </row>
    <row r="238" spans="1:4" x14ac:dyDescent="0.25">
      <c r="A238" s="95" t="s">
        <v>71</v>
      </c>
      <c r="B238" s="95">
        <v>40120401</v>
      </c>
      <c r="C238" s="101">
        <v>45627</v>
      </c>
      <c r="D238" s="97">
        <v>80000</v>
      </c>
    </row>
    <row r="239" spans="1:4" x14ac:dyDescent="0.25">
      <c r="A239" s="95" t="s">
        <v>71</v>
      </c>
      <c r="B239" s="95">
        <v>40120402</v>
      </c>
      <c r="C239" s="101">
        <v>45627</v>
      </c>
      <c r="D239" s="97">
        <v>19749.776104941466</v>
      </c>
    </row>
    <row r="240" spans="1:4" x14ac:dyDescent="0.25">
      <c r="A240" s="95" t="s">
        <v>71</v>
      </c>
      <c r="B240" s="95">
        <v>40120403</v>
      </c>
      <c r="C240" s="101">
        <v>45627</v>
      </c>
      <c r="D240" s="97">
        <v>19488.667569444446</v>
      </c>
    </row>
    <row r="241" spans="1:4" x14ac:dyDescent="0.25">
      <c r="A241" s="95" t="s">
        <v>71</v>
      </c>
      <c r="B241" s="95">
        <v>40120404</v>
      </c>
      <c r="C241" s="101">
        <v>45627</v>
      </c>
      <c r="D241" s="97">
        <v>20833.333333333332</v>
      </c>
    </row>
    <row r="242" spans="1:4" x14ac:dyDescent="0.25">
      <c r="A242" s="95" t="s">
        <v>71</v>
      </c>
      <c r="B242" s="95">
        <v>40120503</v>
      </c>
      <c r="C242" s="101">
        <v>45627</v>
      </c>
      <c r="D242" s="97">
        <v>1493.13924</v>
      </c>
    </row>
    <row r="243" spans="1:4" x14ac:dyDescent="0.25">
      <c r="A243" s="95" t="s">
        <v>71</v>
      </c>
      <c r="B243" s="95">
        <v>40120602</v>
      </c>
      <c r="C243" s="101">
        <v>45627</v>
      </c>
      <c r="D243" s="97">
        <v>11277.666666666666</v>
      </c>
    </row>
    <row r="244" spans="1:4" x14ac:dyDescent="0.25">
      <c r="A244" s="95" t="s">
        <v>71</v>
      </c>
      <c r="B244" s="95">
        <v>40120603</v>
      </c>
      <c r="C244" s="101">
        <v>45627</v>
      </c>
      <c r="D244" s="97">
        <v>8333.3333333333339</v>
      </c>
    </row>
    <row r="245" spans="1:4" x14ac:dyDescent="0.25">
      <c r="A245" s="95" t="s">
        <v>71</v>
      </c>
      <c r="B245" s="95">
        <v>40120613</v>
      </c>
      <c r="C245" s="101">
        <v>45627</v>
      </c>
      <c r="D245" s="97">
        <v>8333.3333333333339</v>
      </c>
    </row>
    <row r="246" spans="1:4" x14ac:dyDescent="0.25">
      <c r="A246" s="95" t="s">
        <v>71</v>
      </c>
      <c r="B246" s="95">
        <v>40120701</v>
      </c>
      <c r="C246" s="101">
        <v>45627</v>
      </c>
      <c r="D246" s="97">
        <v>337.06893333333335</v>
      </c>
    </row>
    <row r="247" spans="1:4" x14ac:dyDescent="0.25">
      <c r="A247" s="95" t="s">
        <v>71</v>
      </c>
      <c r="B247" s="95">
        <v>40120707</v>
      </c>
      <c r="C247" s="101">
        <v>45627</v>
      </c>
      <c r="D247" s="97">
        <v>16666.666666666668</v>
      </c>
    </row>
    <row r="248" spans="1:4" x14ac:dyDescent="0.25">
      <c r="A248" s="95" t="s">
        <v>71</v>
      </c>
      <c r="B248" s="95">
        <v>40120801</v>
      </c>
      <c r="C248" s="101">
        <v>45627</v>
      </c>
      <c r="D248" s="97">
        <v>1730.3333333333335</v>
      </c>
    </row>
    <row r="249" spans="1:4" x14ac:dyDescent="0.25">
      <c r="A249" s="95" t="s">
        <v>71</v>
      </c>
      <c r="B249" s="95">
        <v>40121102</v>
      </c>
      <c r="C249" s="101">
        <v>45627</v>
      </c>
      <c r="D249" s="97">
        <v>833.33333333333337</v>
      </c>
    </row>
    <row r="250" spans="1:4" x14ac:dyDescent="0.25">
      <c r="A250" s="95" t="s">
        <v>71</v>
      </c>
      <c r="B250" s="95">
        <v>40121104</v>
      </c>
      <c r="C250" s="101">
        <v>45627</v>
      </c>
      <c r="D250" s="97">
        <v>614.26833333333332</v>
      </c>
    </row>
    <row r="251" spans="1:4" x14ac:dyDescent="0.25">
      <c r="A251" s="95" t="s">
        <v>71</v>
      </c>
      <c r="B251" s="95">
        <v>40121107</v>
      </c>
      <c r="C251" s="101">
        <v>45627</v>
      </c>
      <c r="D251" s="97">
        <v>155.72999999999999</v>
      </c>
    </row>
    <row r="252" spans="1:4" x14ac:dyDescent="0.25">
      <c r="A252" s="95" t="s">
        <v>71</v>
      </c>
      <c r="B252" s="95">
        <v>40121110</v>
      </c>
      <c r="C252" s="101">
        <v>45627</v>
      </c>
      <c r="D252" s="97">
        <v>0</v>
      </c>
    </row>
    <row r="253" spans="1:4" x14ac:dyDescent="0.25">
      <c r="A253" s="95" t="s">
        <v>71</v>
      </c>
      <c r="B253" s="95">
        <v>40121119</v>
      </c>
      <c r="C253" s="101">
        <v>45627</v>
      </c>
      <c r="D253" s="97">
        <v>30908.863333333331</v>
      </c>
    </row>
    <row r="254" spans="1:4" x14ac:dyDescent="0.25">
      <c r="A254" s="95" t="s">
        <v>71</v>
      </c>
      <c r="B254" s="95">
        <v>40121120</v>
      </c>
      <c r="C254" s="101">
        <v>45627</v>
      </c>
      <c r="D254" s="97">
        <v>2500</v>
      </c>
    </row>
    <row r="255" spans="1:4" x14ac:dyDescent="0.25">
      <c r="A255" s="98" t="s">
        <v>72</v>
      </c>
      <c r="B255" s="98">
        <v>40120601</v>
      </c>
      <c r="C255" s="101">
        <v>45627</v>
      </c>
      <c r="D255" s="99">
        <v>8333.3333333333339</v>
      </c>
    </row>
    <row r="256" spans="1:4" x14ac:dyDescent="0.25">
      <c r="A256" s="98" t="s">
        <v>72</v>
      </c>
      <c r="B256" s="98">
        <v>40120602</v>
      </c>
      <c r="C256" s="101">
        <v>45627</v>
      </c>
      <c r="D256" s="99">
        <v>75702.7</v>
      </c>
    </row>
    <row r="257" spans="1:4" x14ac:dyDescent="0.25">
      <c r="A257" s="98" t="s">
        <v>72</v>
      </c>
      <c r="B257" s="98">
        <v>40120705</v>
      </c>
      <c r="C257" s="101">
        <v>45627</v>
      </c>
      <c r="D257" s="99">
        <v>1730.3333333333335</v>
      </c>
    </row>
    <row r="258" spans="1:4" x14ac:dyDescent="0.25">
      <c r="A258" s="98" t="s">
        <v>72</v>
      </c>
      <c r="B258" s="98">
        <v>40120707</v>
      </c>
      <c r="C258" s="101">
        <v>45627</v>
      </c>
      <c r="D258" s="99">
        <v>16666.666666666668</v>
      </c>
    </row>
    <row r="259" spans="1:4" x14ac:dyDescent="0.25">
      <c r="A259" s="98" t="s">
        <v>72</v>
      </c>
      <c r="B259" s="98">
        <v>40121119</v>
      </c>
      <c r="C259" s="101">
        <v>45627</v>
      </c>
      <c r="D259" s="99">
        <v>31157.318887999998</v>
      </c>
    </row>
    <row r="260" spans="1:4" x14ac:dyDescent="0.25">
      <c r="A260" s="98" t="s">
        <v>72</v>
      </c>
      <c r="B260" s="98">
        <v>40120603</v>
      </c>
      <c r="C260" s="101">
        <v>45627</v>
      </c>
      <c r="D260" s="99">
        <v>8333.3333333333339</v>
      </c>
    </row>
    <row r="261" spans="1:4" x14ac:dyDescent="0.25">
      <c r="A261" s="98" t="s">
        <v>72</v>
      </c>
      <c r="B261" s="98">
        <v>40121108</v>
      </c>
      <c r="C261" s="101">
        <v>45627</v>
      </c>
      <c r="D261" s="99">
        <v>5000</v>
      </c>
    </row>
    <row r="262" spans="1:4" x14ac:dyDescent="0.25">
      <c r="A262" s="98" t="s">
        <v>72</v>
      </c>
      <c r="B262" s="98">
        <v>40121120</v>
      </c>
      <c r="C262" s="101">
        <v>45627</v>
      </c>
      <c r="D262" s="99">
        <v>5833.333333333333</v>
      </c>
    </row>
    <row r="263" spans="1:4" x14ac:dyDescent="0.25">
      <c r="A263" s="95" t="s">
        <v>71</v>
      </c>
      <c r="B263" s="95">
        <v>40120101</v>
      </c>
      <c r="C263" s="101">
        <v>45658</v>
      </c>
      <c r="D263" s="97">
        <v>1407.0239328016664</v>
      </c>
    </row>
    <row r="264" spans="1:4" x14ac:dyDescent="0.25">
      <c r="A264" s="95" t="s">
        <v>71</v>
      </c>
      <c r="B264" s="95">
        <v>40120102</v>
      </c>
      <c r="C264" s="101">
        <v>45658</v>
      </c>
      <c r="D264" s="97">
        <v>11666.666666666666</v>
      </c>
    </row>
    <row r="265" spans="1:4" x14ac:dyDescent="0.25">
      <c r="A265" s="95" t="s">
        <v>71</v>
      </c>
      <c r="B265" s="95">
        <v>40120103</v>
      </c>
      <c r="C265" s="101">
        <v>45658</v>
      </c>
      <c r="D265" s="97">
        <v>865.16666666666674</v>
      </c>
    </row>
    <row r="266" spans="1:4" x14ac:dyDescent="0.25">
      <c r="A266" s="95" t="s">
        <v>71</v>
      </c>
      <c r="B266" s="95">
        <v>40120201</v>
      </c>
      <c r="C266" s="101">
        <v>45658</v>
      </c>
      <c r="D266" s="97">
        <v>23000</v>
      </c>
    </row>
    <row r="267" spans="1:4" x14ac:dyDescent="0.25">
      <c r="A267" s="95" t="s">
        <v>71</v>
      </c>
      <c r="B267" s="95">
        <v>40120401</v>
      </c>
      <c r="C267" s="101">
        <v>45658</v>
      </c>
      <c r="D267" s="97">
        <v>80000</v>
      </c>
    </row>
    <row r="268" spans="1:4" x14ac:dyDescent="0.25">
      <c r="A268" s="95" t="s">
        <v>71</v>
      </c>
      <c r="B268" s="95">
        <v>40120402</v>
      </c>
      <c r="C268" s="101">
        <v>45658</v>
      </c>
      <c r="D268" s="97">
        <v>19749.776104941466</v>
      </c>
    </row>
    <row r="269" spans="1:4" x14ac:dyDescent="0.25">
      <c r="A269" s="95" t="s">
        <v>71</v>
      </c>
      <c r="B269" s="95">
        <v>40120403</v>
      </c>
      <c r="C269" s="101">
        <v>45658</v>
      </c>
      <c r="D269" s="97">
        <v>19488.667569444446</v>
      </c>
    </row>
    <row r="270" spans="1:4" x14ac:dyDescent="0.25">
      <c r="A270" s="95" t="s">
        <v>71</v>
      </c>
      <c r="B270" s="95">
        <v>40120404</v>
      </c>
      <c r="C270" s="101">
        <v>45658</v>
      </c>
      <c r="D270" s="97">
        <v>20833.333333333332</v>
      </c>
    </row>
    <row r="271" spans="1:4" x14ac:dyDescent="0.25">
      <c r="A271" s="95" t="s">
        <v>71</v>
      </c>
      <c r="B271" s="95">
        <v>40120503</v>
      </c>
      <c r="C271" s="101">
        <v>45658</v>
      </c>
      <c r="D271" s="97">
        <v>1493.13924</v>
      </c>
    </row>
    <row r="272" spans="1:4" x14ac:dyDescent="0.25">
      <c r="A272" s="95" t="s">
        <v>71</v>
      </c>
      <c r="B272" s="95">
        <v>40120602</v>
      </c>
      <c r="C272" s="101">
        <v>45658</v>
      </c>
      <c r="D272" s="97">
        <v>11277.666666666666</v>
      </c>
    </row>
    <row r="273" spans="1:4" x14ac:dyDescent="0.25">
      <c r="A273" s="95" t="s">
        <v>71</v>
      </c>
      <c r="B273" s="95">
        <v>40120603</v>
      </c>
      <c r="C273" s="101">
        <v>45658</v>
      </c>
      <c r="D273" s="97">
        <v>8333.3333333333339</v>
      </c>
    </row>
    <row r="274" spans="1:4" x14ac:dyDescent="0.25">
      <c r="A274" s="95" t="s">
        <v>71</v>
      </c>
      <c r="B274" s="95">
        <v>40120613</v>
      </c>
      <c r="C274" s="101">
        <v>45658</v>
      </c>
      <c r="D274" s="97">
        <v>8333.3333333333339</v>
      </c>
    </row>
    <row r="275" spans="1:4" x14ac:dyDescent="0.25">
      <c r="A275" s="95" t="s">
        <v>71</v>
      </c>
      <c r="B275" s="95">
        <v>40120701</v>
      </c>
      <c r="C275" s="101">
        <v>45658</v>
      </c>
      <c r="D275" s="97">
        <v>337.06893333333335</v>
      </c>
    </row>
    <row r="276" spans="1:4" x14ac:dyDescent="0.25">
      <c r="A276" s="95" t="s">
        <v>71</v>
      </c>
      <c r="B276" s="95">
        <v>40120707</v>
      </c>
      <c r="C276" s="101">
        <v>45658</v>
      </c>
      <c r="D276" s="97">
        <v>16666.666666666668</v>
      </c>
    </row>
    <row r="277" spans="1:4" x14ac:dyDescent="0.25">
      <c r="A277" s="95" t="s">
        <v>71</v>
      </c>
      <c r="B277" s="95">
        <v>40120801</v>
      </c>
      <c r="C277" s="101">
        <v>45658</v>
      </c>
      <c r="D277" s="97">
        <v>1730.3333333333335</v>
      </c>
    </row>
    <row r="278" spans="1:4" x14ac:dyDescent="0.25">
      <c r="A278" s="95" t="s">
        <v>71</v>
      </c>
      <c r="B278" s="95">
        <v>40121102</v>
      </c>
      <c r="C278" s="101">
        <v>45658</v>
      </c>
      <c r="D278" s="97">
        <v>833.33333333333337</v>
      </c>
    </row>
    <row r="279" spans="1:4" x14ac:dyDescent="0.25">
      <c r="A279" s="95" t="s">
        <v>71</v>
      </c>
      <c r="B279" s="95">
        <v>40121104</v>
      </c>
      <c r="C279" s="101">
        <v>45658</v>
      </c>
      <c r="D279" s="97">
        <v>614.26833333333332</v>
      </c>
    </row>
    <row r="280" spans="1:4" x14ac:dyDescent="0.25">
      <c r="A280" s="95" t="s">
        <v>71</v>
      </c>
      <c r="B280" s="95">
        <v>40121107</v>
      </c>
      <c r="C280" s="101">
        <v>45658</v>
      </c>
      <c r="D280" s="97">
        <v>0</v>
      </c>
    </row>
    <row r="281" spans="1:4" x14ac:dyDescent="0.25">
      <c r="A281" s="95" t="s">
        <v>71</v>
      </c>
      <c r="B281" s="95">
        <v>40121110</v>
      </c>
      <c r="C281" s="101">
        <v>45658</v>
      </c>
      <c r="D281" s="97">
        <v>0</v>
      </c>
    </row>
    <row r="282" spans="1:4" x14ac:dyDescent="0.25">
      <c r="A282" s="95" t="s">
        <v>71</v>
      </c>
      <c r="B282" s="95">
        <v>40121119</v>
      </c>
      <c r="C282" s="101">
        <v>45658</v>
      </c>
      <c r="D282" s="97">
        <v>30908.863333333331</v>
      </c>
    </row>
    <row r="283" spans="1:4" x14ac:dyDescent="0.25">
      <c r="A283" s="95" t="s">
        <v>71</v>
      </c>
      <c r="B283" s="95">
        <v>40121120</v>
      </c>
      <c r="C283" s="101">
        <v>45658</v>
      </c>
      <c r="D283" s="97">
        <v>2500</v>
      </c>
    </row>
    <row r="284" spans="1:4" x14ac:dyDescent="0.25">
      <c r="A284" s="98" t="s">
        <v>72</v>
      </c>
      <c r="B284" s="98">
        <v>40120601</v>
      </c>
      <c r="C284" s="101">
        <v>45658</v>
      </c>
      <c r="D284" s="99">
        <v>8333.3333333333339</v>
      </c>
    </row>
    <row r="285" spans="1:4" x14ac:dyDescent="0.25">
      <c r="A285" s="98" t="s">
        <v>72</v>
      </c>
      <c r="B285" s="98">
        <v>40120602</v>
      </c>
      <c r="C285" s="101">
        <v>45658</v>
      </c>
      <c r="D285" s="99">
        <v>75702.7</v>
      </c>
    </row>
    <row r="286" spans="1:4" x14ac:dyDescent="0.25">
      <c r="A286" s="98" t="s">
        <v>72</v>
      </c>
      <c r="B286" s="98">
        <v>40120705</v>
      </c>
      <c r="C286" s="101">
        <v>45658</v>
      </c>
      <c r="D286" s="99">
        <v>1730.3333333333335</v>
      </c>
    </row>
    <row r="287" spans="1:4" x14ac:dyDescent="0.25">
      <c r="A287" s="98" t="s">
        <v>72</v>
      </c>
      <c r="B287" s="98">
        <v>40120707</v>
      </c>
      <c r="C287" s="101">
        <v>45658</v>
      </c>
      <c r="D287" s="99">
        <v>16666.666666666668</v>
      </c>
    </row>
    <row r="288" spans="1:4" x14ac:dyDescent="0.25">
      <c r="A288" s="98" t="s">
        <v>72</v>
      </c>
      <c r="B288" s="98">
        <v>40121119</v>
      </c>
      <c r="C288" s="101">
        <v>45658</v>
      </c>
      <c r="D288" s="99">
        <v>31157.318887999998</v>
      </c>
    </row>
    <row r="289" spans="1:4" x14ac:dyDescent="0.25">
      <c r="A289" s="98" t="s">
        <v>72</v>
      </c>
      <c r="B289" s="98">
        <v>40120603</v>
      </c>
      <c r="C289" s="101">
        <v>45658</v>
      </c>
      <c r="D289" s="99">
        <v>8333.3333333333339</v>
      </c>
    </row>
    <row r="290" spans="1:4" x14ac:dyDescent="0.25">
      <c r="A290" s="98" t="s">
        <v>72</v>
      </c>
      <c r="B290" s="98">
        <v>40121108</v>
      </c>
      <c r="C290" s="101">
        <v>45658</v>
      </c>
      <c r="D290" s="99">
        <v>5000</v>
      </c>
    </row>
    <row r="291" spans="1:4" x14ac:dyDescent="0.25">
      <c r="A291" s="98" t="s">
        <v>72</v>
      </c>
      <c r="B291" s="98">
        <v>40121120</v>
      </c>
      <c r="C291" s="101">
        <v>45658</v>
      </c>
      <c r="D291" s="99">
        <v>5833.333333333333</v>
      </c>
    </row>
    <row r="292" spans="1:4" x14ac:dyDescent="0.25">
      <c r="A292" s="95" t="s">
        <v>71</v>
      </c>
      <c r="B292" s="95">
        <v>40120101</v>
      </c>
      <c r="C292" s="101">
        <v>45689</v>
      </c>
      <c r="D292" s="97">
        <v>1407.0239328016664</v>
      </c>
    </row>
    <row r="293" spans="1:4" x14ac:dyDescent="0.25">
      <c r="A293" s="95" t="s">
        <v>71</v>
      </c>
      <c r="B293" s="95">
        <v>40120102</v>
      </c>
      <c r="C293" s="101">
        <v>45689</v>
      </c>
      <c r="D293" s="97">
        <v>11666.666666666666</v>
      </c>
    </row>
    <row r="294" spans="1:4" x14ac:dyDescent="0.25">
      <c r="A294" s="95" t="s">
        <v>71</v>
      </c>
      <c r="B294" s="95">
        <v>40120103</v>
      </c>
      <c r="C294" s="101">
        <v>45689</v>
      </c>
      <c r="D294" s="97">
        <v>865.16666666666674</v>
      </c>
    </row>
    <row r="295" spans="1:4" x14ac:dyDescent="0.25">
      <c r="A295" s="95" t="s">
        <v>71</v>
      </c>
      <c r="B295" s="95">
        <v>40120201</v>
      </c>
      <c r="C295" s="101">
        <v>45689</v>
      </c>
      <c r="D295" s="97">
        <v>23000</v>
      </c>
    </row>
    <row r="296" spans="1:4" x14ac:dyDescent="0.25">
      <c r="A296" s="95" t="s">
        <v>71</v>
      </c>
      <c r="B296" s="95">
        <v>40120401</v>
      </c>
      <c r="C296" s="101">
        <v>45689</v>
      </c>
      <c r="D296" s="97">
        <v>80000</v>
      </c>
    </row>
    <row r="297" spans="1:4" x14ac:dyDescent="0.25">
      <c r="A297" s="95" t="s">
        <v>71</v>
      </c>
      <c r="B297" s="95">
        <v>40120402</v>
      </c>
      <c r="C297" s="101">
        <v>45689</v>
      </c>
      <c r="D297" s="97">
        <v>19749.776104941466</v>
      </c>
    </row>
    <row r="298" spans="1:4" x14ac:dyDescent="0.25">
      <c r="A298" s="95" t="s">
        <v>71</v>
      </c>
      <c r="B298" s="95">
        <v>40120403</v>
      </c>
      <c r="C298" s="101">
        <v>45689</v>
      </c>
      <c r="D298" s="97">
        <v>19488.667569444446</v>
      </c>
    </row>
    <row r="299" spans="1:4" x14ac:dyDescent="0.25">
      <c r="A299" s="95" t="s">
        <v>71</v>
      </c>
      <c r="B299" s="95">
        <v>40120404</v>
      </c>
      <c r="C299" s="101">
        <v>45689</v>
      </c>
      <c r="D299" s="97">
        <v>20833.333333333332</v>
      </c>
    </row>
    <row r="300" spans="1:4" x14ac:dyDescent="0.25">
      <c r="A300" s="95" t="s">
        <v>71</v>
      </c>
      <c r="B300" s="95">
        <v>40120503</v>
      </c>
      <c r="C300" s="101">
        <v>45689</v>
      </c>
      <c r="D300" s="97">
        <v>1493.13924</v>
      </c>
    </row>
    <row r="301" spans="1:4" x14ac:dyDescent="0.25">
      <c r="A301" s="95" t="s">
        <v>71</v>
      </c>
      <c r="B301" s="95">
        <v>40120602</v>
      </c>
      <c r="C301" s="101">
        <v>45689</v>
      </c>
      <c r="D301" s="97">
        <v>11277.666666666666</v>
      </c>
    </row>
    <row r="302" spans="1:4" x14ac:dyDescent="0.25">
      <c r="A302" s="95" t="s">
        <v>71</v>
      </c>
      <c r="B302" s="95">
        <v>40120603</v>
      </c>
      <c r="C302" s="101">
        <v>45689</v>
      </c>
      <c r="D302" s="97">
        <v>8333.3333333333339</v>
      </c>
    </row>
    <row r="303" spans="1:4" x14ac:dyDescent="0.25">
      <c r="A303" s="95" t="s">
        <v>71</v>
      </c>
      <c r="B303" s="95">
        <v>40120613</v>
      </c>
      <c r="C303" s="101">
        <v>45689</v>
      </c>
      <c r="D303" s="97">
        <v>8333.3333333333339</v>
      </c>
    </row>
    <row r="304" spans="1:4" x14ac:dyDescent="0.25">
      <c r="A304" s="95" t="s">
        <v>71</v>
      </c>
      <c r="B304" s="95">
        <v>40120701</v>
      </c>
      <c r="C304" s="101">
        <v>45689</v>
      </c>
      <c r="D304" s="97">
        <v>337.06893333333335</v>
      </c>
    </row>
    <row r="305" spans="1:4" x14ac:dyDescent="0.25">
      <c r="A305" s="95" t="s">
        <v>71</v>
      </c>
      <c r="B305" s="95">
        <v>40120707</v>
      </c>
      <c r="C305" s="101">
        <v>45689</v>
      </c>
      <c r="D305" s="97">
        <v>16666.666666666668</v>
      </c>
    </row>
    <row r="306" spans="1:4" x14ac:dyDescent="0.25">
      <c r="A306" s="95" t="s">
        <v>71</v>
      </c>
      <c r="B306" s="95">
        <v>40120801</v>
      </c>
      <c r="C306" s="101">
        <v>45689</v>
      </c>
      <c r="D306" s="97">
        <v>1730.3333333333335</v>
      </c>
    </row>
    <row r="307" spans="1:4" x14ac:dyDescent="0.25">
      <c r="A307" s="95" t="s">
        <v>71</v>
      </c>
      <c r="B307" s="95">
        <v>40121102</v>
      </c>
      <c r="C307" s="101">
        <v>45689</v>
      </c>
      <c r="D307" s="97">
        <v>833.33333333333337</v>
      </c>
    </row>
    <row r="308" spans="1:4" x14ac:dyDescent="0.25">
      <c r="A308" s="95" t="s">
        <v>71</v>
      </c>
      <c r="B308" s="95">
        <v>40121104</v>
      </c>
      <c r="C308" s="101">
        <v>45689</v>
      </c>
      <c r="D308" s="97">
        <v>614.26833333333332</v>
      </c>
    </row>
    <row r="309" spans="1:4" x14ac:dyDescent="0.25">
      <c r="A309" s="95" t="s">
        <v>71</v>
      </c>
      <c r="B309" s="95">
        <v>40121107</v>
      </c>
      <c r="C309" s="101">
        <v>45689</v>
      </c>
      <c r="D309" s="97">
        <v>155.72999999999999</v>
      </c>
    </row>
    <row r="310" spans="1:4" x14ac:dyDescent="0.25">
      <c r="A310" s="95" t="s">
        <v>71</v>
      </c>
      <c r="B310" s="95">
        <v>40121110</v>
      </c>
      <c r="C310" s="101">
        <v>45689</v>
      </c>
      <c r="D310" s="97">
        <v>0</v>
      </c>
    </row>
    <row r="311" spans="1:4" x14ac:dyDescent="0.25">
      <c r="A311" s="95" t="s">
        <v>71</v>
      </c>
      <c r="B311" s="95">
        <v>40121119</v>
      </c>
      <c r="C311" s="101">
        <v>45689</v>
      </c>
      <c r="D311" s="97">
        <v>30908.863333333331</v>
      </c>
    </row>
    <row r="312" spans="1:4" x14ac:dyDescent="0.25">
      <c r="A312" s="95" t="s">
        <v>71</v>
      </c>
      <c r="B312" s="95">
        <v>40121120</v>
      </c>
      <c r="C312" s="101">
        <v>45689</v>
      </c>
      <c r="D312" s="97">
        <v>2500</v>
      </c>
    </row>
    <row r="313" spans="1:4" x14ac:dyDescent="0.25">
      <c r="A313" s="98" t="s">
        <v>72</v>
      </c>
      <c r="B313" s="98">
        <v>40120601</v>
      </c>
      <c r="C313" s="101">
        <v>45689</v>
      </c>
      <c r="D313" s="99">
        <v>8333.3333333333339</v>
      </c>
    </row>
    <row r="314" spans="1:4" x14ac:dyDescent="0.25">
      <c r="A314" s="98" t="s">
        <v>72</v>
      </c>
      <c r="B314" s="98">
        <v>40120602</v>
      </c>
      <c r="C314" s="101">
        <v>45689</v>
      </c>
      <c r="D314" s="99">
        <v>75702.7</v>
      </c>
    </row>
    <row r="315" spans="1:4" x14ac:dyDescent="0.25">
      <c r="A315" s="98" t="s">
        <v>72</v>
      </c>
      <c r="B315" s="98">
        <v>40120705</v>
      </c>
      <c r="C315" s="101">
        <v>45689</v>
      </c>
      <c r="D315" s="99">
        <v>1730.3333333333335</v>
      </c>
    </row>
    <row r="316" spans="1:4" x14ac:dyDescent="0.25">
      <c r="A316" s="98" t="s">
        <v>72</v>
      </c>
      <c r="B316" s="98">
        <v>40120707</v>
      </c>
      <c r="C316" s="101">
        <v>45689</v>
      </c>
      <c r="D316" s="99">
        <v>16666.666666666668</v>
      </c>
    </row>
    <row r="317" spans="1:4" x14ac:dyDescent="0.25">
      <c r="A317" s="98" t="s">
        <v>72</v>
      </c>
      <c r="B317" s="98">
        <v>40121119</v>
      </c>
      <c r="C317" s="101">
        <v>45689</v>
      </c>
      <c r="D317" s="99">
        <v>31157.318887999998</v>
      </c>
    </row>
    <row r="318" spans="1:4" x14ac:dyDescent="0.25">
      <c r="A318" s="98" t="s">
        <v>72</v>
      </c>
      <c r="B318" s="98">
        <v>40120603</v>
      </c>
      <c r="C318" s="101">
        <v>45689</v>
      </c>
      <c r="D318" s="99">
        <v>8333.3333333333339</v>
      </c>
    </row>
    <row r="319" spans="1:4" x14ac:dyDescent="0.25">
      <c r="A319" s="98" t="s">
        <v>72</v>
      </c>
      <c r="B319" s="98">
        <v>40121108</v>
      </c>
      <c r="C319" s="101">
        <v>45689</v>
      </c>
      <c r="D319" s="99">
        <v>5000</v>
      </c>
    </row>
    <row r="320" spans="1:4" x14ac:dyDescent="0.25">
      <c r="A320" s="98" t="s">
        <v>72</v>
      </c>
      <c r="B320" s="98">
        <v>40121120</v>
      </c>
      <c r="C320" s="101">
        <v>45689</v>
      </c>
      <c r="D320" s="99">
        <v>5833.333333333333</v>
      </c>
    </row>
    <row r="321" spans="1:4" x14ac:dyDescent="0.25">
      <c r="A321" s="95" t="s">
        <v>71</v>
      </c>
      <c r="B321" s="95">
        <v>40120101</v>
      </c>
      <c r="C321" s="101">
        <v>45717</v>
      </c>
      <c r="D321" s="97">
        <v>1407.0239328016664</v>
      </c>
    </row>
    <row r="322" spans="1:4" x14ac:dyDescent="0.25">
      <c r="A322" s="95" t="s">
        <v>71</v>
      </c>
      <c r="B322" s="95">
        <v>40120102</v>
      </c>
      <c r="C322" s="101">
        <v>45717</v>
      </c>
      <c r="D322" s="97">
        <v>11666.666666666666</v>
      </c>
    </row>
    <row r="323" spans="1:4" x14ac:dyDescent="0.25">
      <c r="A323" s="95" t="s">
        <v>71</v>
      </c>
      <c r="B323" s="95">
        <v>40120103</v>
      </c>
      <c r="C323" s="101">
        <v>45717</v>
      </c>
      <c r="D323" s="97">
        <v>865.16666666666674</v>
      </c>
    </row>
    <row r="324" spans="1:4" x14ac:dyDescent="0.25">
      <c r="A324" s="95" t="s">
        <v>71</v>
      </c>
      <c r="B324" s="95">
        <v>40120201</v>
      </c>
      <c r="C324" s="101">
        <v>45717</v>
      </c>
      <c r="D324" s="97">
        <v>23000</v>
      </c>
    </row>
    <row r="325" spans="1:4" x14ac:dyDescent="0.25">
      <c r="A325" s="95" t="s">
        <v>71</v>
      </c>
      <c r="B325" s="95">
        <v>40120401</v>
      </c>
      <c r="C325" s="101">
        <v>45717</v>
      </c>
      <c r="D325" s="97">
        <v>80000</v>
      </c>
    </row>
    <row r="326" spans="1:4" x14ac:dyDescent="0.25">
      <c r="A326" s="95" t="s">
        <v>71</v>
      </c>
      <c r="B326" s="95">
        <v>40120402</v>
      </c>
      <c r="C326" s="101">
        <v>45717</v>
      </c>
      <c r="D326" s="97">
        <v>19749.776104941466</v>
      </c>
    </row>
    <row r="327" spans="1:4" x14ac:dyDescent="0.25">
      <c r="A327" s="95" t="s">
        <v>71</v>
      </c>
      <c r="B327" s="95">
        <v>40120403</v>
      </c>
      <c r="C327" s="101">
        <v>45717</v>
      </c>
      <c r="D327" s="97">
        <v>19488.667569444446</v>
      </c>
    </row>
    <row r="328" spans="1:4" x14ac:dyDescent="0.25">
      <c r="A328" s="95" t="s">
        <v>71</v>
      </c>
      <c r="B328" s="95">
        <v>40120404</v>
      </c>
      <c r="C328" s="101">
        <v>45717</v>
      </c>
      <c r="D328" s="97">
        <v>20833.333333333332</v>
      </c>
    </row>
    <row r="329" spans="1:4" x14ac:dyDescent="0.25">
      <c r="A329" s="95" t="s">
        <v>71</v>
      </c>
      <c r="B329" s="95">
        <v>40120503</v>
      </c>
      <c r="C329" s="101">
        <v>45717</v>
      </c>
      <c r="D329" s="97">
        <v>1493.13924</v>
      </c>
    </row>
    <row r="330" spans="1:4" x14ac:dyDescent="0.25">
      <c r="A330" s="95" t="s">
        <v>71</v>
      </c>
      <c r="B330" s="95">
        <v>40120602</v>
      </c>
      <c r="C330" s="101">
        <v>45717</v>
      </c>
      <c r="D330" s="97">
        <v>11277.666666666666</v>
      </c>
    </row>
    <row r="331" spans="1:4" x14ac:dyDescent="0.25">
      <c r="A331" s="95" t="s">
        <v>71</v>
      </c>
      <c r="B331" s="95">
        <v>40120603</v>
      </c>
      <c r="C331" s="101">
        <v>45717</v>
      </c>
      <c r="D331" s="97">
        <v>8333.3333333333339</v>
      </c>
    </row>
    <row r="332" spans="1:4" x14ac:dyDescent="0.25">
      <c r="A332" s="95" t="s">
        <v>71</v>
      </c>
      <c r="B332" s="95">
        <v>40120613</v>
      </c>
      <c r="C332" s="101">
        <v>45717</v>
      </c>
      <c r="D332" s="97">
        <v>8333.3333333333339</v>
      </c>
    </row>
    <row r="333" spans="1:4" x14ac:dyDescent="0.25">
      <c r="A333" s="95" t="s">
        <v>71</v>
      </c>
      <c r="B333" s="95">
        <v>40120701</v>
      </c>
      <c r="C333" s="101">
        <v>45717</v>
      </c>
      <c r="D333" s="97">
        <v>337.06893333333335</v>
      </c>
    </row>
    <row r="334" spans="1:4" x14ac:dyDescent="0.25">
      <c r="A334" s="95" t="s">
        <v>71</v>
      </c>
      <c r="B334" s="95">
        <v>40120707</v>
      </c>
      <c r="C334" s="101">
        <v>45717</v>
      </c>
      <c r="D334" s="97">
        <v>16666.666666666668</v>
      </c>
    </row>
    <row r="335" spans="1:4" x14ac:dyDescent="0.25">
      <c r="A335" s="95" t="s">
        <v>71</v>
      </c>
      <c r="B335" s="95">
        <v>40120801</v>
      </c>
      <c r="C335" s="101">
        <v>45717</v>
      </c>
      <c r="D335" s="97">
        <v>1730.3333333333335</v>
      </c>
    </row>
    <row r="336" spans="1:4" x14ac:dyDescent="0.25">
      <c r="A336" s="95" t="s">
        <v>71</v>
      </c>
      <c r="B336" s="95">
        <v>40121102</v>
      </c>
      <c r="C336" s="101">
        <v>45717</v>
      </c>
      <c r="D336" s="97">
        <v>833.33333333333337</v>
      </c>
    </row>
    <row r="337" spans="1:4" x14ac:dyDescent="0.25">
      <c r="A337" s="95" t="s">
        <v>71</v>
      </c>
      <c r="B337" s="95">
        <v>40121104</v>
      </c>
      <c r="C337" s="101">
        <v>45717</v>
      </c>
      <c r="D337" s="97">
        <v>614.26833333333332</v>
      </c>
    </row>
    <row r="338" spans="1:4" x14ac:dyDescent="0.25">
      <c r="A338" s="95" t="s">
        <v>71</v>
      </c>
      <c r="B338" s="95">
        <v>40121107</v>
      </c>
      <c r="C338" s="101">
        <v>45717</v>
      </c>
      <c r="D338" s="97">
        <v>1483.5878</v>
      </c>
    </row>
    <row r="339" spans="1:4" x14ac:dyDescent="0.25">
      <c r="A339" s="95" t="s">
        <v>71</v>
      </c>
      <c r="B339" s="95">
        <v>40121110</v>
      </c>
      <c r="C339" s="101">
        <v>45717</v>
      </c>
      <c r="D339" s="97">
        <v>0</v>
      </c>
    </row>
    <row r="340" spans="1:4" x14ac:dyDescent="0.25">
      <c r="A340" s="95" t="s">
        <v>71</v>
      </c>
      <c r="B340" s="95">
        <v>40121119</v>
      </c>
      <c r="C340" s="101">
        <v>45717</v>
      </c>
      <c r="D340" s="97">
        <v>30908.863333333331</v>
      </c>
    </row>
    <row r="341" spans="1:4" x14ac:dyDescent="0.25">
      <c r="A341" s="95" t="s">
        <v>71</v>
      </c>
      <c r="B341" s="95">
        <v>40121120</v>
      </c>
      <c r="C341" s="101">
        <v>45717</v>
      </c>
      <c r="D341" s="97">
        <v>2500</v>
      </c>
    </row>
    <row r="342" spans="1:4" x14ac:dyDescent="0.25">
      <c r="A342" s="98" t="s">
        <v>72</v>
      </c>
      <c r="B342" s="98">
        <v>40120601</v>
      </c>
      <c r="C342" s="101">
        <v>45717</v>
      </c>
      <c r="D342" s="99">
        <v>8333.3333333333339</v>
      </c>
    </row>
    <row r="343" spans="1:4" x14ac:dyDescent="0.25">
      <c r="A343" s="98" t="s">
        <v>72</v>
      </c>
      <c r="B343" s="98">
        <v>40120602</v>
      </c>
      <c r="C343" s="101">
        <v>45717</v>
      </c>
      <c r="D343" s="99">
        <v>75702.7</v>
      </c>
    </row>
    <row r="344" spans="1:4" x14ac:dyDescent="0.25">
      <c r="A344" s="98" t="s">
        <v>72</v>
      </c>
      <c r="B344" s="98">
        <v>40120705</v>
      </c>
      <c r="C344" s="101">
        <v>45717</v>
      </c>
      <c r="D344" s="99">
        <v>1730.3333333333335</v>
      </c>
    </row>
    <row r="345" spans="1:4" x14ac:dyDescent="0.25">
      <c r="A345" s="98" t="s">
        <v>72</v>
      </c>
      <c r="B345" s="98">
        <v>40120707</v>
      </c>
      <c r="C345" s="101">
        <v>45717</v>
      </c>
      <c r="D345" s="99">
        <v>16666.666666666668</v>
      </c>
    </row>
    <row r="346" spans="1:4" x14ac:dyDescent="0.25">
      <c r="A346" s="98" t="s">
        <v>72</v>
      </c>
      <c r="B346" s="98">
        <v>40121119</v>
      </c>
      <c r="C346" s="101">
        <v>45717</v>
      </c>
      <c r="D346" s="99">
        <v>31157.318887999998</v>
      </c>
    </row>
    <row r="347" spans="1:4" x14ac:dyDescent="0.25">
      <c r="A347" s="98" t="s">
        <v>72</v>
      </c>
      <c r="B347" s="98">
        <v>40120603</v>
      </c>
      <c r="C347" s="101">
        <v>45717</v>
      </c>
      <c r="D347" s="99">
        <v>8333.3333333333339</v>
      </c>
    </row>
    <row r="348" spans="1:4" x14ac:dyDescent="0.25">
      <c r="A348" s="98" t="s">
        <v>72</v>
      </c>
      <c r="B348" s="98">
        <v>40121108</v>
      </c>
      <c r="C348" s="101">
        <v>45717</v>
      </c>
      <c r="D348" s="99">
        <v>5000</v>
      </c>
    </row>
    <row r="349" spans="1:4" x14ac:dyDescent="0.25">
      <c r="A349" s="98" t="s">
        <v>72</v>
      </c>
      <c r="B349" s="98">
        <v>40121120</v>
      </c>
      <c r="C349" s="101">
        <v>45717</v>
      </c>
      <c r="D349" s="99">
        <v>5833.333333333333</v>
      </c>
    </row>
  </sheetData>
  <autoFilter ref="A1:D349" xr:uid="{6BA32793-5EAD-4639-98FD-03C208ECB65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Meses</vt:lpstr>
      <vt:lpstr>Relatório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 Bones</cp:lastModifiedBy>
  <dcterms:created xsi:type="dcterms:W3CDTF">2024-08-13T18:53:50Z</dcterms:created>
  <dcterms:modified xsi:type="dcterms:W3CDTF">2024-09-28T02:32:33Z</dcterms:modified>
</cp:coreProperties>
</file>