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nn/data-analysis/15-GMV预测与分析/Report/"/>
    </mc:Choice>
  </mc:AlternateContent>
  <xr:revisionPtr revIDLastSave="0" documentId="13_ncr:1_{A4B52923-E5DB-9542-9732-0F614D400AC4}" xr6:coauthVersionLast="45" xr6:coauthVersionMax="45" xr10:uidLastSave="{00000000-0000-0000-0000-000000000000}"/>
  <bookViews>
    <workbookView xWindow="840" yWindow="460" windowWidth="24760" windowHeight="15540" activeTab="1" xr2:uid="{B59822E8-7FCA-6543-A099-0D2E5DF5BC25}"/>
  </bookViews>
  <sheets>
    <sheet name="成对比矩阵" sheetId="1" r:id="rId1"/>
    <sheet name="方案判断矩阵" sheetId="2" r:id="rId2"/>
    <sheet name="权重总得分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4" i="3"/>
  <c r="H5" i="3"/>
  <c r="H3" i="3"/>
  <c r="G4" i="3"/>
  <c r="G5" i="3"/>
  <c r="H31" i="2"/>
  <c r="I31" i="2"/>
  <c r="I32" i="2"/>
  <c r="I30" i="2"/>
  <c r="H30" i="2"/>
  <c r="G30" i="2"/>
  <c r="D19" i="2"/>
  <c r="I17" i="2" s="1"/>
  <c r="D12" i="2"/>
  <c r="I11" i="2" s="1"/>
  <c r="I33" i="2" l="1"/>
  <c r="I34" i="2"/>
  <c r="I10" i="2"/>
  <c r="I18" i="2"/>
  <c r="I9" i="2"/>
  <c r="I16" i="2"/>
  <c r="C32" i="2"/>
  <c r="H32" i="2" s="1"/>
  <c r="B32" i="2"/>
  <c r="G32" i="2" s="1"/>
  <c r="B31" i="2"/>
  <c r="G31" i="2" s="1"/>
  <c r="B25" i="2"/>
  <c r="D24" i="2"/>
  <c r="B24" i="2"/>
  <c r="C18" i="2"/>
  <c r="B18" i="2"/>
  <c r="B17" i="2"/>
  <c r="C11" i="2"/>
  <c r="B11" i="2"/>
  <c r="B10" i="2"/>
  <c r="C4" i="2"/>
  <c r="D2" i="2"/>
  <c r="C2" i="2"/>
  <c r="H34" i="2" l="1"/>
  <c r="I19" i="2"/>
  <c r="I20" i="2"/>
  <c r="I21" i="2" s="1"/>
  <c r="G33" i="2"/>
  <c r="G34" i="2"/>
  <c r="G35" i="2" s="1"/>
  <c r="L31" i="2" s="1"/>
  <c r="I13" i="2"/>
  <c r="I12" i="2"/>
  <c r="I35" i="2"/>
  <c r="N32" i="2" s="1"/>
  <c r="H33" i="2"/>
  <c r="B12" i="2"/>
  <c r="G9" i="2" s="1"/>
  <c r="B19" i="2"/>
  <c r="G16" i="2" s="1"/>
  <c r="D26" i="2"/>
  <c r="C5" i="2"/>
  <c r="H3" i="2" s="1"/>
  <c r="B4" i="2"/>
  <c r="D5" i="2"/>
  <c r="C19" i="2"/>
  <c r="C25" i="2"/>
  <c r="B3" i="2"/>
  <c r="C12" i="2"/>
  <c r="B26" i="2"/>
  <c r="G23" i="2" s="1"/>
  <c r="F7" i="1"/>
  <c r="F13" i="1" s="1"/>
  <c r="E6" i="1"/>
  <c r="D6" i="1"/>
  <c r="D5" i="1"/>
  <c r="C6" i="1"/>
  <c r="C5" i="1"/>
  <c r="C4" i="1"/>
  <c r="B6" i="1"/>
  <c r="B5" i="1"/>
  <c r="B4" i="1"/>
  <c r="B3" i="1"/>
  <c r="B7" i="1" s="1"/>
  <c r="M31" i="2" l="1"/>
  <c r="O31" i="2" s="1"/>
  <c r="N17" i="2"/>
  <c r="G11" i="2"/>
  <c r="N18" i="2"/>
  <c r="L30" i="2"/>
  <c r="N16" i="2"/>
  <c r="H35" i="2"/>
  <c r="M30" i="2" s="1"/>
  <c r="L32" i="2"/>
  <c r="I14" i="2"/>
  <c r="N10" i="2" s="1"/>
  <c r="N31" i="2"/>
  <c r="N30" i="2"/>
  <c r="G18" i="2"/>
  <c r="G17" i="2"/>
  <c r="G24" i="2"/>
  <c r="G27" i="2" s="1"/>
  <c r="H16" i="2"/>
  <c r="H17" i="2"/>
  <c r="B5" i="2"/>
  <c r="G2" i="2" s="1"/>
  <c r="G25" i="2"/>
  <c r="G26" i="2" s="1"/>
  <c r="I23" i="2"/>
  <c r="I25" i="2"/>
  <c r="H4" i="2"/>
  <c r="H9" i="2"/>
  <c r="H10" i="2"/>
  <c r="G4" i="2"/>
  <c r="I3" i="2"/>
  <c r="I4" i="2"/>
  <c r="I24" i="2"/>
  <c r="C26" i="2"/>
  <c r="H25" i="2" s="1"/>
  <c r="H11" i="2"/>
  <c r="H18" i="2"/>
  <c r="I2" i="2"/>
  <c r="I6" i="2" s="1"/>
  <c r="H2" i="2"/>
  <c r="G10" i="2"/>
  <c r="G12" i="2" s="1"/>
  <c r="D7" i="1"/>
  <c r="C7" i="1"/>
  <c r="C12" i="1" s="1"/>
  <c r="F14" i="1"/>
  <c r="B11" i="1"/>
  <c r="B10" i="1"/>
  <c r="C10" i="1"/>
  <c r="C11" i="1"/>
  <c r="D11" i="1"/>
  <c r="D12" i="1"/>
  <c r="D13" i="1"/>
  <c r="D10" i="1"/>
  <c r="B12" i="1"/>
  <c r="C13" i="1"/>
  <c r="B13" i="1"/>
  <c r="B14" i="1"/>
  <c r="E7" i="1"/>
  <c r="E14" i="1" s="1"/>
  <c r="D14" i="1"/>
  <c r="F11" i="1"/>
  <c r="F10" i="1"/>
  <c r="F12" i="1"/>
  <c r="G28" i="2" l="1"/>
  <c r="L23" i="2"/>
  <c r="G20" i="2"/>
  <c r="N9" i="2"/>
  <c r="I26" i="2"/>
  <c r="I27" i="2"/>
  <c r="O32" i="2"/>
  <c r="N11" i="2"/>
  <c r="H12" i="2"/>
  <c r="H13" i="2"/>
  <c r="H19" i="2"/>
  <c r="H20" i="2"/>
  <c r="G19" i="2"/>
  <c r="L25" i="2"/>
  <c r="H5" i="2"/>
  <c r="H7" i="2" s="1"/>
  <c r="M4" i="2" s="1"/>
  <c r="H6" i="2"/>
  <c r="G3" i="2"/>
  <c r="G6" i="2" s="1"/>
  <c r="L24" i="2"/>
  <c r="O30" i="2"/>
  <c r="M32" i="2"/>
  <c r="G13" i="2"/>
  <c r="G14" i="2" s="1"/>
  <c r="L10" i="2" s="1"/>
  <c r="I5" i="2"/>
  <c r="H24" i="2"/>
  <c r="H23" i="2"/>
  <c r="C14" i="1"/>
  <c r="F16" i="1"/>
  <c r="F15" i="1"/>
  <c r="D15" i="1"/>
  <c r="D16" i="1"/>
  <c r="C15" i="1"/>
  <c r="C16" i="1"/>
  <c r="B16" i="1"/>
  <c r="B15" i="1"/>
  <c r="E12" i="1"/>
  <c r="E13" i="1"/>
  <c r="E11" i="1"/>
  <c r="E10" i="1"/>
  <c r="M9" i="2" l="1"/>
  <c r="H27" i="2"/>
  <c r="H26" i="2"/>
  <c r="M10" i="2"/>
  <c r="O10" i="2" s="1"/>
  <c r="G21" i="2"/>
  <c r="M11" i="2"/>
  <c r="L16" i="2"/>
  <c r="H21" i="2"/>
  <c r="M16" i="2" s="1"/>
  <c r="H14" i="2"/>
  <c r="I28" i="2"/>
  <c r="N23" i="2" s="1"/>
  <c r="L17" i="2"/>
  <c r="G5" i="2"/>
  <c r="G7" i="2" s="1"/>
  <c r="L2" i="2" s="1"/>
  <c r="L9" i="2"/>
  <c r="L11" i="2"/>
  <c r="L18" i="2"/>
  <c r="M3" i="2"/>
  <c r="M2" i="2"/>
  <c r="I7" i="2"/>
  <c r="D17" i="1"/>
  <c r="D22" i="1" s="1"/>
  <c r="C17" i="1"/>
  <c r="C21" i="1" s="1"/>
  <c r="F17" i="1"/>
  <c r="F21" i="1" s="1"/>
  <c r="G10" i="1"/>
  <c r="H10" i="1"/>
  <c r="E16" i="1"/>
  <c r="E15" i="1"/>
  <c r="B17" i="1"/>
  <c r="B22" i="1" s="1"/>
  <c r="D23" i="1"/>
  <c r="C22" i="1"/>
  <c r="H28" i="2" l="1"/>
  <c r="M24" i="2" s="1"/>
  <c r="O24" i="2" s="1"/>
  <c r="M25" i="2"/>
  <c r="O11" i="2"/>
  <c r="M18" i="2"/>
  <c r="O18" i="2" s="1"/>
  <c r="M17" i="2"/>
  <c r="O17" i="2" s="1"/>
  <c r="M23" i="2"/>
  <c r="O23" i="2" s="1"/>
  <c r="O16" i="2"/>
  <c r="O9" i="2"/>
  <c r="N24" i="2"/>
  <c r="N25" i="2"/>
  <c r="N3" i="2"/>
  <c r="N2" i="2"/>
  <c r="O2" i="2" s="1"/>
  <c r="N4" i="2"/>
  <c r="L3" i="2"/>
  <c r="L4" i="2"/>
  <c r="D24" i="1"/>
  <c r="D20" i="1"/>
  <c r="D21" i="1"/>
  <c r="F24" i="1"/>
  <c r="I10" i="1"/>
  <c r="C20" i="1"/>
  <c r="C24" i="1"/>
  <c r="C23" i="1"/>
  <c r="F22" i="1"/>
  <c r="F20" i="1"/>
  <c r="F23" i="1"/>
  <c r="E17" i="1"/>
  <c r="E21" i="1" s="1"/>
  <c r="B21" i="1"/>
  <c r="B20" i="1"/>
  <c r="B23" i="1"/>
  <c r="B24" i="1"/>
  <c r="O25" i="2" l="1"/>
  <c r="O3" i="2"/>
  <c r="O4" i="2"/>
  <c r="E22" i="1"/>
  <c r="G22" i="1" s="1"/>
  <c r="E23" i="1"/>
  <c r="G23" i="1" s="1"/>
  <c r="E20" i="1"/>
  <c r="G20" i="1" s="1"/>
  <c r="G21" i="1"/>
  <c r="E24" i="1"/>
  <c r="G24" i="1" s="1"/>
</calcChain>
</file>

<file path=xl/sharedStrings.xml><?xml version="1.0" encoding="utf-8"?>
<sst xmlns="http://schemas.openxmlformats.org/spreadsheetml/2006/main" count="209" uniqueCount="38">
  <si>
    <t>决策因素矩阵</t>
    <phoneticPr fontId="2" type="noConversion"/>
  </si>
  <si>
    <t>引流能力</t>
    <phoneticPr fontId="2" type="noConversion"/>
  </si>
  <si>
    <t>转化率</t>
    <phoneticPr fontId="2" type="noConversion"/>
  </si>
  <si>
    <t>毛利价值</t>
    <phoneticPr fontId="2" type="noConversion"/>
  </si>
  <si>
    <t>品牌价值</t>
    <phoneticPr fontId="2" type="noConversion"/>
  </si>
  <si>
    <t>传播价值</t>
    <phoneticPr fontId="2" type="noConversion"/>
  </si>
  <si>
    <t xml:space="preserve">1.创建成对比较矩阵，进行两两打分，标准：1-9标度法
</t>
    <phoneticPr fontId="2" type="noConversion"/>
  </si>
  <si>
    <t>2. 对数据进行标准化：规范列平均法、0-1Minmax归一法</t>
  </si>
  <si>
    <t>列总和</t>
    <phoneticPr fontId="2" type="noConversion"/>
  </si>
  <si>
    <t>规范列平均法</t>
    <phoneticPr fontId="2" type="noConversion"/>
  </si>
  <si>
    <t>0-1归一法</t>
    <phoneticPr fontId="2" type="noConversion"/>
  </si>
  <si>
    <t>最大值</t>
    <phoneticPr fontId="2" type="noConversion"/>
  </si>
  <si>
    <t>最小值</t>
    <phoneticPr fontId="2" type="noConversion"/>
  </si>
  <si>
    <t>极差</t>
    <phoneticPr fontId="2" type="noConversion"/>
  </si>
  <si>
    <t>平均值</t>
    <phoneticPr fontId="2" type="noConversion"/>
  </si>
  <si>
    <t>Python</t>
    <phoneticPr fontId="2" type="noConversion"/>
  </si>
  <si>
    <t>Java</t>
    <phoneticPr fontId="2" type="noConversion"/>
  </si>
  <si>
    <t>Vue</t>
    <phoneticPr fontId="2" type="noConversion"/>
  </si>
  <si>
    <t>杠杆价值</t>
    <phoneticPr fontId="2" type="noConversion"/>
  </si>
  <si>
    <t>min</t>
    <phoneticPr fontId="2" type="noConversion"/>
  </si>
  <si>
    <t>max</t>
    <phoneticPr fontId="2" type="noConversion"/>
  </si>
  <si>
    <t>max-min</t>
    <phoneticPr fontId="2" type="noConversion"/>
  </si>
  <si>
    <t>SUM</t>
  </si>
  <si>
    <t>SUM</t>
    <phoneticPr fontId="2" type="noConversion"/>
  </si>
  <si>
    <t>引流能力</t>
  </si>
  <si>
    <t>Python</t>
  </si>
  <si>
    <t>Java</t>
  </si>
  <si>
    <t>Vue</t>
  </si>
  <si>
    <t>转化率</t>
  </si>
  <si>
    <t>毛利价值</t>
  </si>
  <si>
    <t>品牌价值</t>
  </si>
  <si>
    <t>均值</t>
    <phoneticPr fontId="2" type="noConversion"/>
  </si>
  <si>
    <t>传播价值</t>
  </si>
  <si>
    <t>权重</t>
    <phoneticPr fontId="2" type="noConversion"/>
  </si>
  <si>
    <t>得分</t>
    <phoneticPr fontId="2" type="noConversion"/>
  </si>
  <si>
    <t>总分</t>
    <phoneticPr fontId="2" type="noConversion"/>
  </si>
  <si>
    <t>排序</t>
    <phoneticPr fontId="2" type="noConversion"/>
  </si>
  <si>
    <t>源数据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</si>
</sst>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4"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horizontal="center" vertical="center"/>
    </xf>
    <xf numFmtId="176" fontId="0" fillId="3" borderId="0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4" borderId="0" xfId="0" applyFill="1" applyBorder="1" applyAlignment="1">
      <alignment horizontal="center" vertical="center"/>
    </xf>
    <xf numFmtId="176" fontId="0" fillId="4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4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2" fontId="0" fillId="5" borderId="0" xfId="0" applyNumberFormat="1" applyFill="1">
      <alignment vertical="center"/>
    </xf>
    <xf numFmtId="1" fontId="0" fillId="0" borderId="0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42267</xdr:colOff>
      <xdr:row>0</xdr:row>
      <xdr:rowOff>0</xdr:rowOff>
    </xdr:from>
    <xdr:to>
      <xdr:col>12</xdr:col>
      <xdr:colOff>8155</xdr:colOff>
      <xdr:row>6</xdr:row>
      <xdr:rowOff>196269</xdr:rowOff>
    </xdr:to>
    <xdr:pic>
      <xdr:nvPicPr>
        <xdr:cNvPr id="2" name="Picture 2" descr="论文摘要">
          <a:extLst>
            <a:ext uri="{FF2B5EF4-FFF2-40B4-BE49-F238E27FC236}">
              <a16:creationId xmlns:a16="http://schemas.microsoft.com/office/drawing/2014/main" id="{1BB4F11E-3F1A-BA45-9B4B-FC3A753D9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730" y="0"/>
          <a:ext cx="4108876" cy="1404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7295-5E4B-CC4B-82F4-E9748D613684}">
  <dimension ref="A1:I28"/>
  <sheetViews>
    <sheetView zoomScale="185" workbookViewId="0">
      <selection sqref="A1:F6"/>
    </sheetView>
  </sheetViews>
  <sheetFormatPr baseColWidth="10" defaultRowHeight="16"/>
  <cols>
    <col min="1" max="1" width="18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s="2" t="s">
        <v>1</v>
      </c>
      <c r="B2" s="3">
        <v>1</v>
      </c>
      <c r="C2" s="3">
        <v>2</v>
      </c>
      <c r="D2" s="3">
        <v>7</v>
      </c>
      <c r="E2" s="4">
        <v>5</v>
      </c>
      <c r="F2" s="4">
        <v>5</v>
      </c>
    </row>
    <row r="3" spans="1:9">
      <c r="A3" s="2" t="s">
        <v>2</v>
      </c>
      <c r="B3" s="3">
        <f>1/C2</f>
        <v>0.5</v>
      </c>
      <c r="C3" s="3">
        <v>1</v>
      </c>
      <c r="D3" s="3">
        <v>4</v>
      </c>
      <c r="E3" s="3">
        <v>3</v>
      </c>
      <c r="F3" s="3">
        <v>3</v>
      </c>
    </row>
    <row r="4" spans="1:9">
      <c r="A4" s="2" t="s">
        <v>3</v>
      </c>
      <c r="B4" s="3">
        <f>1/D2</f>
        <v>0.14285714285714285</v>
      </c>
      <c r="C4" s="3">
        <f>1/D3</f>
        <v>0.25</v>
      </c>
      <c r="D4" s="3">
        <v>1</v>
      </c>
      <c r="E4" s="3">
        <v>0.5</v>
      </c>
      <c r="F4" s="3">
        <v>0.33333333333333331</v>
      </c>
    </row>
    <row r="5" spans="1:9">
      <c r="A5" s="2" t="s">
        <v>4</v>
      </c>
      <c r="B5" s="3">
        <f>1/E2</f>
        <v>0.2</v>
      </c>
      <c r="C5" s="3">
        <f>1/E3</f>
        <v>0.33333333333333331</v>
      </c>
      <c r="D5" s="3">
        <f>1/E4</f>
        <v>2</v>
      </c>
      <c r="E5" s="3">
        <v>1</v>
      </c>
      <c r="F5" s="3">
        <v>1</v>
      </c>
    </row>
    <row r="6" spans="1:9">
      <c r="A6" s="2" t="s">
        <v>5</v>
      </c>
      <c r="B6" s="3">
        <f>1/F2</f>
        <v>0.2</v>
      </c>
      <c r="C6" s="3">
        <f>1/F3</f>
        <v>0.33333333333333331</v>
      </c>
      <c r="D6" s="3">
        <f>1/F4</f>
        <v>3</v>
      </c>
      <c r="E6" s="3">
        <f>1/F5</f>
        <v>1</v>
      </c>
      <c r="F6" s="3">
        <v>1</v>
      </c>
    </row>
    <row r="7" spans="1:9">
      <c r="A7" s="6" t="s">
        <v>8</v>
      </c>
      <c r="B7" s="7">
        <f>SUM(B2:B6)</f>
        <v>2.0428571428571427</v>
      </c>
      <c r="C7" s="7">
        <f t="shared" ref="C7:F7" si="0">SUM(C2:C6)</f>
        <v>3.916666666666667</v>
      </c>
      <c r="D7" s="7">
        <f t="shared" si="0"/>
        <v>17</v>
      </c>
      <c r="E7" s="7">
        <f t="shared" si="0"/>
        <v>10.5</v>
      </c>
      <c r="F7" s="7">
        <f t="shared" si="0"/>
        <v>10.333333333333334</v>
      </c>
    </row>
    <row r="9" spans="1:9">
      <c r="A9" s="1" t="s">
        <v>9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11</v>
      </c>
      <c r="H9" s="1" t="s">
        <v>12</v>
      </c>
      <c r="I9" s="1" t="s">
        <v>13</v>
      </c>
    </row>
    <row r="10" spans="1:9">
      <c r="A10" s="2" t="s">
        <v>1</v>
      </c>
      <c r="B10" s="3">
        <f>B2/$B$7</f>
        <v>0.48951048951048953</v>
      </c>
      <c r="C10" s="3">
        <f>C2/$C$7</f>
        <v>0.51063829787234039</v>
      </c>
      <c r="D10" s="3">
        <f>D2/$D$7</f>
        <v>0.41176470588235292</v>
      </c>
      <c r="E10" s="4">
        <f>E2/$E$7</f>
        <v>0.47619047619047616</v>
      </c>
      <c r="F10" s="4">
        <f>F2/$F$7</f>
        <v>0.48387096774193544</v>
      </c>
      <c r="G10" s="8">
        <f>MAX(B10:F14)</f>
        <v>0.51063829787234039</v>
      </c>
      <c r="H10" s="8">
        <f>MIN(B10:F14)</f>
        <v>3.2258064516129031E-2</v>
      </c>
      <c r="I10" s="8">
        <f>G10-H10</f>
        <v>0.47838023335621138</v>
      </c>
    </row>
    <row r="11" spans="1:9">
      <c r="A11" s="2" t="s">
        <v>2</v>
      </c>
      <c r="B11" s="3">
        <f t="shared" ref="B11:B12" si="1">B3/$B$7</f>
        <v>0.24475524475524477</v>
      </c>
      <c r="C11" s="3">
        <f t="shared" ref="C11:C14" si="2">C3/$C$7</f>
        <v>0.25531914893617019</v>
      </c>
      <c r="D11" s="3">
        <f t="shared" ref="D11:D14" si="3">D3/$D$7</f>
        <v>0.23529411764705882</v>
      </c>
      <c r="E11" s="4">
        <f t="shared" ref="E11:E14" si="4">E3/$E$7</f>
        <v>0.2857142857142857</v>
      </c>
      <c r="F11" s="4">
        <f t="shared" ref="F11:F14" si="5">F3/$F$7</f>
        <v>0.29032258064516125</v>
      </c>
    </row>
    <row r="12" spans="1:9">
      <c r="A12" s="2" t="s">
        <v>3</v>
      </c>
      <c r="B12" s="3">
        <f t="shared" si="1"/>
        <v>6.9930069930069935E-2</v>
      </c>
      <c r="C12" s="3">
        <f t="shared" si="2"/>
        <v>6.3829787234042548E-2</v>
      </c>
      <c r="D12" s="3">
        <f>D4/$D$7</f>
        <v>5.8823529411764705E-2</v>
      </c>
      <c r="E12" s="4">
        <f t="shared" si="4"/>
        <v>4.7619047619047616E-2</v>
      </c>
      <c r="F12" s="4">
        <f t="shared" si="5"/>
        <v>3.2258064516129031E-2</v>
      </c>
    </row>
    <row r="13" spans="1:9">
      <c r="A13" s="2" t="s">
        <v>4</v>
      </c>
      <c r="B13" s="3">
        <f>B5/$B$7</f>
        <v>9.7902097902097918E-2</v>
      </c>
      <c r="C13" s="3">
        <f t="shared" si="2"/>
        <v>8.5106382978723388E-2</v>
      </c>
      <c r="D13" s="3">
        <f t="shared" si="3"/>
        <v>0.11764705882352941</v>
      </c>
      <c r="E13" s="4">
        <f t="shared" si="4"/>
        <v>9.5238095238095233E-2</v>
      </c>
      <c r="F13" s="4">
        <f>F5/$F$7</f>
        <v>9.6774193548387094E-2</v>
      </c>
    </row>
    <row r="14" spans="1:9">
      <c r="A14" s="2" t="s">
        <v>5</v>
      </c>
      <c r="B14" s="3">
        <f>B6/$B$7</f>
        <v>9.7902097902097918E-2</v>
      </c>
      <c r="C14" s="3">
        <f t="shared" si="2"/>
        <v>8.5106382978723388E-2</v>
      </c>
      <c r="D14" s="3">
        <f t="shared" si="3"/>
        <v>0.17647058823529413</v>
      </c>
      <c r="E14" s="4">
        <f t="shared" si="4"/>
        <v>9.5238095238095233E-2</v>
      </c>
      <c r="F14" s="4">
        <f t="shared" si="5"/>
        <v>9.6774193548387094E-2</v>
      </c>
    </row>
    <row r="15" spans="1:9">
      <c r="A15" s="10" t="s">
        <v>19</v>
      </c>
      <c r="B15" s="11">
        <f>MIN(B10:B14)</f>
        <v>6.9930069930069935E-2</v>
      </c>
      <c r="C15" s="11">
        <f t="shared" ref="C15:F15" si="6">MIN(C10:C14)</f>
        <v>6.3829787234042548E-2</v>
      </c>
      <c r="D15" s="11">
        <f t="shared" si="6"/>
        <v>5.8823529411764705E-2</v>
      </c>
      <c r="E15" s="11">
        <f t="shared" si="6"/>
        <v>4.7619047619047616E-2</v>
      </c>
      <c r="F15" s="11">
        <f t="shared" si="6"/>
        <v>3.2258064516129031E-2</v>
      </c>
    </row>
    <row r="16" spans="1:9">
      <c r="A16" s="10" t="s">
        <v>20</v>
      </c>
      <c r="B16" s="11">
        <f>MAX(B10:B14)</f>
        <v>0.48951048951048953</v>
      </c>
      <c r="C16" s="11">
        <f t="shared" ref="C16:F16" si="7">MAX(C10:C14)</f>
        <v>0.51063829787234039</v>
      </c>
      <c r="D16" s="11">
        <f>MAX(D10:D14)</f>
        <v>0.41176470588235292</v>
      </c>
      <c r="E16" s="11">
        <f t="shared" si="7"/>
        <v>0.47619047619047616</v>
      </c>
      <c r="F16" s="11">
        <f t="shared" si="7"/>
        <v>0.48387096774193544</v>
      </c>
    </row>
    <row r="17" spans="1:7">
      <c r="A17" s="10" t="s">
        <v>21</v>
      </c>
      <c r="B17" s="11">
        <f>B16-B15</f>
        <v>0.41958041958041958</v>
      </c>
      <c r="C17" s="11">
        <f t="shared" ref="C17:F17" si="8">C16-C15</f>
        <v>0.44680851063829785</v>
      </c>
      <c r="D17" s="11">
        <f t="shared" si="8"/>
        <v>0.3529411764705882</v>
      </c>
      <c r="E17" s="11">
        <f t="shared" si="8"/>
        <v>0.42857142857142855</v>
      </c>
      <c r="F17" s="11">
        <f t="shared" si="8"/>
        <v>0.45161290322580638</v>
      </c>
    </row>
    <row r="19" spans="1:7">
      <c r="A19" s="1" t="s">
        <v>10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14</v>
      </c>
    </row>
    <row r="20" spans="1:7">
      <c r="A20" s="2" t="s">
        <v>1</v>
      </c>
      <c r="B20" s="3">
        <f>(B10-$B$15)/$B$17</f>
        <v>1</v>
      </c>
      <c r="C20" s="3">
        <f>(C10-$C$15)/$C$17</f>
        <v>1</v>
      </c>
      <c r="D20" s="3">
        <f>(D10-$D$15)/$D$17</f>
        <v>1</v>
      </c>
      <c r="E20" s="3">
        <f>(E10-$E$15)/$E$17</f>
        <v>1</v>
      </c>
      <c r="F20" s="3">
        <f>(F10-$F$15)/$F$17</f>
        <v>1</v>
      </c>
      <c r="G20" s="8">
        <f>AVERAGE(B20:F20)</f>
        <v>1</v>
      </c>
    </row>
    <row r="21" spans="1:7">
      <c r="A21" s="2" t="s">
        <v>2</v>
      </c>
      <c r="B21" s="3">
        <f t="shared" ref="B21:B24" si="9">(B11-$B$15)/$B$17</f>
        <v>0.41666666666666669</v>
      </c>
      <c r="C21" s="3">
        <f t="shared" ref="C21:C24" si="10">(C11-$C$15)/$C$17</f>
        <v>0.4285714285714286</v>
      </c>
      <c r="D21" s="3">
        <f t="shared" ref="D21:D24" si="11">(D11-$D$15)/$D$17</f>
        <v>0.5</v>
      </c>
      <c r="E21" s="3">
        <f t="shared" ref="E21:E24" si="12">(E11-$E$15)/$E$17</f>
        <v>0.55555555555555558</v>
      </c>
      <c r="F21" s="3">
        <f t="shared" ref="F21:F24" si="13">(F11-$F$15)/$F$17</f>
        <v>0.57142857142857151</v>
      </c>
      <c r="G21" s="8">
        <f t="shared" ref="G21:G24" si="14">AVERAGE(B21:F21)</f>
        <v>0.49444444444444446</v>
      </c>
    </row>
    <row r="22" spans="1:7">
      <c r="A22" s="2" t="s">
        <v>3</v>
      </c>
      <c r="B22" s="3">
        <f t="shared" si="9"/>
        <v>0</v>
      </c>
      <c r="C22" s="3">
        <f t="shared" si="10"/>
        <v>0</v>
      </c>
      <c r="D22" s="3">
        <f t="shared" si="11"/>
        <v>0</v>
      </c>
      <c r="E22" s="3">
        <f t="shared" si="12"/>
        <v>0</v>
      </c>
      <c r="F22" s="3">
        <f t="shared" si="13"/>
        <v>0</v>
      </c>
      <c r="G22" s="8">
        <f t="shared" si="14"/>
        <v>0</v>
      </c>
    </row>
    <row r="23" spans="1:7">
      <c r="A23" s="2" t="s">
        <v>4</v>
      </c>
      <c r="B23" s="3">
        <f t="shared" si="9"/>
        <v>6.6666666666666693E-2</v>
      </c>
      <c r="C23" s="3">
        <f t="shared" si="10"/>
        <v>4.7619047619047596E-2</v>
      </c>
      <c r="D23" s="3">
        <f t="shared" si="11"/>
        <v>0.16666666666666669</v>
      </c>
      <c r="E23" s="3">
        <f>(E13-$E$15)/$E$17</f>
        <v>0.1111111111111111</v>
      </c>
      <c r="F23" s="3">
        <f t="shared" si="13"/>
        <v>0.14285714285714288</v>
      </c>
      <c r="G23" s="8">
        <f t="shared" si="14"/>
        <v>0.10698412698412699</v>
      </c>
    </row>
    <row r="24" spans="1:7">
      <c r="A24" s="2" t="s">
        <v>5</v>
      </c>
      <c r="B24" s="3">
        <f t="shared" si="9"/>
        <v>6.6666666666666693E-2</v>
      </c>
      <c r="C24" s="3">
        <f t="shared" si="10"/>
        <v>4.7619047619047596E-2</v>
      </c>
      <c r="D24" s="3">
        <f t="shared" si="11"/>
        <v>0.33333333333333343</v>
      </c>
      <c r="E24" s="3">
        <f t="shared" si="12"/>
        <v>0.1111111111111111</v>
      </c>
      <c r="F24" s="3">
        <f t="shared" si="13"/>
        <v>0.14285714285714288</v>
      </c>
      <c r="G24" s="8">
        <f t="shared" si="14"/>
        <v>0.14031746031746034</v>
      </c>
    </row>
    <row r="25" spans="1:7">
      <c r="A25" s="2"/>
      <c r="B25" s="3"/>
      <c r="C25" s="3"/>
      <c r="D25" s="3"/>
      <c r="E25" s="3"/>
      <c r="F25" s="3"/>
      <c r="G25" s="8"/>
    </row>
    <row r="26" spans="1:7">
      <c r="A26" s="2"/>
      <c r="B26" s="3"/>
      <c r="C26" s="3"/>
      <c r="D26" s="3"/>
      <c r="E26" s="3"/>
      <c r="F26" s="3"/>
      <c r="G26" s="8"/>
    </row>
    <row r="27" spans="1:7">
      <c r="A27" s="5" t="s">
        <v>6</v>
      </c>
    </row>
    <row r="28" spans="1:7">
      <c r="A28" t="s">
        <v>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2757-2377-A842-A2C6-E18F31664A71}">
  <dimension ref="A1:V35"/>
  <sheetViews>
    <sheetView tabSelected="1" zoomScale="86" workbookViewId="0">
      <selection activeCell="D1" sqref="A1:D1048576"/>
    </sheetView>
  </sheetViews>
  <sheetFormatPr baseColWidth="10" defaultRowHeight="16"/>
  <cols>
    <col min="1" max="16384" width="10.83203125" style="9"/>
  </cols>
  <sheetData>
    <row r="1" spans="1:22">
      <c r="A1" s="1" t="s">
        <v>1</v>
      </c>
      <c r="B1" s="1" t="s">
        <v>15</v>
      </c>
      <c r="C1" s="1" t="s">
        <v>16</v>
      </c>
      <c r="D1" s="1" t="s">
        <v>17</v>
      </c>
      <c r="F1" s="1" t="s">
        <v>1</v>
      </c>
      <c r="G1" s="1" t="s">
        <v>15</v>
      </c>
      <c r="H1" s="1" t="s">
        <v>16</v>
      </c>
      <c r="I1" s="1" t="s">
        <v>17</v>
      </c>
      <c r="K1" s="1" t="s">
        <v>1</v>
      </c>
      <c r="L1" s="1" t="s">
        <v>15</v>
      </c>
      <c r="M1" s="1" t="s">
        <v>16</v>
      </c>
      <c r="N1" s="1" t="s">
        <v>17</v>
      </c>
      <c r="O1" s="1" t="s">
        <v>31</v>
      </c>
      <c r="Q1" s="1" t="s">
        <v>34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</row>
    <row r="2" spans="1:22">
      <c r="A2" s="9" t="s">
        <v>15</v>
      </c>
      <c r="B2" s="3">
        <v>1</v>
      </c>
      <c r="C2" s="3">
        <f>1/3</f>
        <v>0.33333333333333331</v>
      </c>
      <c r="D2" s="3">
        <f>1/8</f>
        <v>0.125</v>
      </c>
      <c r="F2" s="9" t="s">
        <v>15</v>
      </c>
      <c r="G2" s="3">
        <f>B2/$B$5</f>
        <v>8.3333333333333329E-2</v>
      </c>
      <c r="H2" s="3">
        <f>C2/$C$5</f>
        <v>7.6923076923076927E-2</v>
      </c>
      <c r="I2" s="3">
        <f>D2/$D$5</f>
        <v>8.5714285714285715E-2</v>
      </c>
      <c r="K2" s="9" t="s">
        <v>15</v>
      </c>
      <c r="L2" s="3">
        <f>(G2-$G$5)/$G$7</f>
        <v>0</v>
      </c>
      <c r="M2" s="3">
        <f>(H2-$H$5)/$H$7</f>
        <v>0</v>
      </c>
      <c r="N2" s="3">
        <f>(I2-$I$5)/$I$6</f>
        <v>0</v>
      </c>
      <c r="O2" s="3">
        <f>AVERAGE(L2:N2)</f>
        <v>0</v>
      </c>
      <c r="Q2" s="9" t="s">
        <v>15</v>
      </c>
      <c r="R2" s="16">
        <v>0</v>
      </c>
      <c r="S2" s="16">
        <v>1</v>
      </c>
      <c r="T2" s="16">
        <v>0.83333333333333304</v>
      </c>
      <c r="U2" s="16">
        <v>1</v>
      </c>
      <c r="V2" s="16">
        <v>0.39999999999999997</v>
      </c>
    </row>
    <row r="3" spans="1:22">
      <c r="A3" s="9" t="s">
        <v>16</v>
      </c>
      <c r="B3" s="3">
        <f>1/C2</f>
        <v>3</v>
      </c>
      <c r="C3" s="3">
        <v>1</v>
      </c>
      <c r="D3" s="3">
        <v>0.33333333333333331</v>
      </c>
      <c r="F3" s="9" t="s">
        <v>16</v>
      </c>
      <c r="G3" s="3">
        <f t="shared" ref="G3" si="0">B3/$B$5</f>
        <v>0.25</v>
      </c>
      <c r="H3" s="3">
        <f t="shared" ref="H3:H4" si="1">C3/$C$5</f>
        <v>0.23076923076923078</v>
      </c>
      <c r="I3" s="3">
        <f t="shared" ref="I3:I4" si="2">D3/$D$5</f>
        <v>0.22857142857142856</v>
      </c>
      <c r="K3" s="9" t="s">
        <v>16</v>
      </c>
      <c r="L3" s="3">
        <f>(G3-$G$5)/$G$7</f>
        <v>0.28571428571428581</v>
      </c>
      <c r="M3" s="3">
        <f t="shared" ref="M3:M4" si="3">(H3-$H$5)/$H$7</f>
        <v>0.25</v>
      </c>
      <c r="N3" s="3">
        <f t="shared" ref="N3:N4" si="4">(I3-$I$5)/$I$6</f>
        <v>0.20833333333333331</v>
      </c>
      <c r="O3" s="3">
        <f t="shared" ref="O3:O4" si="5">AVERAGE(L3:N3)</f>
        <v>0.24801587301587302</v>
      </c>
      <c r="Q3" s="9" t="s">
        <v>16</v>
      </c>
      <c r="R3" s="16">
        <v>0.24801587301587302</v>
      </c>
      <c r="S3" s="16">
        <v>0.31944444444444442</v>
      </c>
      <c r="T3" s="16">
        <v>1</v>
      </c>
      <c r="U3" s="16">
        <v>3.7037037037037014E-2</v>
      </c>
      <c r="V3" s="16">
        <v>3.7037037037037E-2</v>
      </c>
    </row>
    <row r="4" spans="1:22">
      <c r="A4" s="9" t="s">
        <v>17</v>
      </c>
      <c r="B4" s="3">
        <f>1/D2</f>
        <v>8</v>
      </c>
      <c r="C4" s="3">
        <f>1/D3</f>
        <v>3</v>
      </c>
      <c r="D4" s="3">
        <v>1</v>
      </c>
      <c r="F4" s="9" t="s">
        <v>17</v>
      </c>
      <c r="G4" s="3">
        <f>B4/$B$5</f>
        <v>0.66666666666666663</v>
      </c>
      <c r="H4" s="3">
        <f t="shared" si="1"/>
        <v>0.6923076923076924</v>
      </c>
      <c r="I4" s="3">
        <f t="shared" si="2"/>
        <v>0.68571428571428572</v>
      </c>
      <c r="K4" s="9" t="s">
        <v>17</v>
      </c>
      <c r="L4" s="3">
        <f>(G4-$G$5)/$G$7</f>
        <v>1</v>
      </c>
      <c r="M4" s="3">
        <f t="shared" si="3"/>
        <v>1</v>
      </c>
      <c r="N4" s="3">
        <f t="shared" si="4"/>
        <v>0.875</v>
      </c>
      <c r="O4" s="3">
        <f t="shared" si="5"/>
        <v>0.95833333333333337</v>
      </c>
      <c r="Q4" s="9" t="s">
        <v>17</v>
      </c>
      <c r="R4" s="16">
        <v>0.95833333333333337</v>
      </c>
      <c r="S4" s="16">
        <v>0</v>
      </c>
      <c r="T4" s="16">
        <v>0</v>
      </c>
      <c r="U4" s="16">
        <v>0.39393939393939398</v>
      </c>
      <c r="V4" s="16">
        <v>0.88888888888888895</v>
      </c>
    </row>
    <row r="5" spans="1:22">
      <c r="A5" s="12" t="s">
        <v>23</v>
      </c>
      <c r="B5" s="3">
        <f>SUM(B2:B4)</f>
        <v>12</v>
      </c>
      <c r="C5" s="3">
        <f t="shared" ref="C5:D5" si="6">SUM(C2:C4)</f>
        <v>4.333333333333333</v>
      </c>
      <c r="D5" s="3">
        <f t="shared" si="6"/>
        <v>1.4583333333333333</v>
      </c>
      <c r="F5" s="15" t="s">
        <v>19</v>
      </c>
      <c r="G5" s="11">
        <f>MIN(G2:G4)</f>
        <v>8.3333333333333329E-2</v>
      </c>
      <c r="H5" s="11">
        <f>MIN(H2:H4)</f>
        <v>7.6923076923076927E-2</v>
      </c>
      <c r="I5" s="11">
        <f t="shared" ref="I5" si="7">MIN(I2:I4)</f>
        <v>8.5714285714285715E-2</v>
      </c>
    </row>
    <row r="6" spans="1:22">
      <c r="A6" s="12"/>
      <c r="B6" s="3"/>
      <c r="C6" s="3"/>
      <c r="D6" s="3"/>
      <c r="F6" s="15" t="s">
        <v>20</v>
      </c>
      <c r="G6" s="11">
        <f>MAX(G2:G4)</f>
        <v>0.66666666666666663</v>
      </c>
      <c r="H6" s="11">
        <f t="shared" ref="H6:I6" si="8">MAX(H2:H4)</f>
        <v>0.6923076923076924</v>
      </c>
      <c r="I6" s="11">
        <f t="shared" si="8"/>
        <v>0.68571428571428572</v>
      </c>
    </row>
    <row r="7" spans="1:22">
      <c r="A7" s="12"/>
      <c r="B7" s="3"/>
      <c r="C7" s="3"/>
      <c r="D7" s="3"/>
      <c r="F7" s="15" t="s">
        <v>21</v>
      </c>
      <c r="G7" s="11">
        <f>G6-G5</f>
        <v>0.58333333333333326</v>
      </c>
      <c r="H7" s="11">
        <f t="shared" ref="H7:I7" si="9">H6-H5</f>
        <v>0.61538461538461542</v>
      </c>
      <c r="I7" s="11">
        <f t="shared" si="9"/>
        <v>0.6</v>
      </c>
    </row>
    <row r="8" spans="1:22">
      <c r="A8" s="1" t="s">
        <v>2</v>
      </c>
      <c r="B8" s="1" t="s">
        <v>15</v>
      </c>
      <c r="C8" s="1" t="s">
        <v>16</v>
      </c>
      <c r="D8" s="1" t="s">
        <v>17</v>
      </c>
      <c r="F8" s="1" t="s">
        <v>2</v>
      </c>
      <c r="G8" s="1" t="s">
        <v>15</v>
      </c>
      <c r="H8" s="1" t="s">
        <v>16</v>
      </c>
      <c r="I8" s="1" t="s">
        <v>17</v>
      </c>
      <c r="K8" s="1" t="s">
        <v>2</v>
      </c>
      <c r="L8" s="1" t="s">
        <v>15</v>
      </c>
      <c r="M8" s="1" t="s">
        <v>16</v>
      </c>
      <c r="N8" s="1" t="s">
        <v>17</v>
      </c>
      <c r="O8" s="1" t="s">
        <v>31</v>
      </c>
      <c r="Q8" s="1" t="s">
        <v>37</v>
      </c>
      <c r="R8" s="1" t="s">
        <v>24</v>
      </c>
      <c r="S8" s="1" t="s">
        <v>28</v>
      </c>
      <c r="T8" s="1" t="s">
        <v>29</v>
      </c>
      <c r="U8" s="1" t="s">
        <v>30</v>
      </c>
      <c r="V8" s="1" t="s">
        <v>32</v>
      </c>
    </row>
    <row r="9" spans="1:22">
      <c r="A9" s="9" t="s">
        <v>15</v>
      </c>
      <c r="B9" s="3">
        <v>1</v>
      </c>
      <c r="C9" s="3">
        <v>2</v>
      </c>
      <c r="D9" s="3">
        <v>5</v>
      </c>
      <c r="F9" s="9" t="s">
        <v>15</v>
      </c>
      <c r="G9" s="3">
        <f>B9/$B$12</f>
        <v>0.58823529411764708</v>
      </c>
      <c r="H9" s="3">
        <f>C9/$C$12</f>
        <v>0.5714285714285714</v>
      </c>
      <c r="I9" s="3">
        <f>D9/$D$12</f>
        <v>0.625</v>
      </c>
      <c r="K9" s="9" t="s">
        <v>15</v>
      </c>
      <c r="L9" s="3">
        <f>(G9-$G$12)/$G$14</f>
        <v>1</v>
      </c>
      <c r="M9" s="3">
        <f>(H9-$H$12)/$H$14</f>
        <v>1</v>
      </c>
      <c r="N9" s="3">
        <f>(I9-$I$12)/$I$14</f>
        <v>1</v>
      </c>
      <c r="O9" s="3">
        <f>AVERAGE(L9:N9)</f>
        <v>1</v>
      </c>
      <c r="Q9" s="9" t="s">
        <v>25</v>
      </c>
      <c r="R9" s="16">
        <v>500</v>
      </c>
      <c r="S9" s="16">
        <v>0.3</v>
      </c>
      <c r="T9" s="16">
        <v>683</v>
      </c>
      <c r="U9" s="16">
        <v>10</v>
      </c>
      <c r="V9" s="16">
        <v>2</v>
      </c>
    </row>
    <row r="10" spans="1:22">
      <c r="A10" s="9" t="s">
        <v>16</v>
      </c>
      <c r="B10" s="3">
        <f>1/C9</f>
        <v>0.5</v>
      </c>
      <c r="C10" s="3">
        <v>1</v>
      </c>
      <c r="D10" s="3">
        <v>2</v>
      </c>
      <c r="F10" s="9" t="s">
        <v>16</v>
      </c>
      <c r="G10" s="3">
        <f>B10/$B$12</f>
        <v>0.29411764705882354</v>
      </c>
      <c r="H10" s="3">
        <f>C10/$C$12</f>
        <v>0.2857142857142857</v>
      </c>
      <c r="I10" s="3">
        <f>D10/$D$12</f>
        <v>0.25</v>
      </c>
      <c r="K10" s="9" t="s">
        <v>16</v>
      </c>
      <c r="L10" s="3">
        <f t="shared" ref="L10:L11" si="10">(G10-$G$12)/$G$14</f>
        <v>0.37499999999999994</v>
      </c>
      <c r="M10" s="3">
        <f t="shared" ref="M10:M11" si="11">(H10-$H$12)/$H$14</f>
        <v>0.33333333333333331</v>
      </c>
      <c r="N10" s="3">
        <f t="shared" ref="N10:N11" si="12">(I10-$I$12)/$I$14</f>
        <v>0.25</v>
      </c>
      <c r="O10" s="3">
        <f>AVERAGE(L10:N10)</f>
        <v>0.31944444444444442</v>
      </c>
      <c r="Q10" s="9" t="s">
        <v>26</v>
      </c>
      <c r="R10" s="16">
        <v>1500</v>
      </c>
      <c r="S10" s="16">
        <v>0.15</v>
      </c>
      <c r="T10" s="16">
        <v>683</v>
      </c>
      <c r="U10" s="16">
        <v>3.3000000000000003</v>
      </c>
      <c r="V10" s="16">
        <v>0.5</v>
      </c>
    </row>
    <row r="11" spans="1:22">
      <c r="A11" s="9" t="s">
        <v>17</v>
      </c>
      <c r="B11" s="3">
        <f>1/D9</f>
        <v>0.2</v>
      </c>
      <c r="C11" s="3">
        <f>1/D10</f>
        <v>0.5</v>
      </c>
      <c r="D11" s="3">
        <v>1</v>
      </c>
      <c r="F11" s="9" t="s">
        <v>17</v>
      </c>
      <c r="G11" s="3">
        <f>B11/$B$12</f>
        <v>0.11764705882352942</v>
      </c>
      <c r="H11" s="3">
        <f>C11/$C$12</f>
        <v>0.14285714285714285</v>
      </c>
      <c r="I11" s="3">
        <f>D11/$D$12</f>
        <v>0.125</v>
      </c>
      <c r="K11" s="9" t="s">
        <v>17</v>
      </c>
      <c r="L11" s="3">
        <f t="shared" si="10"/>
        <v>0</v>
      </c>
      <c r="M11" s="3">
        <f t="shared" si="11"/>
        <v>0</v>
      </c>
      <c r="N11" s="3">
        <f t="shared" si="12"/>
        <v>0</v>
      </c>
      <c r="O11" s="3">
        <f t="shared" ref="O11" si="13">AVERAGE(L11:N11)</f>
        <v>0</v>
      </c>
      <c r="Q11" s="9" t="s">
        <v>27</v>
      </c>
      <c r="R11" s="16">
        <v>4000</v>
      </c>
      <c r="S11" s="16">
        <v>0.06</v>
      </c>
      <c r="T11" s="16">
        <v>341.5</v>
      </c>
      <c r="U11" s="16">
        <v>2.5</v>
      </c>
      <c r="V11" s="16">
        <v>8</v>
      </c>
    </row>
    <row r="12" spans="1:22">
      <c r="B12" s="3">
        <f>SUM(B9:B11)</f>
        <v>1.7</v>
      </c>
      <c r="C12" s="3">
        <f>SUM(C9:C11)</f>
        <v>3.5</v>
      </c>
      <c r="D12" s="3">
        <f>SUM(D9:D11)</f>
        <v>8</v>
      </c>
      <c r="F12" s="15" t="s">
        <v>19</v>
      </c>
      <c r="G12" s="11">
        <f>MIN(G9:G11)</f>
        <v>0.11764705882352942</v>
      </c>
      <c r="H12" s="11">
        <f>MIN(H9:H11)</f>
        <v>0.14285714285714285</v>
      </c>
      <c r="I12" s="11">
        <f t="shared" ref="I12" si="14">MIN(I9:I11)</f>
        <v>0.125</v>
      </c>
    </row>
    <row r="13" spans="1:22">
      <c r="B13" s="3"/>
      <c r="C13" s="3"/>
      <c r="D13" s="3"/>
      <c r="F13" s="15" t="s">
        <v>20</v>
      </c>
      <c r="G13" s="11">
        <f>MAX(G9:G11)</f>
        <v>0.58823529411764708</v>
      </c>
      <c r="H13" s="11">
        <f t="shared" ref="H13:I13" si="15">MAX(H9:H11)</f>
        <v>0.5714285714285714</v>
      </c>
      <c r="I13" s="11">
        <f t="shared" si="15"/>
        <v>0.625</v>
      </c>
    </row>
    <row r="14" spans="1:22">
      <c r="B14" s="3"/>
      <c r="C14" s="3"/>
      <c r="D14" s="3"/>
      <c r="F14" s="15" t="s">
        <v>21</v>
      </c>
      <c r="G14" s="11">
        <f>G13-G12</f>
        <v>0.47058823529411764</v>
      </c>
      <c r="H14" s="11">
        <f t="shared" ref="H14" si="16">H13-H12</f>
        <v>0.42857142857142855</v>
      </c>
      <c r="I14" s="11">
        <f t="shared" ref="I14" si="17">I13-I12</f>
        <v>0.5</v>
      </c>
    </row>
    <row r="15" spans="1:22">
      <c r="A15" s="1" t="s">
        <v>3</v>
      </c>
      <c r="B15" s="1" t="s">
        <v>15</v>
      </c>
      <c r="C15" s="1" t="s">
        <v>16</v>
      </c>
      <c r="D15" s="1" t="s">
        <v>17</v>
      </c>
      <c r="F15" s="1" t="s">
        <v>3</v>
      </c>
      <c r="G15" s="1" t="s">
        <v>15</v>
      </c>
      <c r="H15" s="1" t="s">
        <v>16</v>
      </c>
      <c r="I15" s="1" t="s">
        <v>17</v>
      </c>
      <c r="K15" s="1" t="s">
        <v>3</v>
      </c>
      <c r="L15" s="1" t="s">
        <v>15</v>
      </c>
      <c r="M15" s="1" t="s">
        <v>16</v>
      </c>
      <c r="N15" s="1" t="s">
        <v>17</v>
      </c>
      <c r="O15" s="1" t="s">
        <v>31</v>
      </c>
    </row>
    <row r="16" spans="1:22">
      <c r="A16" s="9" t="s">
        <v>15</v>
      </c>
      <c r="B16" s="3">
        <v>1</v>
      </c>
      <c r="C16" s="3">
        <v>1</v>
      </c>
      <c r="D16" s="3">
        <v>2</v>
      </c>
      <c r="F16" s="9" t="s">
        <v>15</v>
      </c>
      <c r="G16" s="3">
        <f>B16/$B$19</f>
        <v>0.4</v>
      </c>
      <c r="H16" s="3">
        <f>C16/$C$19</f>
        <v>0.42857142857142855</v>
      </c>
      <c r="I16" s="3">
        <f>D16/$D$19</f>
        <v>0.33333333333333331</v>
      </c>
      <c r="K16" s="9" t="s">
        <v>15</v>
      </c>
      <c r="L16" s="3">
        <f>(G16-$G$19)/$G$21</f>
        <v>1</v>
      </c>
      <c r="M16" s="3">
        <f>(H16-$H$19)/$H$21</f>
        <v>1</v>
      </c>
      <c r="N16" s="3">
        <f>(I16-$I$19)/$I$21</f>
        <v>0.49999999999999989</v>
      </c>
      <c r="O16" s="3">
        <f>AVERAGE(L16:N16)</f>
        <v>0.83333333333333337</v>
      </c>
    </row>
    <row r="17" spans="1:15">
      <c r="A17" s="9" t="s">
        <v>16</v>
      </c>
      <c r="B17" s="3">
        <f>1/C16</f>
        <v>1</v>
      </c>
      <c r="C17" s="3">
        <v>1</v>
      </c>
      <c r="D17" s="3">
        <v>3</v>
      </c>
      <c r="F17" s="9" t="s">
        <v>16</v>
      </c>
      <c r="G17" s="3">
        <f t="shared" ref="G17:G18" si="18">B17/$B$19</f>
        <v>0.4</v>
      </c>
      <c r="H17" s="3">
        <f t="shared" ref="H17:H18" si="19">C17/$C$19</f>
        <v>0.42857142857142855</v>
      </c>
      <c r="I17" s="3">
        <f t="shared" ref="I17:I18" si="20">D17/$D$19</f>
        <v>0.5</v>
      </c>
      <c r="K17" s="9" t="s">
        <v>16</v>
      </c>
      <c r="L17" s="3">
        <f t="shared" ref="L17:L18" si="21">(G17-$G$19)/$G$21</f>
        <v>1</v>
      </c>
      <c r="M17" s="3">
        <f t="shared" ref="M17:M18" si="22">(H17-$H$19)/$H$21</f>
        <v>1</v>
      </c>
      <c r="N17" s="3">
        <f t="shared" ref="N17:N18" si="23">(I17-$I$19)/$I$21</f>
        <v>1</v>
      </c>
      <c r="O17" s="3">
        <f>AVERAGE(L17:N17)</f>
        <v>1</v>
      </c>
    </row>
    <row r="18" spans="1:15">
      <c r="A18" s="9" t="s">
        <v>17</v>
      </c>
      <c r="B18" s="3">
        <f>1/D16</f>
        <v>0.5</v>
      </c>
      <c r="C18" s="3">
        <f>1/D17</f>
        <v>0.33333333333333331</v>
      </c>
      <c r="D18" s="3">
        <v>1</v>
      </c>
      <c r="F18" s="9" t="s">
        <v>17</v>
      </c>
      <c r="G18" s="3">
        <f t="shared" si="18"/>
        <v>0.2</v>
      </c>
      <c r="H18" s="3">
        <f t="shared" si="19"/>
        <v>0.14285714285714285</v>
      </c>
      <c r="I18" s="3">
        <f t="shared" si="20"/>
        <v>0.16666666666666666</v>
      </c>
      <c r="K18" s="9" t="s">
        <v>17</v>
      </c>
      <c r="L18" s="3">
        <f t="shared" si="21"/>
        <v>0</v>
      </c>
      <c r="M18" s="3">
        <f t="shared" si="22"/>
        <v>0</v>
      </c>
      <c r="N18" s="3">
        <f t="shared" si="23"/>
        <v>0</v>
      </c>
      <c r="O18" s="3">
        <f t="shared" ref="O18" si="24">AVERAGE(L18:N18)</f>
        <v>0</v>
      </c>
    </row>
    <row r="19" spans="1:15">
      <c r="A19" s="12" t="s">
        <v>23</v>
      </c>
      <c r="B19" s="3">
        <f>SUM(B16:B18)</f>
        <v>2.5</v>
      </c>
      <c r="C19" s="3">
        <f t="shared" ref="C19" si="25">SUM(C16:C18)</f>
        <v>2.3333333333333335</v>
      </c>
      <c r="D19" s="3">
        <f t="shared" ref="D19" si="26">SUM(D16:D18)</f>
        <v>6</v>
      </c>
      <c r="F19" s="15" t="s">
        <v>19</v>
      </c>
      <c r="G19" s="11">
        <f>MIN(G16:G18)</f>
        <v>0.2</v>
      </c>
      <c r="H19" s="11">
        <f>MIN(H16:H18)</f>
        <v>0.14285714285714285</v>
      </c>
      <c r="I19" s="11">
        <f t="shared" ref="I19" si="27">MIN(I16:I18)</f>
        <v>0.16666666666666666</v>
      </c>
    </row>
    <row r="20" spans="1:15">
      <c r="A20" s="12"/>
      <c r="B20" s="3"/>
      <c r="C20" s="3"/>
      <c r="D20" s="3"/>
      <c r="F20" s="15" t="s">
        <v>20</v>
      </c>
      <c r="G20" s="11">
        <f>MAX(G16:G18)</f>
        <v>0.4</v>
      </c>
      <c r="H20" s="11">
        <f t="shared" ref="H20:I20" si="28">MAX(H16:H18)</f>
        <v>0.42857142857142855</v>
      </c>
      <c r="I20" s="11">
        <f t="shared" si="28"/>
        <v>0.5</v>
      </c>
    </row>
    <row r="21" spans="1:15">
      <c r="A21" s="12"/>
      <c r="B21" s="3"/>
      <c r="C21" s="3"/>
      <c r="D21" s="3"/>
      <c r="F21" s="15" t="s">
        <v>21</v>
      </c>
      <c r="G21" s="11">
        <f>G20-G19</f>
        <v>0.2</v>
      </c>
      <c r="H21" s="11">
        <f t="shared" ref="H21" si="29">H20-H19</f>
        <v>0.2857142857142857</v>
      </c>
      <c r="I21" s="11">
        <f t="shared" ref="I21" si="30">I20-I19</f>
        <v>0.33333333333333337</v>
      </c>
    </row>
    <row r="22" spans="1:15">
      <c r="A22" s="1" t="s">
        <v>4</v>
      </c>
      <c r="B22" s="1" t="s">
        <v>15</v>
      </c>
      <c r="C22" s="1" t="s">
        <v>16</v>
      </c>
      <c r="D22" s="1" t="s">
        <v>17</v>
      </c>
      <c r="F22" s="1" t="s">
        <v>4</v>
      </c>
      <c r="G22" s="1" t="s">
        <v>15</v>
      </c>
      <c r="H22" s="1" t="s">
        <v>16</v>
      </c>
      <c r="I22" s="1" t="s">
        <v>17</v>
      </c>
      <c r="K22" s="1" t="s">
        <v>4</v>
      </c>
      <c r="L22" s="1" t="s">
        <v>15</v>
      </c>
      <c r="M22" s="1" t="s">
        <v>16</v>
      </c>
      <c r="N22" s="1" t="s">
        <v>17</v>
      </c>
      <c r="O22" s="1" t="s">
        <v>31</v>
      </c>
    </row>
    <row r="23" spans="1:15">
      <c r="A23" s="9" t="s">
        <v>15</v>
      </c>
      <c r="B23" s="3">
        <v>1</v>
      </c>
      <c r="C23" s="3">
        <v>3</v>
      </c>
      <c r="D23" s="3">
        <v>4</v>
      </c>
      <c r="F23" s="9" t="s">
        <v>15</v>
      </c>
      <c r="G23" s="3">
        <f>B23/$B$26</f>
        <v>0.63157894736842113</v>
      </c>
      <c r="H23" s="3">
        <f>C23/$C$26</f>
        <v>0.42857142857142855</v>
      </c>
      <c r="I23" s="3">
        <f>D23/$D$26</f>
        <v>0.75</v>
      </c>
      <c r="K23" s="9" t="s">
        <v>15</v>
      </c>
      <c r="L23" s="3">
        <f>(G23-$G$26)/$G$28</f>
        <v>1</v>
      </c>
      <c r="M23" s="3">
        <f>(H23-$H$26)/$H$28</f>
        <v>1</v>
      </c>
      <c r="N23" s="3">
        <f>(I23-$I$26)/$I$28</f>
        <v>1</v>
      </c>
      <c r="O23" s="3">
        <f>AVERAGE(L23:N23)</f>
        <v>1</v>
      </c>
    </row>
    <row r="24" spans="1:15">
      <c r="A24" s="9" t="s">
        <v>16</v>
      </c>
      <c r="B24" s="3">
        <f>1/C23</f>
        <v>0.33333333333333331</v>
      </c>
      <c r="C24" s="3">
        <v>1</v>
      </c>
      <c r="D24" s="3">
        <f>1/3</f>
        <v>0.33333333333333331</v>
      </c>
      <c r="F24" s="9" t="s">
        <v>16</v>
      </c>
      <c r="G24" s="3">
        <f t="shared" ref="G24:G25" si="31">B24/$B$26</f>
        <v>0.21052631578947367</v>
      </c>
      <c r="H24" s="3">
        <f>C24/$C$26</f>
        <v>0.14285714285714285</v>
      </c>
      <c r="I24" s="3">
        <f>D24/$D$26</f>
        <v>6.25E-2</v>
      </c>
      <c r="K24" s="9" t="s">
        <v>16</v>
      </c>
      <c r="L24" s="3">
        <f t="shared" ref="L24:L25" si="32">(G24-$G$26)/$G$28</f>
        <v>0.11111111111111104</v>
      </c>
      <c r="M24" s="3">
        <f t="shared" ref="M24:M25" si="33">(H24-$H$26)/$H$28</f>
        <v>0</v>
      </c>
      <c r="N24" s="3">
        <f t="shared" ref="N24" si="34">(I24-$I$26)/$I$28</f>
        <v>0</v>
      </c>
      <c r="O24" s="3">
        <f>AVERAGE(L24:N24)</f>
        <v>3.7037037037037014E-2</v>
      </c>
    </row>
    <row r="25" spans="1:15">
      <c r="A25" s="9" t="s">
        <v>17</v>
      </c>
      <c r="B25" s="3">
        <f>1/D23</f>
        <v>0.25</v>
      </c>
      <c r="C25" s="3">
        <f>1/D24</f>
        <v>3</v>
      </c>
      <c r="D25" s="3">
        <v>1</v>
      </c>
      <c r="F25" s="9" t="s">
        <v>17</v>
      </c>
      <c r="G25" s="3">
        <f t="shared" si="31"/>
        <v>0.15789473684210528</v>
      </c>
      <c r="H25" s="3">
        <f>C25/$C$26</f>
        <v>0.42857142857142855</v>
      </c>
      <c r="I25" s="3">
        <f>D25/$D$26</f>
        <v>0.1875</v>
      </c>
      <c r="K25" s="9" t="s">
        <v>17</v>
      </c>
      <c r="L25" s="3">
        <f t="shared" si="32"/>
        <v>0</v>
      </c>
      <c r="M25" s="3">
        <f t="shared" si="33"/>
        <v>1</v>
      </c>
      <c r="N25" s="3">
        <f>(I25-$I$26)/$I$28</f>
        <v>0.18181818181818182</v>
      </c>
      <c r="O25" s="3">
        <f t="shared" ref="O25" si="35">AVERAGE(L25:N25)</f>
        <v>0.39393939393939398</v>
      </c>
    </row>
    <row r="26" spans="1:15">
      <c r="A26" s="12" t="s">
        <v>23</v>
      </c>
      <c r="B26" s="3">
        <f>SUM(B23:B25)</f>
        <v>1.5833333333333333</v>
      </c>
      <c r="C26" s="3">
        <f t="shared" ref="C26" si="36">SUM(C23:C25)</f>
        <v>7</v>
      </c>
      <c r="D26" s="3">
        <f t="shared" ref="D26" si="37">SUM(D23:D25)</f>
        <v>5.333333333333333</v>
      </c>
      <c r="F26" s="15" t="s">
        <v>19</v>
      </c>
      <c r="G26" s="11">
        <f>MIN(G23:G25)</f>
        <v>0.15789473684210528</v>
      </c>
      <c r="H26" s="11">
        <f>MIN(H23:H25)</f>
        <v>0.14285714285714285</v>
      </c>
      <c r="I26" s="11">
        <f t="shared" ref="I26" si="38">MIN(I23:I25)</f>
        <v>6.25E-2</v>
      </c>
    </row>
    <row r="27" spans="1:15">
      <c r="A27" s="12"/>
      <c r="B27" s="3"/>
      <c r="C27" s="3"/>
      <c r="D27" s="3"/>
      <c r="F27" s="15" t="s">
        <v>20</v>
      </c>
      <c r="G27" s="11">
        <f>MAX(G23:G25)</f>
        <v>0.63157894736842113</v>
      </c>
      <c r="H27" s="11">
        <f t="shared" ref="H27:I27" si="39">MAX(H23:H25)</f>
        <v>0.42857142857142855</v>
      </c>
      <c r="I27" s="11">
        <f t="shared" si="39"/>
        <v>0.75</v>
      </c>
    </row>
    <row r="28" spans="1:15">
      <c r="A28" s="12"/>
      <c r="B28" s="3"/>
      <c r="C28" s="3"/>
      <c r="D28" s="3"/>
      <c r="F28" s="15" t="s">
        <v>21</v>
      </c>
      <c r="G28" s="11">
        <f>G27-G26</f>
        <v>0.47368421052631582</v>
      </c>
      <c r="H28" s="11">
        <f t="shared" ref="H28" si="40">H27-H26</f>
        <v>0.2857142857142857</v>
      </c>
      <c r="I28" s="11">
        <f t="shared" ref="I28" si="41">I27-I26</f>
        <v>0.6875</v>
      </c>
    </row>
    <row r="29" spans="1:15">
      <c r="A29" s="1" t="s">
        <v>18</v>
      </c>
      <c r="B29" s="1" t="s">
        <v>15</v>
      </c>
      <c r="C29" s="1" t="s">
        <v>16</v>
      </c>
      <c r="D29" s="1" t="s">
        <v>17</v>
      </c>
      <c r="F29" s="1" t="s">
        <v>18</v>
      </c>
      <c r="G29" s="1" t="s">
        <v>15</v>
      </c>
      <c r="H29" s="1" t="s">
        <v>16</v>
      </c>
      <c r="I29" s="1" t="s">
        <v>17</v>
      </c>
      <c r="K29" s="1" t="s">
        <v>18</v>
      </c>
      <c r="L29" s="1" t="s">
        <v>15</v>
      </c>
      <c r="M29" s="1" t="s">
        <v>16</v>
      </c>
      <c r="N29" s="1" t="s">
        <v>17</v>
      </c>
      <c r="O29" s="1" t="s">
        <v>31</v>
      </c>
    </row>
    <row r="30" spans="1:15">
      <c r="A30" s="9" t="s">
        <v>15</v>
      </c>
      <c r="B30" s="3">
        <v>1</v>
      </c>
      <c r="C30" s="3">
        <v>4</v>
      </c>
      <c r="D30" s="3">
        <v>0.25</v>
      </c>
      <c r="F30" s="9" t="s">
        <v>15</v>
      </c>
      <c r="G30" s="3">
        <f>B30/$B$33</f>
        <v>8.3333333333333329E-2</v>
      </c>
      <c r="H30" s="3">
        <f>C30/$C$33</f>
        <v>0.92378752886836024</v>
      </c>
      <c r="I30" s="3">
        <f>D30/$D$33</f>
        <v>0.17123287671232876</v>
      </c>
      <c r="K30" s="9" t="s">
        <v>15</v>
      </c>
      <c r="L30" s="3">
        <f>(G30-$G$33)/$G$35</f>
        <v>0.2</v>
      </c>
      <c r="M30" s="3">
        <f>(H30-$H$33)/$H$35</f>
        <v>1</v>
      </c>
      <c r="N30" s="3">
        <f>(I30-$I$33)/$I$35</f>
        <v>0</v>
      </c>
      <c r="O30" s="3">
        <f>AVERAGE(L30:N30)</f>
        <v>0.39999999999999997</v>
      </c>
    </row>
    <row r="31" spans="1:15">
      <c r="A31" s="9" t="s">
        <v>16</v>
      </c>
      <c r="B31" s="3">
        <f>1/C30</f>
        <v>0.25</v>
      </c>
      <c r="C31" s="3">
        <v>1</v>
      </c>
      <c r="D31" s="3">
        <v>0.33333333333333331</v>
      </c>
      <c r="F31" s="9" t="s">
        <v>16</v>
      </c>
      <c r="G31" s="3">
        <f t="shared" ref="G31:G32" si="42">B31/$B$33</f>
        <v>2.0833333333333332E-2</v>
      </c>
      <c r="H31" s="3">
        <f t="shared" ref="H31:H32" si="43">C31/$C$33</f>
        <v>0.23094688221709006</v>
      </c>
      <c r="I31" s="3">
        <f t="shared" ref="I31:I32" si="44">D31/$D$33</f>
        <v>0.22831050228310501</v>
      </c>
      <c r="K31" s="9" t="s">
        <v>16</v>
      </c>
      <c r="L31" s="3">
        <f t="shared" ref="L31:L32" si="45">(G31-$G$33)/$G$35</f>
        <v>0</v>
      </c>
      <c r="M31" s="3">
        <f t="shared" ref="M31:M32" si="46">(H31-$H$33)/$H$35</f>
        <v>0</v>
      </c>
      <c r="N31" s="3">
        <f t="shared" ref="N31:N32" si="47">(I31-$I$33)/$I$35</f>
        <v>0.11111111111111112</v>
      </c>
      <c r="O31" s="3">
        <f>AVERAGE(L31:N31)</f>
        <v>3.7037037037037042E-2</v>
      </c>
    </row>
    <row r="32" spans="1:15">
      <c r="A32" s="9" t="s">
        <v>17</v>
      </c>
      <c r="B32" s="3">
        <f>1/D30</f>
        <v>4</v>
      </c>
      <c r="C32" s="3">
        <f>1/D31</f>
        <v>3</v>
      </c>
      <c r="D32" s="3">
        <v>1</v>
      </c>
      <c r="F32" s="9" t="s">
        <v>17</v>
      </c>
      <c r="G32" s="3">
        <f t="shared" si="42"/>
        <v>0.33333333333333331</v>
      </c>
      <c r="H32" s="3">
        <f t="shared" si="43"/>
        <v>0.69284064665127021</v>
      </c>
      <c r="I32" s="3">
        <f t="shared" si="44"/>
        <v>0.68493150684931503</v>
      </c>
      <c r="K32" s="9" t="s">
        <v>17</v>
      </c>
      <c r="L32" s="3">
        <f t="shared" si="45"/>
        <v>1</v>
      </c>
      <c r="M32" s="3">
        <f t="shared" si="46"/>
        <v>0.66666666666666674</v>
      </c>
      <c r="N32" s="3">
        <f t="shared" si="47"/>
        <v>1</v>
      </c>
      <c r="O32" s="3">
        <f t="shared" ref="O32" si="48">AVERAGE(L32:N32)</f>
        <v>0.88888888888888895</v>
      </c>
    </row>
    <row r="33" spans="1:9">
      <c r="A33" s="14" t="s">
        <v>22</v>
      </c>
      <c r="B33" s="13">
        <v>12</v>
      </c>
      <c r="C33" s="13">
        <v>4.33</v>
      </c>
      <c r="D33" s="13">
        <v>1.46</v>
      </c>
      <c r="F33" s="15" t="s">
        <v>19</v>
      </c>
      <c r="G33" s="11">
        <f>MIN(G30:G32)</f>
        <v>2.0833333333333332E-2</v>
      </c>
      <c r="H33" s="11">
        <f>MIN(H30:H32)</f>
        <v>0.23094688221709006</v>
      </c>
      <c r="I33" s="11">
        <f>MIN(I30:I32)</f>
        <v>0.17123287671232876</v>
      </c>
    </row>
    <row r="34" spans="1:9">
      <c r="F34" s="15" t="s">
        <v>20</v>
      </c>
      <c r="G34" s="11">
        <f>MAX(G30:G32)</f>
        <v>0.33333333333333331</v>
      </c>
      <c r="H34" s="11">
        <f>MAX(H30:H32)</f>
        <v>0.92378752886836024</v>
      </c>
      <c r="I34" s="11">
        <f>MAX(I30:I32)</f>
        <v>0.68493150684931503</v>
      </c>
    </row>
    <row r="35" spans="1:9">
      <c r="F35" s="15" t="s">
        <v>21</v>
      </c>
      <c r="G35" s="11">
        <f>G34-G33</f>
        <v>0.3125</v>
      </c>
      <c r="H35" s="11">
        <f t="shared" ref="H35" si="49">H34-H33</f>
        <v>0.69284064665127021</v>
      </c>
      <c r="I35" s="11">
        <f t="shared" ref="I35" si="50">I34-I33</f>
        <v>0.51369863013698625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8090-FC02-C749-805D-4D7739412D9D}">
  <dimension ref="A1:H12"/>
  <sheetViews>
    <sheetView zoomScale="200" workbookViewId="0">
      <selection activeCell="G10" sqref="G10"/>
    </sheetView>
  </sheetViews>
  <sheetFormatPr baseColWidth="10" defaultRowHeight="16"/>
  <cols>
    <col min="8" max="8" width="10.83203125" style="18"/>
  </cols>
  <sheetData>
    <row r="1" spans="1:8">
      <c r="A1" s="19" t="s">
        <v>34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35</v>
      </c>
      <c r="H1" s="19" t="s">
        <v>36</v>
      </c>
    </row>
    <row r="2" spans="1:8">
      <c r="A2" s="20" t="s">
        <v>33</v>
      </c>
      <c r="B2" s="21">
        <v>1</v>
      </c>
      <c r="C2" s="21">
        <v>0.49444444444444446</v>
      </c>
      <c r="D2" s="21">
        <v>0</v>
      </c>
      <c r="E2" s="21">
        <v>0.10698412698412699</v>
      </c>
      <c r="F2" s="21">
        <v>0.14031746031746034</v>
      </c>
      <c r="G2" s="17"/>
      <c r="H2" s="17"/>
    </row>
    <row r="3" spans="1:8">
      <c r="A3" s="16" t="s">
        <v>15</v>
      </c>
      <c r="B3" s="16">
        <v>0</v>
      </c>
      <c r="C3" s="16">
        <v>1</v>
      </c>
      <c r="D3" s="16">
        <v>0.83333333333333337</v>
      </c>
      <c r="E3" s="16">
        <v>1</v>
      </c>
      <c r="F3" s="16">
        <v>0.39999999999999997</v>
      </c>
      <c r="G3" s="17">
        <f>B3*$B$2+C3*$C$2+D3*$D$2+E3*$E$2+F3*$F$2</f>
        <v>0.65755555555555556</v>
      </c>
      <c r="H3" s="22">
        <f>RANK(G3,$G$3:$G$5)</f>
        <v>2</v>
      </c>
    </row>
    <row r="4" spans="1:8">
      <c r="A4" s="16" t="s">
        <v>16</v>
      </c>
      <c r="B4" s="16">
        <v>0.24801587301587302</v>
      </c>
      <c r="C4" s="16">
        <v>0.31944444444444442</v>
      </c>
      <c r="D4" s="16">
        <v>1</v>
      </c>
      <c r="E4" s="16">
        <v>3.7037037037037014E-2</v>
      </c>
      <c r="F4" s="16">
        <v>3.7037037037037042E-2</v>
      </c>
      <c r="G4" s="17">
        <f t="shared" ref="G4:G5" si="0">B4*$B$2+C4*$C$2+D4*$D$2+E4*$E$2+F4*$F$2</f>
        <v>0.41512272192827748</v>
      </c>
      <c r="H4" s="22">
        <f t="shared" ref="H4:H5" si="1">RANK(G4,$G$3:$G$5)</f>
        <v>3</v>
      </c>
    </row>
    <row r="5" spans="1:8">
      <c r="A5" s="16" t="s">
        <v>17</v>
      </c>
      <c r="B5" s="16">
        <v>0.95833333333333337</v>
      </c>
      <c r="C5" s="16">
        <v>0</v>
      </c>
      <c r="D5" s="16">
        <v>0</v>
      </c>
      <c r="E5" s="16">
        <v>0.39393939393939398</v>
      </c>
      <c r="F5" s="16">
        <v>0.88888888888888895</v>
      </c>
      <c r="G5" s="17">
        <f t="shared" si="0"/>
        <v>1.1252052268718935</v>
      </c>
      <c r="H5" s="22">
        <f t="shared" si="1"/>
        <v>1</v>
      </c>
    </row>
    <row r="7" spans="1:8">
      <c r="A7" s="1" t="s">
        <v>33</v>
      </c>
      <c r="B7" s="1" t="s">
        <v>14</v>
      </c>
    </row>
    <row r="8" spans="1:8">
      <c r="A8" s="2" t="s">
        <v>1</v>
      </c>
      <c r="B8" s="8">
        <v>1</v>
      </c>
    </row>
    <row r="9" spans="1:8">
      <c r="A9" s="2" t="s">
        <v>2</v>
      </c>
      <c r="B9" s="8">
        <v>0.49444444444444446</v>
      </c>
    </row>
    <row r="10" spans="1:8">
      <c r="A10" s="2" t="s">
        <v>3</v>
      </c>
      <c r="B10" s="8">
        <v>0</v>
      </c>
    </row>
    <row r="11" spans="1:8">
      <c r="A11" s="2" t="s">
        <v>4</v>
      </c>
      <c r="B11" s="8">
        <v>0.10698412698412699</v>
      </c>
    </row>
    <row r="12" spans="1:8">
      <c r="A12" s="2" t="s">
        <v>5</v>
      </c>
      <c r="B12" s="8">
        <v>0.14031746031746034</v>
      </c>
    </row>
  </sheetData>
  <phoneticPr fontId="2" type="noConversion"/>
  <conditionalFormatting sqref="B3:F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{5BFA70A6-567A-CF4F-97F0-C55C3D9892BC}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A70A6-567A-CF4F-97F0-C55C3D9892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成对比矩阵</vt:lpstr>
      <vt:lpstr>方案判断矩阵</vt:lpstr>
      <vt:lpstr>权重总得分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2020-10-14T13:15:47Z</dcterms:created>
  <dcterms:modified xsi:type="dcterms:W3CDTF">2020-10-16T14:55:29Z</dcterms:modified>
</cp:coreProperties>
</file>