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nivas\Downloads\"/>
    </mc:Choice>
  </mc:AlternateContent>
  <xr:revisionPtr revIDLastSave="0" documentId="13_ncr:1_{07EFCFC8-5328-4640-915B-9873D181653B}" xr6:coauthVersionLast="47" xr6:coauthVersionMax="47" xr10:uidLastSave="{00000000-0000-0000-0000-000000000000}"/>
  <bookViews>
    <workbookView xWindow="-108" yWindow="-108" windowWidth="23256" windowHeight="12456" activeTab="3" xr2:uid="{B57797D8-BD34-4F6B-B4F9-DAA142E0B55E}"/>
  </bookViews>
  <sheets>
    <sheet name="Exercicio07-1" sheetId="1" r:id="rId1"/>
    <sheet name="Exercicio07-2" sheetId="2" r:id="rId2"/>
    <sheet name="Exercicio08-1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50" i="4" l="1"/>
  <c r="E50" i="4"/>
  <c r="C50" i="4"/>
  <c r="G44" i="4"/>
  <c r="E44" i="4"/>
  <c r="C44" i="4"/>
  <c r="G39" i="4"/>
  <c r="E39" i="4"/>
  <c r="C39" i="4"/>
  <c r="G29" i="4"/>
  <c r="F34" i="4" s="1"/>
  <c r="G28" i="4"/>
  <c r="F33" i="4" s="1"/>
  <c r="E29" i="4"/>
  <c r="D34" i="4" s="1"/>
  <c r="E28" i="4"/>
  <c r="D33" i="4" s="1"/>
  <c r="C29" i="4"/>
  <c r="B34" i="4" s="1"/>
  <c r="C28" i="4"/>
  <c r="B33" i="4" s="1"/>
  <c r="G24" i="4"/>
  <c r="E24" i="4"/>
  <c r="C24" i="4"/>
  <c r="G14" i="4"/>
  <c r="D19" i="4" s="1"/>
  <c r="E13" i="4"/>
  <c r="C18" i="4" s="1"/>
  <c r="C14" i="4"/>
  <c r="B19" i="4" s="1"/>
  <c r="G13" i="4"/>
  <c r="D18" i="4" s="1"/>
  <c r="E14" i="4"/>
  <c r="C19" i="4" s="1"/>
  <c r="C13" i="4"/>
  <c r="B18" i="4" s="1"/>
  <c r="G4" i="4"/>
  <c r="G3" i="4"/>
  <c r="E4" i="4"/>
  <c r="E3" i="4"/>
  <c r="C17" i="4" s="1"/>
  <c r="C4" i="4"/>
  <c r="C3" i="4"/>
  <c r="F5" i="4"/>
  <c r="D9" i="4" s="1"/>
  <c r="D59" i="4" s="1"/>
  <c r="D5" i="4"/>
  <c r="C9" i="4" s="1"/>
  <c r="C59" i="4" s="1"/>
  <c r="B5" i="4"/>
  <c r="B9" i="4" s="1"/>
  <c r="B59" i="4" s="1"/>
  <c r="C8" i="3"/>
  <c r="C66" i="3"/>
  <c r="D33" i="3"/>
  <c r="C33" i="3"/>
  <c r="B33" i="3"/>
  <c r="D32" i="3"/>
  <c r="C32" i="3"/>
  <c r="B32" i="3"/>
  <c r="B19" i="3"/>
  <c r="B22" i="3" s="1"/>
  <c r="D18" i="3"/>
  <c r="C18" i="3"/>
  <c r="C19" i="3" s="1"/>
  <c r="C22" i="3" s="1"/>
  <c r="B18" i="3"/>
  <c r="D17" i="3"/>
  <c r="C17" i="3"/>
  <c r="B17" i="3"/>
  <c r="D16" i="3"/>
  <c r="C16" i="3"/>
  <c r="B16" i="3"/>
  <c r="D4" i="3"/>
  <c r="D66" i="3" s="1"/>
  <c r="C4" i="3"/>
  <c r="C58" i="3" s="1"/>
  <c r="B4" i="3"/>
  <c r="B66" i="3" s="1"/>
  <c r="D33" i="2"/>
  <c r="C33" i="2"/>
  <c r="B33" i="2"/>
  <c r="D32" i="2"/>
  <c r="C32" i="2"/>
  <c r="B32" i="2"/>
  <c r="D18" i="2"/>
  <c r="C18" i="2"/>
  <c r="C19" i="2" s="1"/>
  <c r="C22" i="2" s="1"/>
  <c r="B18" i="2"/>
  <c r="B19" i="2" s="1"/>
  <c r="B22" i="2" s="1"/>
  <c r="D17" i="2"/>
  <c r="C17" i="2"/>
  <c r="B17" i="2"/>
  <c r="D16" i="2"/>
  <c r="C16" i="2"/>
  <c r="B16" i="2"/>
  <c r="D4" i="2"/>
  <c r="D66" i="2" s="1"/>
  <c r="C4" i="2"/>
  <c r="C66" i="2" s="1"/>
  <c r="B4" i="2"/>
  <c r="B8" i="2" s="1"/>
  <c r="B58" i="2" s="1"/>
  <c r="D71" i="1"/>
  <c r="D70" i="1"/>
  <c r="D69" i="1"/>
  <c r="D68" i="1"/>
  <c r="D66" i="1"/>
  <c r="D64" i="1"/>
  <c r="C71" i="1"/>
  <c r="C70" i="1"/>
  <c r="C69" i="1"/>
  <c r="C68" i="1"/>
  <c r="C66" i="1"/>
  <c r="C64" i="1"/>
  <c r="B71" i="1"/>
  <c r="B70" i="1"/>
  <c r="B69" i="1"/>
  <c r="B68" i="1"/>
  <c r="B66" i="1"/>
  <c r="C60" i="1"/>
  <c r="D60" i="1"/>
  <c r="B60" i="1"/>
  <c r="C59" i="1"/>
  <c r="D59" i="1"/>
  <c r="C58" i="1"/>
  <c r="D58" i="1"/>
  <c r="B59" i="1"/>
  <c r="B58" i="1"/>
  <c r="C54" i="1"/>
  <c r="D54" i="1"/>
  <c r="B54" i="1"/>
  <c r="C53" i="1"/>
  <c r="D53" i="1"/>
  <c r="B53" i="1"/>
  <c r="C50" i="1"/>
  <c r="D50" i="1"/>
  <c r="B50" i="1"/>
  <c r="C48" i="1"/>
  <c r="D48" i="1"/>
  <c r="B48" i="1"/>
  <c r="C44" i="1"/>
  <c r="D44" i="1"/>
  <c r="B44" i="1"/>
  <c r="C42" i="1"/>
  <c r="D42" i="1"/>
  <c r="B42" i="1"/>
  <c r="C39" i="1"/>
  <c r="D39" i="1"/>
  <c r="B39" i="1"/>
  <c r="C37" i="1"/>
  <c r="D37" i="1"/>
  <c r="B37" i="1"/>
  <c r="C34" i="1"/>
  <c r="D34" i="1"/>
  <c r="B34" i="1"/>
  <c r="C33" i="1"/>
  <c r="D33" i="1"/>
  <c r="B33" i="1"/>
  <c r="C32" i="1"/>
  <c r="D32" i="1"/>
  <c r="B32" i="1"/>
  <c r="C31" i="1"/>
  <c r="D31" i="1"/>
  <c r="B31" i="1"/>
  <c r="D24" i="1"/>
  <c r="C24" i="1"/>
  <c r="B24" i="1"/>
  <c r="D22" i="1"/>
  <c r="C22" i="1"/>
  <c r="B22" i="1"/>
  <c r="D19" i="1"/>
  <c r="C19" i="1"/>
  <c r="B19" i="1"/>
  <c r="D18" i="1"/>
  <c r="D17" i="1"/>
  <c r="C18" i="1"/>
  <c r="C17" i="1"/>
  <c r="B18" i="1"/>
  <c r="B17" i="1"/>
  <c r="D16" i="1"/>
  <c r="C16" i="1"/>
  <c r="B16" i="1"/>
  <c r="D8" i="1"/>
  <c r="C8" i="1"/>
  <c r="B8" i="1"/>
  <c r="D4" i="1"/>
  <c r="C4" i="1"/>
  <c r="B4" i="1"/>
  <c r="G5" i="4" l="1"/>
  <c r="C5" i="4"/>
  <c r="D17" i="4"/>
  <c r="D20" i="4" s="1"/>
  <c r="F23" i="4" s="1"/>
  <c r="B17" i="4"/>
  <c r="B20" i="4" s="1"/>
  <c r="B23" i="4" s="1"/>
  <c r="E5" i="4"/>
  <c r="C20" i="4"/>
  <c r="D23" i="4" s="1"/>
  <c r="B67" i="4"/>
  <c r="C67" i="4"/>
  <c r="D67" i="4"/>
  <c r="D19" i="3"/>
  <c r="D22" i="3" s="1"/>
  <c r="D24" i="3" s="1"/>
  <c r="D31" i="3" s="1"/>
  <c r="D34" i="3" s="1"/>
  <c r="D37" i="3" s="1"/>
  <c r="D39" i="3" s="1"/>
  <c r="B8" i="3"/>
  <c r="B58" i="3" s="1"/>
  <c r="B24" i="3"/>
  <c r="B31" i="3" s="1"/>
  <c r="B34" i="3" s="1"/>
  <c r="B37" i="3" s="1"/>
  <c r="B39" i="3" s="1"/>
  <c r="B42" i="3"/>
  <c r="B44" i="3" s="1"/>
  <c r="B48" i="3" s="1"/>
  <c r="B50" i="3" s="1"/>
  <c r="B69" i="3" s="1"/>
  <c r="C42" i="3"/>
  <c r="C44" i="3" s="1"/>
  <c r="C48" i="3" s="1"/>
  <c r="C50" i="3" s="1"/>
  <c r="C69" i="3" s="1"/>
  <c r="C24" i="3"/>
  <c r="C31" i="3" s="1"/>
  <c r="C34" i="3" s="1"/>
  <c r="C37" i="3" s="1"/>
  <c r="C39" i="3" s="1"/>
  <c r="D8" i="3"/>
  <c r="D58" i="3" s="1"/>
  <c r="D19" i="2"/>
  <c r="D22" i="2" s="1"/>
  <c r="D42" i="2" s="1"/>
  <c r="D44" i="2" s="1"/>
  <c r="D48" i="2" s="1"/>
  <c r="D50" i="2" s="1"/>
  <c r="D69" i="2" s="1"/>
  <c r="C8" i="2"/>
  <c r="C58" i="2" s="1"/>
  <c r="B66" i="2"/>
  <c r="D24" i="2"/>
  <c r="D31" i="2" s="1"/>
  <c r="D34" i="2" s="1"/>
  <c r="D37" i="2" s="1"/>
  <c r="D39" i="2" s="1"/>
  <c r="B24" i="2"/>
  <c r="B31" i="2" s="1"/>
  <c r="B34" i="2" s="1"/>
  <c r="B37" i="2" s="1"/>
  <c r="B39" i="2" s="1"/>
  <c r="B42" i="2"/>
  <c r="B44" i="2" s="1"/>
  <c r="B48" i="2" s="1"/>
  <c r="B50" i="2" s="1"/>
  <c r="B69" i="2" s="1"/>
  <c r="C24" i="2"/>
  <c r="C31" i="2" s="1"/>
  <c r="C34" i="2" s="1"/>
  <c r="C37" i="2" s="1"/>
  <c r="C39" i="2" s="1"/>
  <c r="C42" i="2"/>
  <c r="C44" i="2" s="1"/>
  <c r="C48" i="2" s="1"/>
  <c r="C50" i="2" s="1"/>
  <c r="C69" i="2" s="1"/>
  <c r="D8" i="2"/>
  <c r="D58" i="2" s="1"/>
  <c r="D25" i="4" l="1"/>
  <c r="E23" i="4"/>
  <c r="E25" i="4" s="1"/>
  <c r="D32" i="4" s="1"/>
  <c r="F43" i="4"/>
  <c r="G23" i="4"/>
  <c r="G25" i="4" s="1"/>
  <c r="F32" i="4" s="1"/>
  <c r="B25" i="4"/>
  <c r="C23" i="4"/>
  <c r="C25" i="4" s="1"/>
  <c r="B32" i="4" s="1"/>
  <c r="F25" i="4"/>
  <c r="D43" i="4"/>
  <c r="B43" i="4"/>
  <c r="D42" i="3"/>
  <c r="D44" i="3" s="1"/>
  <c r="D48" i="3" s="1"/>
  <c r="D50" i="3" s="1"/>
  <c r="D69" i="3" s="1"/>
  <c r="C53" i="3"/>
  <c r="C54" i="3" s="1"/>
  <c r="C59" i="3" s="1"/>
  <c r="C60" i="3" s="1"/>
  <c r="C70" i="3" s="1"/>
  <c r="C68" i="3"/>
  <c r="B53" i="3"/>
  <c r="B54" i="3" s="1"/>
  <c r="B59" i="3" s="1"/>
  <c r="B60" i="3" s="1"/>
  <c r="B70" i="3" s="1"/>
  <c r="B68" i="3"/>
  <c r="B71" i="3" s="1"/>
  <c r="C64" i="3" s="1"/>
  <c r="D53" i="3"/>
  <c r="D54" i="3" s="1"/>
  <c r="D59" i="3" s="1"/>
  <c r="D60" i="3" s="1"/>
  <c r="D70" i="3" s="1"/>
  <c r="D68" i="3"/>
  <c r="D68" i="2"/>
  <c r="D53" i="2"/>
  <c r="D54" i="2" s="1"/>
  <c r="D59" i="2" s="1"/>
  <c r="D60" i="2" s="1"/>
  <c r="D70" i="2" s="1"/>
  <c r="C68" i="2"/>
  <c r="C53" i="2"/>
  <c r="C54" i="2" s="1"/>
  <c r="C59" i="2" s="1"/>
  <c r="C60" i="2" s="1"/>
  <c r="C70" i="2" s="1"/>
  <c r="B68" i="2"/>
  <c r="B53" i="2"/>
  <c r="B54" i="2" s="1"/>
  <c r="B59" i="2" s="1"/>
  <c r="B60" i="2" s="1"/>
  <c r="B70" i="2" s="1"/>
  <c r="F35" i="4" l="1"/>
  <c r="F38" i="4" s="1"/>
  <c r="F40" i="4" s="1"/>
  <c r="B35" i="4"/>
  <c r="B38" i="4" s="1"/>
  <c r="D45" i="4"/>
  <c r="E43" i="4"/>
  <c r="E45" i="4" s="1"/>
  <c r="D49" i="4" s="1"/>
  <c r="E49" i="4" s="1"/>
  <c r="E51" i="4" s="1"/>
  <c r="B45" i="4"/>
  <c r="C43" i="4"/>
  <c r="C45" i="4" s="1"/>
  <c r="B49" i="4" s="1"/>
  <c r="C49" i="4" s="1"/>
  <c r="C51" i="4" s="1"/>
  <c r="F45" i="4"/>
  <c r="G43" i="4"/>
  <c r="G45" i="4" s="1"/>
  <c r="F49" i="4" s="1"/>
  <c r="G49" i="4" s="1"/>
  <c r="D35" i="4"/>
  <c r="D38" i="4" s="1"/>
  <c r="C71" i="3"/>
  <c r="D64" i="3" s="1"/>
  <c r="D71" i="3" s="1"/>
  <c r="B71" i="2"/>
  <c r="C64" i="2" s="1"/>
  <c r="C71" i="2" s="1"/>
  <c r="D64" i="2" s="1"/>
  <c r="D71" i="2" s="1"/>
  <c r="G38" i="4" l="1"/>
  <c r="G40" i="4" s="1"/>
  <c r="D54" i="4" s="1"/>
  <c r="D55" i="4" s="1"/>
  <c r="D60" i="4" s="1"/>
  <c r="D61" i="4" s="1"/>
  <c r="D71" i="4" s="1"/>
  <c r="D69" i="4"/>
  <c r="D40" i="4"/>
  <c r="C69" i="4" s="1"/>
  <c r="E38" i="4"/>
  <c r="E40" i="4" s="1"/>
  <c r="C54" i="4" s="1"/>
  <c r="C55" i="4" s="1"/>
  <c r="C60" i="4" s="1"/>
  <c r="C61" i="4" s="1"/>
  <c r="C71" i="4" s="1"/>
  <c r="F51" i="4"/>
  <c r="D70" i="4" s="1"/>
  <c r="B51" i="4"/>
  <c r="B70" i="4" s="1"/>
  <c r="D51" i="4"/>
  <c r="C70" i="4" s="1"/>
  <c r="B40" i="4"/>
  <c r="B69" i="4" s="1"/>
  <c r="C38" i="4"/>
  <c r="C40" i="4" s="1"/>
  <c r="B54" i="4" s="1"/>
  <c r="B55" i="4" s="1"/>
  <c r="B60" i="4" s="1"/>
  <c r="B61" i="4" s="1"/>
  <c r="B71" i="4" s="1"/>
  <c r="B72" i="4" l="1"/>
  <c r="C65" i="4" s="1"/>
  <c r="C72" i="4" s="1"/>
  <c r="D65" i="4" s="1"/>
  <c r="D72" i="4" s="1"/>
</calcChain>
</file>

<file path=xl/sharedStrings.xml><?xml version="1.0" encoding="utf-8"?>
<sst xmlns="http://schemas.openxmlformats.org/spreadsheetml/2006/main" count="324" uniqueCount="39">
  <si>
    <t>Janeiro</t>
  </si>
  <si>
    <t>Fevereiro</t>
  </si>
  <si>
    <t>Março</t>
  </si>
  <si>
    <t>Quantidade(Un)</t>
  </si>
  <si>
    <t>Preço(R$)</t>
  </si>
  <si>
    <t>Receita de vendas</t>
  </si>
  <si>
    <t>ICMS 18% s/vendas</t>
  </si>
  <si>
    <t>EI</t>
  </si>
  <si>
    <t>EF</t>
  </si>
  <si>
    <t>Vendas</t>
  </si>
  <si>
    <t>(-) EI</t>
  </si>
  <si>
    <t>(+) EF</t>
  </si>
  <si>
    <t>Produção necessária</t>
  </si>
  <si>
    <t>Produção Necessária</t>
  </si>
  <si>
    <t>Consumo de Matéria-prima</t>
  </si>
  <si>
    <t>Quantidade necessária</t>
  </si>
  <si>
    <t>(-EI)</t>
  </si>
  <si>
    <t>(+EF)</t>
  </si>
  <si>
    <t>Total de compras</t>
  </si>
  <si>
    <t>Quantidade a ser comprada</t>
  </si>
  <si>
    <t>Preço de compra (R$)</t>
  </si>
  <si>
    <t>Tempo gasto</t>
  </si>
  <si>
    <t>Total</t>
  </si>
  <si>
    <t>Total de horas</t>
  </si>
  <si>
    <t>Custo de MO</t>
  </si>
  <si>
    <t>Custo total MO</t>
  </si>
  <si>
    <t>Total das compras</t>
  </si>
  <si>
    <t>Impostos s/compras 18%</t>
  </si>
  <si>
    <t>Impostos s/vendas</t>
  </si>
  <si>
    <t>Impostos s/compras</t>
  </si>
  <si>
    <t>Saldo inicial</t>
  </si>
  <si>
    <t>(+) Recebimentos:</t>
  </si>
  <si>
    <t>(-) Pagamentos</t>
  </si>
  <si>
    <t>Matéria-prima</t>
  </si>
  <si>
    <t>Mão-de-obra</t>
  </si>
  <si>
    <t>Impostos a recolher</t>
  </si>
  <si>
    <t>Saldo final</t>
  </si>
  <si>
    <t>Total do Imposto a recolher</t>
  </si>
  <si>
    <t>Dados Questão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</si>
</sst>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BD05-D460-43BA-AC26-322D4B4A56CB}">
  <dimension ref="A1:D71"/>
  <sheetViews>
    <sheetView topLeftCell="A32" workbookViewId="0">
      <selection activeCell="A42" sqref="A42"/>
    </sheetView>
  </sheetViews>
  <sheetFormatPr defaultColWidth="17.33203125" defaultRowHeight="14.4" x14ac:dyDescent="0.3"/>
  <cols>
    <col min="1" max="1" width="17.21875" style="11" bestFit="1" customWidth="1"/>
    <col min="2" max="2" width="10.44140625" style="11" bestFit="1" customWidth="1"/>
    <col min="3" max="4" width="10" style="11" bestFit="1" customWidth="1"/>
    <col min="5" max="16384" width="17.33203125" style="11"/>
  </cols>
  <sheetData>
    <row r="1" spans="1:4" ht="16.2" thickBot="1" x14ac:dyDescent="0.35">
      <c r="A1" s="6"/>
      <c r="B1" s="7" t="s">
        <v>0</v>
      </c>
      <c r="C1" s="7" t="s">
        <v>1</v>
      </c>
      <c r="D1" s="7" t="s">
        <v>2</v>
      </c>
    </row>
    <row r="2" spans="1:4" ht="16.2" thickBot="1" x14ac:dyDescent="0.35">
      <c r="A2" s="8" t="s">
        <v>3</v>
      </c>
      <c r="B2" s="9">
        <v>50000</v>
      </c>
      <c r="C2" s="9">
        <v>80000</v>
      </c>
      <c r="D2" s="9">
        <v>100000</v>
      </c>
    </row>
    <row r="3" spans="1:4" ht="16.2" thickBot="1" x14ac:dyDescent="0.35">
      <c r="A3" s="8" t="s">
        <v>4</v>
      </c>
      <c r="B3" s="10">
        <v>46</v>
      </c>
      <c r="C3" s="10">
        <v>55</v>
      </c>
      <c r="D3" s="10">
        <v>70</v>
      </c>
    </row>
    <row r="4" spans="1:4" ht="16.2" thickBot="1" x14ac:dyDescent="0.35">
      <c r="A4" s="8" t="s">
        <v>5</v>
      </c>
      <c r="B4" s="10">
        <f>B2*B3</f>
        <v>2300000</v>
      </c>
      <c r="C4" s="10">
        <f>C2*C3</f>
        <v>4400000</v>
      </c>
      <c r="D4" s="10">
        <f>D2*D3</f>
        <v>7000000</v>
      </c>
    </row>
    <row r="6" spans="1:4" ht="15" thickBot="1" x14ac:dyDescent="0.35"/>
    <row r="7" spans="1:4" ht="16.2" thickBot="1" x14ac:dyDescent="0.35">
      <c r="A7" s="6"/>
      <c r="B7" s="7" t="s">
        <v>0</v>
      </c>
      <c r="C7" s="7" t="s">
        <v>1</v>
      </c>
      <c r="D7" s="7" t="s">
        <v>2</v>
      </c>
    </row>
    <row r="8" spans="1:4" ht="31.8" thickBot="1" x14ac:dyDescent="0.35">
      <c r="A8" s="8" t="s">
        <v>6</v>
      </c>
      <c r="B8" s="10">
        <f>B4*18%</f>
        <v>414000</v>
      </c>
      <c r="C8" s="10">
        <f>C4*18%</f>
        <v>792000</v>
      </c>
      <c r="D8" s="10">
        <f>D4*18%</f>
        <v>1260000</v>
      </c>
    </row>
    <row r="10" spans="1:4" ht="15" thickBot="1" x14ac:dyDescent="0.35"/>
    <row r="11" spans="1:4" ht="16.2" thickBot="1" x14ac:dyDescent="0.35">
      <c r="A11" s="6"/>
      <c r="B11" s="7" t="s">
        <v>0</v>
      </c>
      <c r="C11" s="7" t="s">
        <v>1</v>
      </c>
      <c r="D11" s="7" t="s">
        <v>2</v>
      </c>
    </row>
    <row r="12" spans="1:4" ht="16.2" thickBot="1" x14ac:dyDescent="0.35">
      <c r="A12" s="8" t="s">
        <v>7</v>
      </c>
      <c r="B12" s="9">
        <v>25000</v>
      </c>
      <c r="C12" s="9">
        <v>30000</v>
      </c>
      <c r="D12" s="9">
        <v>40000</v>
      </c>
    </row>
    <row r="13" spans="1:4" ht="16.2" thickBot="1" x14ac:dyDescent="0.35">
      <c r="A13" s="8" t="s">
        <v>8</v>
      </c>
      <c r="B13" s="9">
        <v>30000</v>
      </c>
      <c r="C13" s="9">
        <v>40000</v>
      </c>
      <c r="D13" s="9">
        <v>30000</v>
      </c>
    </row>
    <row r="14" spans="1:4" ht="15" thickBot="1" x14ac:dyDescent="0.35"/>
    <row r="15" spans="1:4" ht="16.2" thickBot="1" x14ac:dyDescent="0.35">
      <c r="A15" s="6"/>
      <c r="B15" s="7" t="s">
        <v>0</v>
      </c>
      <c r="C15" s="7" t="s">
        <v>1</v>
      </c>
      <c r="D15" s="7" t="s">
        <v>2</v>
      </c>
    </row>
    <row r="16" spans="1:4" ht="16.2" thickBot="1" x14ac:dyDescent="0.35">
      <c r="A16" s="8" t="s">
        <v>9</v>
      </c>
      <c r="B16" s="9">
        <f>B2</f>
        <v>50000</v>
      </c>
      <c r="C16" s="9">
        <f>C2</f>
        <v>80000</v>
      </c>
      <c r="D16" s="9">
        <f>D2</f>
        <v>100000</v>
      </c>
    </row>
    <row r="17" spans="1:4" ht="16.2" thickBot="1" x14ac:dyDescent="0.35">
      <c r="A17" s="8" t="s">
        <v>10</v>
      </c>
      <c r="B17" s="9">
        <f t="shared" ref="B17:D18" si="0">B12</f>
        <v>25000</v>
      </c>
      <c r="C17" s="9">
        <f t="shared" si="0"/>
        <v>30000</v>
      </c>
      <c r="D17" s="9">
        <f t="shared" si="0"/>
        <v>40000</v>
      </c>
    </row>
    <row r="18" spans="1:4" ht="16.2" thickBot="1" x14ac:dyDescent="0.35">
      <c r="A18" s="8" t="s">
        <v>11</v>
      </c>
      <c r="B18" s="9">
        <f t="shared" si="0"/>
        <v>30000</v>
      </c>
      <c r="C18" s="9">
        <f t="shared" si="0"/>
        <v>40000</v>
      </c>
      <c r="D18" s="9">
        <f t="shared" si="0"/>
        <v>30000</v>
      </c>
    </row>
    <row r="19" spans="1:4" ht="31.8" thickBot="1" x14ac:dyDescent="0.35">
      <c r="A19" s="8" t="s">
        <v>12</v>
      </c>
      <c r="B19" s="9">
        <f>B16-B17+B18</f>
        <v>55000</v>
      </c>
      <c r="C19" s="9">
        <f>C16-C17+C18</f>
        <v>90000</v>
      </c>
      <c r="D19" s="9">
        <f>D16-D17+D18</f>
        <v>90000</v>
      </c>
    </row>
    <row r="20" spans="1:4" ht="15" thickBot="1" x14ac:dyDescent="0.35"/>
    <row r="21" spans="1:4" ht="16.2" thickBot="1" x14ac:dyDescent="0.35">
      <c r="A21" s="1"/>
      <c r="B21" s="2" t="s">
        <v>0</v>
      </c>
      <c r="C21" s="2" t="s">
        <v>1</v>
      </c>
      <c r="D21" s="2" t="s">
        <v>2</v>
      </c>
    </row>
    <row r="22" spans="1:4" ht="31.8" thickBot="1" x14ac:dyDescent="0.35">
      <c r="A22" s="3" t="s">
        <v>13</v>
      </c>
      <c r="B22" s="4">
        <f>B19</f>
        <v>55000</v>
      </c>
      <c r="C22" s="4">
        <f>C19</f>
        <v>90000</v>
      </c>
      <c r="D22" s="4">
        <f>D19</f>
        <v>90000</v>
      </c>
    </row>
    <row r="23" spans="1:4" ht="31.8" thickBot="1" x14ac:dyDescent="0.35">
      <c r="A23" s="3" t="s">
        <v>14</v>
      </c>
      <c r="B23" s="5">
        <v>3</v>
      </c>
      <c r="C23" s="5">
        <v>3</v>
      </c>
      <c r="D23" s="5">
        <v>3</v>
      </c>
    </row>
    <row r="24" spans="1:4" ht="31.8" thickBot="1" x14ac:dyDescent="0.35">
      <c r="A24" s="3" t="s">
        <v>15</v>
      </c>
      <c r="B24" s="5">
        <f>B22*B23</f>
        <v>165000</v>
      </c>
      <c r="C24" s="5">
        <f>C22*C23</f>
        <v>270000</v>
      </c>
      <c r="D24" s="5">
        <f>D22*D23</f>
        <v>270000</v>
      </c>
    </row>
    <row r="25" spans="1:4" ht="15" thickBot="1" x14ac:dyDescent="0.35"/>
    <row r="26" spans="1:4" ht="16.2" thickBot="1" x14ac:dyDescent="0.35">
      <c r="A26" s="1"/>
      <c r="B26" s="2" t="s">
        <v>0</v>
      </c>
      <c r="C26" s="2" t="s">
        <v>1</v>
      </c>
      <c r="D26" s="2" t="s">
        <v>2</v>
      </c>
    </row>
    <row r="27" spans="1:4" ht="16.2" thickBot="1" x14ac:dyDescent="0.35">
      <c r="A27" s="3" t="s">
        <v>7</v>
      </c>
      <c r="B27" s="4">
        <v>10000</v>
      </c>
      <c r="C27" s="4">
        <v>40000</v>
      </c>
      <c r="D27" s="4">
        <v>30000</v>
      </c>
    </row>
    <row r="28" spans="1:4" ht="16.2" thickBot="1" x14ac:dyDescent="0.35">
      <c r="A28" s="3" t="s">
        <v>8</v>
      </c>
      <c r="B28" s="4">
        <v>40000</v>
      </c>
      <c r="C28" s="4">
        <v>30000</v>
      </c>
      <c r="D28" s="4">
        <v>20000</v>
      </c>
    </row>
    <row r="29" spans="1:4" ht="15" thickBot="1" x14ac:dyDescent="0.35"/>
    <row r="30" spans="1:4" ht="16.2" thickBot="1" x14ac:dyDescent="0.35">
      <c r="A30" s="1"/>
      <c r="B30" s="2" t="s">
        <v>0</v>
      </c>
      <c r="C30" s="2" t="s">
        <v>1</v>
      </c>
      <c r="D30" s="2" t="s">
        <v>2</v>
      </c>
    </row>
    <row r="31" spans="1:4" ht="31.8" thickBot="1" x14ac:dyDescent="0.35">
      <c r="A31" s="3" t="s">
        <v>15</v>
      </c>
      <c r="B31" s="5">
        <f>B24</f>
        <v>165000</v>
      </c>
      <c r="C31" s="5">
        <f t="shared" ref="C31:D31" si="1">C24</f>
        <v>270000</v>
      </c>
      <c r="D31" s="5">
        <f t="shared" si="1"/>
        <v>270000</v>
      </c>
    </row>
    <row r="32" spans="1:4" ht="16.2" thickBot="1" x14ac:dyDescent="0.35">
      <c r="A32" s="3" t="s">
        <v>16</v>
      </c>
      <c r="B32" s="4">
        <f>B27</f>
        <v>10000</v>
      </c>
      <c r="C32" s="4">
        <f t="shared" ref="C32:D32" si="2">C27</f>
        <v>40000</v>
      </c>
      <c r="D32" s="4">
        <f t="shared" si="2"/>
        <v>30000</v>
      </c>
    </row>
    <row r="33" spans="1:4" ht="16.2" thickBot="1" x14ac:dyDescent="0.35">
      <c r="A33" s="3" t="s">
        <v>17</v>
      </c>
      <c r="B33" s="4">
        <f>B28</f>
        <v>40000</v>
      </c>
      <c r="C33" s="4">
        <f t="shared" ref="C33:D33" si="3">C28</f>
        <v>30000</v>
      </c>
      <c r="D33" s="4">
        <f t="shared" si="3"/>
        <v>20000</v>
      </c>
    </row>
    <row r="34" spans="1:4" ht="16.2" thickBot="1" x14ac:dyDescent="0.35">
      <c r="A34" s="3" t="s">
        <v>18</v>
      </c>
      <c r="B34" s="4">
        <f>B31-B32+B33</f>
        <v>195000</v>
      </c>
      <c r="C34" s="4">
        <f t="shared" ref="C34:D34" si="4">C31-C32+C33</f>
        <v>260000</v>
      </c>
      <c r="D34" s="4">
        <f t="shared" si="4"/>
        <v>260000</v>
      </c>
    </row>
    <row r="35" spans="1:4" ht="15" thickBot="1" x14ac:dyDescent="0.35"/>
    <row r="36" spans="1:4" ht="16.2" thickBot="1" x14ac:dyDescent="0.35">
      <c r="A36" s="1"/>
      <c r="B36" s="2" t="s">
        <v>0</v>
      </c>
      <c r="C36" s="2" t="s">
        <v>1</v>
      </c>
      <c r="D36" s="2" t="s">
        <v>2</v>
      </c>
    </row>
    <row r="37" spans="1:4" ht="31.8" thickBot="1" x14ac:dyDescent="0.35">
      <c r="A37" s="3" t="s">
        <v>19</v>
      </c>
      <c r="B37" s="4">
        <f>B34</f>
        <v>195000</v>
      </c>
      <c r="C37" s="4">
        <f t="shared" ref="C37:D37" si="5">C34</f>
        <v>260000</v>
      </c>
      <c r="D37" s="4">
        <f t="shared" si="5"/>
        <v>260000</v>
      </c>
    </row>
    <row r="38" spans="1:4" ht="31.8" thickBot="1" x14ac:dyDescent="0.35">
      <c r="A38" s="3" t="s">
        <v>20</v>
      </c>
      <c r="B38" s="5">
        <v>3.45</v>
      </c>
      <c r="C38" s="5">
        <v>4.1399999999999997</v>
      </c>
      <c r="D38" s="5">
        <v>5.3</v>
      </c>
    </row>
    <row r="39" spans="1:4" ht="16.2" thickBot="1" x14ac:dyDescent="0.35">
      <c r="A39" s="3" t="s">
        <v>18</v>
      </c>
      <c r="B39" s="5">
        <f>B37*B38</f>
        <v>672750</v>
      </c>
      <c r="C39" s="5">
        <f t="shared" ref="C39:D39" si="6">C37*C38</f>
        <v>1076400</v>
      </c>
      <c r="D39" s="5">
        <f t="shared" si="6"/>
        <v>1378000</v>
      </c>
    </row>
    <row r="40" spans="1:4" ht="15" thickBot="1" x14ac:dyDescent="0.35"/>
    <row r="41" spans="1:4" ht="16.2" thickBot="1" x14ac:dyDescent="0.35">
      <c r="A41" s="1"/>
      <c r="B41" s="2" t="s">
        <v>0</v>
      </c>
      <c r="C41" s="2" t="s">
        <v>1</v>
      </c>
      <c r="D41" s="2" t="s">
        <v>2</v>
      </c>
    </row>
    <row r="42" spans="1:4" ht="31.8" thickBot="1" x14ac:dyDescent="0.35">
      <c r="A42" s="3" t="s">
        <v>12</v>
      </c>
      <c r="B42" s="4">
        <f>B22</f>
        <v>55000</v>
      </c>
      <c r="C42" s="4">
        <f t="shared" ref="C42:D42" si="7">C22</f>
        <v>90000</v>
      </c>
      <c r="D42" s="4">
        <f t="shared" si="7"/>
        <v>90000</v>
      </c>
    </row>
    <row r="43" spans="1:4" ht="16.2" thickBot="1" x14ac:dyDescent="0.35">
      <c r="A43" s="3" t="s">
        <v>21</v>
      </c>
      <c r="B43" s="5">
        <v>1.5</v>
      </c>
      <c r="C43" s="5">
        <v>1.5</v>
      </c>
      <c r="D43" s="5">
        <v>1.5</v>
      </c>
    </row>
    <row r="44" spans="1:4" ht="16.2" thickBot="1" x14ac:dyDescent="0.35">
      <c r="A44" s="3" t="s">
        <v>22</v>
      </c>
      <c r="B44" s="5">
        <f>B42*B43</f>
        <v>82500</v>
      </c>
      <c r="C44" s="5">
        <f t="shared" ref="C44:D44" si="8">C42*C43</f>
        <v>135000</v>
      </c>
      <c r="D44" s="5">
        <f t="shared" si="8"/>
        <v>135000</v>
      </c>
    </row>
    <row r="46" spans="1:4" ht="15" thickBot="1" x14ac:dyDescent="0.35"/>
    <row r="47" spans="1:4" ht="16.2" thickBot="1" x14ac:dyDescent="0.35">
      <c r="A47" s="1"/>
      <c r="B47" s="2" t="s">
        <v>0</v>
      </c>
      <c r="C47" s="2" t="s">
        <v>1</v>
      </c>
      <c r="D47" s="2" t="s">
        <v>2</v>
      </c>
    </row>
    <row r="48" spans="1:4" ht="16.2" thickBot="1" x14ac:dyDescent="0.35">
      <c r="A48" s="3" t="s">
        <v>23</v>
      </c>
      <c r="B48" s="5">
        <f>B44</f>
        <v>82500</v>
      </c>
      <c r="C48" s="5">
        <f t="shared" ref="C48:D48" si="9">C44</f>
        <v>135000</v>
      </c>
      <c r="D48" s="5">
        <f t="shared" si="9"/>
        <v>135000</v>
      </c>
    </row>
    <row r="49" spans="1:4" ht="16.2" thickBot="1" x14ac:dyDescent="0.35">
      <c r="A49" s="3" t="s">
        <v>24</v>
      </c>
      <c r="B49" s="5">
        <v>2.2999999999999998</v>
      </c>
      <c r="C49" s="5">
        <v>2.76</v>
      </c>
      <c r="D49" s="5">
        <v>3.53</v>
      </c>
    </row>
    <row r="50" spans="1:4" ht="16.2" thickBot="1" x14ac:dyDescent="0.35">
      <c r="A50" s="3" t="s">
        <v>25</v>
      </c>
      <c r="B50" s="5">
        <f>B48*B49</f>
        <v>189749.99999999997</v>
      </c>
      <c r="C50" s="5">
        <f t="shared" ref="C50:D50" si="10">C48*C49</f>
        <v>372600</v>
      </c>
      <c r="D50" s="5">
        <f t="shared" si="10"/>
        <v>476550</v>
      </c>
    </row>
    <row r="51" spans="1:4" ht="15" thickBot="1" x14ac:dyDescent="0.35"/>
    <row r="52" spans="1:4" ht="16.2" thickBot="1" x14ac:dyDescent="0.35">
      <c r="A52" s="1"/>
      <c r="B52" s="2" t="s">
        <v>0</v>
      </c>
      <c r="C52" s="2" t="s">
        <v>1</v>
      </c>
      <c r="D52" s="2" t="s">
        <v>2</v>
      </c>
    </row>
    <row r="53" spans="1:4" ht="31.8" thickBot="1" x14ac:dyDescent="0.35">
      <c r="A53" s="3" t="s">
        <v>26</v>
      </c>
      <c r="B53" s="5">
        <f>B39</f>
        <v>672750</v>
      </c>
      <c r="C53" s="5">
        <f t="shared" ref="C53:D53" si="11">C39</f>
        <v>1076400</v>
      </c>
      <c r="D53" s="5">
        <f t="shared" si="11"/>
        <v>1378000</v>
      </c>
    </row>
    <row r="54" spans="1:4" ht="31.8" thickBot="1" x14ac:dyDescent="0.35">
      <c r="A54" s="3" t="s">
        <v>27</v>
      </c>
      <c r="B54" s="5">
        <f>B53*18%</f>
        <v>121095</v>
      </c>
      <c r="C54" s="5">
        <f t="shared" ref="C54:D54" si="12">C53*18%</f>
        <v>193752</v>
      </c>
      <c r="D54" s="5">
        <f t="shared" si="12"/>
        <v>248040</v>
      </c>
    </row>
    <row r="56" spans="1:4" ht="15" thickBot="1" x14ac:dyDescent="0.35"/>
    <row r="57" spans="1:4" ht="16.2" thickBot="1" x14ac:dyDescent="0.35">
      <c r="A57" s="1"/>
      <c r="B57" s="2" t="s">
        <v>0</v>
      </c>
      <c r="C57" s="2" t="s">
        <v>1</v>
      </c>
      <c r="D57" s="2" t="s">
        <v>2</v>
      </c>
    </row>
    <row r="58" spans="1:4" ht="31.8" thickBot="1" x14ac:dyDescent="0.35">
      <c r="A58" s="3" t="s">
        <v>28</v>
      </c>
      <c r="B58" s="5">
        <f>B8</f>
        <v>414000</v>
      </c>
      <c r="C58" s="5">
        <f t="shared" ref="C58:D58" si="13">C8</f>
        <v>792000</v>
      </c>
      <c r="D58" s="5">
        <f t="shared" si="13"/>
        <v>1260000</v>
      </c>
    </row>
    <row r="59" spans="1:4" ht="31.8" thickBot="1" x14ac:dyDescent="0.35">
      <c r="A59" s="3" t="s">
        <v>29</v>
      </c>
      <c r="B59" s="5">
        <f>B54</f>
        <v>121095</v>
      </c>
      <c r="C59" s="5">
        <f t="shared" ref="C59:D59" si="14">C54</f>
        <v>193752</v>
      </c>
      <c r="D59" s="5">
        <f t="shared" si="14"/>
        <v>248040</v>
      </c>
    </row>
    <row r="60" spans="1:4" ht="31.8" thickBot="1" x14ac:dyDescent="0.35">
      <c r="A60" s="3" t="s">
        <v>37</v>
      </c>
      <c r="B60" s="5">
        <f>B58-B59</f>
        <v>292905</v>
      </c>
      <c r="C60" s="5">
        <f t="shared" ref="C60:D60" si="15">C58-C59</f>
        <v>598248</v>
      </c>
      <c r="D60" s="5">
        <f t="shared" si="15"/>
        <v>1011960</v>
      </c>
    </row>
    <row r="62" spans="1:4" ht="15" thickBot="1" x14ac:dyDescent="0.35"/>
    <row r="63" spans="1:4" ht="16.2" thickBot="1" x14ac:dyDescent="0.35">
      <c r="A63" s="1"/>
      <c r="B63" s="2" t="s">
        <v>0</v>
      </c>
      <c r="C63" s="2" t="s">
        <v>1</v>
      </c>
      <c r="D63" s="2" t="s">
        <v>2</v>
      </c>
    </row>
    <row r="64" spans="1:4" ht="16.2" thickBot="1" x14ac:dyDescent="0.35">
      <c r="A64" s="3" t="s">
        <v>30</v>
      </c>
      <c r="B64" s="5">
        <v>0</v>
      </c>
      <c r="C64" s="10">
        <f>B71</f>
        <v>1144595</v>
      </c>
      <c r="D64" s="10">
        <f>C71</f>
        <v>3497347</v>
      </c>
    </row>
    <row r="65" spans="1:4" ht="31.8" thickBot="1" x14ac:dyDescent="0.35">
      <c r="A65" s="3" t="s">
        <v>31</v>
      </c>
      <c r="B65" s="5"/>
      <c r="C65" s="5"/>
      <c r="D65" s="5"/>
    </row>
    <row r="66" spans="1:4" ht="16.2" thickBot="1" x14ac:dyDescent="0.35">
      <c r="A66" s="3" t="s">
        <v>9</v>
      </c>
      <c r="B66" s="5">
        <f>B4</f>
        <v>2300000</v>
      </c>
      <c r="C66" s="5">
        <f>C4</f>
        <v>4400000</v>
      </c>
      <c r="D66" s="5">
        <f>D4</f>
        <v>7000000</v>
      </c>
    </row>
    <row r="67" spans="1:4" ht="16.2" thickBot="1" x14ac:dyDescent="0.35">
      <c r="A67" s="3" t="s">
        <v>32</v>
      </c>
      <c r="B67" s="5"/>
      <c r="C67" s="5"/>
      <c r="D67" s="5"/>
    </row>
    <row r="68" spans="1:4" ht="16.2" thickBot="1" x14ac:dyDescent="0.35">
      <c r="A68" s="3" t="s">
        <v>33</v>
      </c>
      <c r="B68" s="5">
        <f>B39</f>
        <v>672750</v>
      </c>
      <c r="C68" s="5">
        <f>C39</f>
        <v>1076400</v>
      </c>
      <c r="D68" s="5">
        <f>D39</f>
        <v>1378000</v>
      </c>
    </row>
    <row r="69" spans="1:4" ht="16.2" thickBot="1" x14ac:dyDescent="0.35">
      <c r="A69" s="3" t="s">
        <v>34</v>
      </c>
      <c r="B69" s="5">
        <f>B50</f>
        <v>189749.99999999997</v>
      </c>
      <c r="C69" s="5">
        <f>C50</f>
        <v>372600</v>
      </c>
      <c r="D69" s="5">
        <f>D50</f>
        <v>476550</v>
      </c>
    </row>
    <row r="70" spans="1:4" ht="31.8" thickBot="1" x14ac:dyDescent="0.35">
      <c r="A70" s="3" t="s">
        <v>35</v>
      </c>
      <c r="B70" s="5">
        <f>B60</f>
        <v>292905</v>
      </c>
      <c r="C70" s="5">
        <f>C60</f>
        <v>598248</v>
      </c>
      <c r="D70" s="5">
        <f>D60</f>
        <v>1011960</v>
      </c>
    </row>
    <row r="71" spans="1:4" ht="16.2" thickBot="1" x14ac:dyDescent="0.35">
      <c r="A71" s="3" t="s">
        <v>36</v>
      </c>
      <c r="B71" s="5">
        <f>B66-B68-B69-B70</f>
        <v>1144595</v>
      </c>
      <c r="C71" s="5">
        <f>(C64+C66)-C68-C69-C70</f>
        <v>3497347</v>
      </c>
      <c r="D71" s="5">
        <f>D64+D66-D68-D69-D70</f>
        <v>7630837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881B-22DD-440F-912E-9B3B4B7B813F}">
  <dimension ref="A1:D71"/>
  <sheetViews>
    <sheetView showGridLines="0" topLeftCell="A9" workbookViewId="0">
      <selection activeCell="A19" sqref="A1:D71"/>
    </sheetView>
  </sheetViews>
  <sheetFormatPr defaultRowHeight="14.4" x14ac:dyDescent="0.3"/>
  <cols>
    <col min="1" max="1" width="26.5546875" customWidth="1"/>
    <col min="2" max="2" width="19.33203125" customWidth="1"/>
    <col min="3" max="3" width="16.5546875" customWidth="1"/>
    <col min="4" max="4" width="18.44140625" customWidth="1"/>
  </cols>
  <sheetData>
    <row r="1" spans="1:4" ht="16.2" thickBot="1" x14ac:dyDescent="0.35">
      <c r="A1" s="6"/>
      <c r="B1" s="7" t="s">
        <v>0</v>
      </c>
      <c r="C1" s="7" t="s">
        <v>1</v>
      </c>
      <c r="D1" s="7" t="s">
        <v>2</v>
      </c>
    </row>
    <row r="2" spans="1:4" ht="16.2" thickBot="1" x14ac:dyDescent="0.35">
      <c r="A2" s="8" t="s">
        <v>3</v>
      </c>
      <c r="B2" s="9">
        <v>37500</v>
      </c>
      <c r="C2" s="9">
        <v>60000</v>
      </c>
      <c r="D2" s="9">
        <v>75000</v>
      </c>
    </row>
    <row r="3" spans="1:4" ht="16.2" thickBot="1" x14ac:dyDescent="0.35">
      <c r="A3" s="8" t="s">
        <v>4</v>
      </c>
      <c r="B3" s="10">
        <v>33.75</v>
      </c>
      <c r="C3" s="10">
        <v>41.25</v>
      </c>
      <c r="D3" s="10">
        <v>52.5</v>
      </c>
    </row>
    <row r="4" spans="1:4" ht="47.4" thickBot="1" x14ac:dyDescent="0.35">
      <c r="A4" s="8" t="s">
        <v>5</v>
      </c>
      <c r="B4" s="10">
        <f>B2*B3</f>
        <v>1265625</v>
      </c>
      <c r="C4" s="10">
        <f>C2*C3</f>
        <v>2475000</v>
      </c>
      <c r="D4" s="10">
        <f>D2*D3</f>
        <v>3937500</v>
      </c>
    </row>
    <row r="5" spans="1:4" x14ac:dyDescent="0.3">
      <c r="A5" s="11"/>
      <c r="B5" s="11"/>
      <c r="C5" s="11"/>
      <c r="D5" s="11"/>
    </row>
    <row r="6" spans="1:4" ht="15" thickBot="1" x14ac:dyDescent="0.35">
      <c r="A6" s="11"/>
      <c r="B6" s="11"/>
      <c r="C6" s="11"/>
      <c r="D6" s="11"/>
    </row>
    <row r="7" spans="1:4" ht="31.8" thickBot="1" x14ac:dyDescent="0.35">
      <c r="A7" s="6"/>
      <c r="B7" s="7" t="s">
        <v>0</v>
      </c>
      <c r="C7" s="7" t="s">
        <v>1</v>
      </c>
      <c r="D7" s="7" t="s">
        <v>2</v>
      </c>
    </row>
    <row r="8" spans="1:4" ht="47.4" thickBot="1" x14ac:dyDescent="0.35">
      <c r="A8" s="8" t="s">
        <v>6</v>
      </c>
      <c r="B8" s="10">
        <f>B4*18%</f>
        <v>227812.5</v>
      </c>
      <c r="C8" s="10">
        <f>C4*18%</f>
        <v>445500</v>
      </c>
      <c r="D8" s="10">
        <f>D4*18%</f>
        <v>708750</v>
      </c>
    </row>
    <row r="9" spans="1:4" x14ac:dyDescent="0.3">
      <c r="A9" s="11"/>
      <c r="B9" s="11"/>
      <c r="C9" s="11"/>
      <c r="D9" s="11"/>
    </row>
    <row r="10" spans="1:4" ht="15" thickBot="1" x14ac:dyDescent="0.35">
      <c r="A10" s="11"/>
      <c r="B10" s="11"/>
      <c r="C10" s="11"/>
      <c r="D10" s="11"/>
    </row>
    <row r="11" spans="1:4" ht="31.8" thickBot="1" x14ac:dyDescent="0.35">
      <c r="A11" s="6"/>
      <c r="B11" s="7" t="s">
        <v>0</v>
      </c>
      <c r="C11" s="7" t="s">
        <v>1</v>
      </c>
      <c r="D11" s="7" t="s">
        <v>2</v>
      </c>
    </row>
    <row r="12" spans="1:4" ht="16.2" thickBot="1" x14ac:dyDescent="0.35">
      <c r="A12" s="8" t="s">
        <v>7</v>
      </c>
      <c r="B12" s="9">
        <v>18750</v>
      </c>
      <c r="C12" s="9">
        <v>22500</v>
      </c>
      <c r="D12" s="9">
        <v>30000</v>
      </c>
    </row>
    <row r="13" spans="1:4" ht="16.2" thickBot="1" x14ac:dyDescent="0.35">
      <c r="A13" s="8" t="s">
        <v>8</v>
      </c>
      <c r="B13" s="9">
        <v>22500</v>
      </c>
      <c r="C13" s="9">
        <v>30000</v>
      </c>
      <c r="D13" s="9">
        <v>22500</v>
      </c>
    </row>
    <row r="14" spans="1:4" ht="15" thickBot="1" x14ac:dyDescent="0.35">
      <c r="A14" s="11"/>
      <c r="B14" s="11"/>
      <c r="C14" s="11"/>
      <c r="D14" s="11"/>
    </row>
    <row r="15" spans="1:4" ht="31.8" thickBot="1" x14ac:dyDescent="0.35">
      <c r="A15" s="6"/>
      <c r="B15" s="7" t="s">
        <v>0</v>
      </c>
      <c r="C15" s="7" t="s">
        <v>1</v>
      </c>
      <c r="D15" s="7" t="s">
        <v>2</v>
      </c>
    </row>
    <row r="16" spans="1:4" ht="16.2" thickBot="1" x14ac:dyDescent="0.35">
      <c r="A16" s="8" t="s">
        <v>9</v>
      </c>
      <c r="B16" s="9">
        <f>B2</f>
        <v>37500</v>
      </c>
      <c r="C16" s="9">
        <f>C2</f>
        <v>60000</v>
      </c>
      <c r="D16" s="9">
        <f>D2</f>
        <v>75000</v>
      </c>
    </row>
    <row r="17" spans="1:4" ht="16.2" thickBot="1" x14ac:dyDescent="0.35">
      <c r="A17" s="8" t="s">
        <v>10</v>
      </c>
      <c r="B17" s="9">
        <f t="shared" ref="B17:D18" si="0">B12</f>
        <v>18750</v>
      </c>
      <c r="C17" s="9">
        <f t="shared" si="0"/>
        <v>22500</v>
      </c>
      <c r="D17" s="9">
        <f t="shared" si="0"/>
        <v>30000</v>
      </c>
    </row>
    <row r="18" spans="1:4" ht="16.2" thickBot="1" x14ac:dyDescent="0.35">
      <c r="A18" s="8" t="s">
        <v>11</v>
      </c>
      <c r="B18" s="9">
        <f t="shared" si="0"/>
        <v>22500</v>
      </c>
      <c r="C18" s="9">
        <f t="shared" si="0"/>
        <v>30000</v>
      </c>
      <c r="D18" s="9">
        <f t="shared" si="0"/>
        <v>22500</v>
      </c>
    </row>
    <row r="19" spans="1:4" ht="63" thickBot="1" x14ac:dyDescent="0.35">
      <c r="A19" s="8" t="s">
        <v>12</v>
      </c>
      <c r="B19" s="9">
        <f>B16-B17+B18</f>
        <v>41250</v>
      </c>
      <c r="C19" s="9">
        <f>C16-C17+C18</f>
        <v>67500</v>
      </c>
      <c r="D19" s="9">
        <f>D16-D17+D18</f>
        <v>67500</v>
      </c>
    </row>
    <row r="20" spans="1:4" ht="15" thickBot="1" x14ac:dyDescent="0.35">
      <c r="A20" s="11"/>
      <c r="B20" s="11"/>
      <c r="C20" s="11"/>
      <c r="D20" s="11"/>
    </row>
    <row r="21" spans="1:4" ht="31.8" thickBot="1" x14ac:dyDescent="0.35">
      <c r="A21" s="6"/>
      <c r="B21" s="7" t="s">
        <v>0</v>
      </c>
      <c r="C21" s="7" t="s">
        <v>1</v>
      </c>
      <c r="D21" s="7" t="s">
        <v>2</v>
      </c>
    </row>
    <row r="22" spans="1:4" ht="63" thickBot="1" x14ac:dyDescent="0.35">
      <c r="A22" s="8" t="s">
        <v>13</v>
      </c>
      <c r="B22" s="9">
        <f>B19</f>
        <v>41250</v>
      </c>
      <c r="C22" s="9">
        <f>C19</f>
        <v>67500</v>
      </c>
      <c r="D22" s="9">
        <f>D19</f>
        <v>67500</v>
      </c>
    </row>
    <row r="23" spans="1:4" ht="16.2" thickBot="1" x14ac:dyDescent="0.35">
      <c r="A23" s="8" t="s">
        <v>14</v>
      </c>
      <c r="B23" s="10">
        <v>2.25</v>
      </c>
      <c r="C23" s="10">
        <v>2.25</v>
      </c>
      <c r="D23" s="10">
        <v>2.25</v>
      </c>
    </row>
    <row r="24" spans="1:4" ht="63" thickBot="1" x14ac:dyDescent="0.35">
      <c r="A24" s="8" t="s">
        <v>15</v>
      </c>
      <c r="B24" s="10">
        <f>B22*B23</f>
        <v>92812.5</v>
      </c>
      <c r="C24" s="10">
        <f>C22*C23</f>
        <v>151875</v>
      </c>
      <c r="D24" s="10">
        <f>D22*D23</f>
        <v>151875</v>
      </c>
    </row>
    <row r="25" spans="1:4" ht="15" thickBot="1" x14ac:dyDescent="0.35">
      <c r="A25" s="11"/>
      <c r="B25" s="11"/>
      <c r="C25" s="11"/>
      <c r="D25" s="11"/>
    </row>
    <row r="26" spans="1:4" ht="31.8" thickBot="1" x14ac:dyDescent="0.35">
      <c r="A26" s="6"/>
      <c r="B26" s="7" t="s">
        <v>0</v>
      </c>
      <c r="C26" s="7" t="s">
        <v>1</v>
      </c>
      <c r="D26" s="7" t="s">
        <v>2</v>
      </c>
    </row>
    <row r="27" spans="1:4" ht="16.2" thickBot="1" x14ac:dyDescent="0.35">
      <c r="A27" s="8" t="s">
        <v>7</v>
      </c>
      <c r="B27" s="9">
        <v>7500</v>
      </c>
      <c r="C27" s="9">
        <v>30000</v>
      </c>
      <c r="D27" s="9">
        <v>22500</v>
      </c>
    </row>
    <row r="28" spans="1:4" ht="16.2" thickBot="1" x14ac:dyDescent="0.35">
      <c r="A28" s="8" t="s">
        <v>8</v>
      </c>
      <c r="B28" s="9">
        <v>30000</v>
      </c>
      <c r="C28" s="9">
        <v>22500</v>
      </c>
      <c r="D28" s="9">
        <v>15000</v>
      </c>
    </row>
    <row r="29" spans="1:4" ht="15" thickBot="1" x14ac:dyDescent="0.35">
      <c r="A29" s="11"/>
      <c r="B29" s="11"/>
      <c r="C29" s="11"/>
      <c r="D29" s="11"/>
    </row>
    <row r="30" spans="1:4" ht="31.8" thickBot="1" x14ac:dyDescent="0.35">
      <c r="A30" s="6"/>
      <c r="B30" s="7" t="s">
        <v>0</v>
      </c>
      <c r="C30" s="7" t="s">
        <v>1</v>
      </c>
      <c r="D30" s="7" t="s">
        <v>2</v>
      </c>
    </row>
    <row r="31" spans="1:4" ht="63" thickBot="1" x14ac:dyDescent="0.35">
      <c r="A31" s="8" t="s">
        <v>15</v>
      </c>
      <c r="B31" s="10">
        <f>B24</f>
        <v>92812.5</v>
      </c>
      <c r="C31" s="10">
        <f t="shared" ref="C31:D31" si="1">C24</f>
        <v>151875</v>
      </c>
      <c r="D31" s="10">
        <f t="shared" si="1"/>
        <v>151875</v>
      </c>
    </row>
    <row r="32" spans="1:4" ht="16.2" thickBot="1" x14ac:dyDescent="0.35">
      <c r="A32" s="8" t="s">
        <v>16</v>
      </c>
      <c r="B32" s="9">
        <f>B27</f>
        <v>7500</v>
      </c>
      <c r="C32" s="9">
        <f t="shared" ref="C32:D33" si="2">C27</f>
        <v>30000</v>
      </c>
      <c r="D32" s="9">
        <f t="shared" si="2"/>
        <v>22500</v>
      </c>
    </row>
    <row r="33" spans="1:4" ht="16.2" thickBot="1" x14ac:dyDescent="0.35">
      <c r="A33" s="8" t="s">
        <v>17</v>
      </c>
      <c r="B33" s="9">
        <f>B28</f>
        <v>30000</v>
      </c>
      <c r="C33" s="9">
        <f t="shared" si="2"/>
        <v>22500</v>
      </c>
      <c r="D33" s="9">
        <f t="shared" si="2"/>
        <v>15000</v>
      </c>
    </row>
    <row r="34" spans="1:4" ht="31.8" thickBot="1" x14ac:dyDescent="0.35">
      <c r="A34" s="8" t="s">
        <v>18</v>
      </c>
      <c r="B34" s="9">
        <f>B31-B32+B33</f>
        <v>115312.5</v>
      </c>
      <c r="C34" s="9">
        <f t="shared" ref="C34:D34" si="3">C31-C32+C33</f>
        <v>144375</v>
      </c>
      <c r="D34" s="9">
        <f t="shared" si="3"/>
        <v>144375</v>
      </c>
    </row>
    <row r="35" spans="1:4" ht="15" thickBot="1" x14ac:dyDescent="0.35">
      <c r="A35" s="11"/>
      <c r="B35" s="11"/>
      <c r="C35" s="11"/>
      <c r="D35" s="11"/>
    </row>
    <row r="36" spans="1:4" ht="31.8" thickBot="1" x14ac:dyDescent="0.35">
      <c r="A36" s="6"/>
      <c r="B36" s="7" t="s">
        <v>0</v>
      </c>
      <c r="C36" s="7" t="s">
        <v>1</v>
      </c>
      <c r="D36" s="7" t="s">
        <v>2</v>
      </c>
    </row>
    <row r="37" spans="1:4" ht="63" thickBot="1" x14ac:dyDescent="0.35">
      <c r="A37" s="8" t="s">
        <v>19</v>
      </c>
      <c r="B37" s="9">
        <f>B34</f>
        <v>115312.5</v>
      </c>
      <c r="C37" s="9">
        <f t="shared" ref="C37:D37" si="4">C34</f>
        <v>144375</v>
      </c>
      <c r="D37" s="9">
        <f t="shared" si="4"/>
        <v>144375</v>
      </c>
    </row>
    <row r="38" spans="1:4" ht="16.2" thickBot="1" x14ac:dyDescent="0.35">
      <c r="A38" s="8" t="s">
        <v>20</v>
      </c>
      <c r="B38" s="10">
        <v>2.59</v>
      </c>
      <c r="C38" s="10">
        <v>3.11</v>
      </c>
      <c r="D38" s="10">
        <v>3.98</v>
      </c>
    </row>
    <row r="39" spans="1:4" ht="31.8" thickBot="1" x14ac:dyDescent="0.35">
      <c r="A39" s="8" t="s">
        <v>18</v>
      </c>
      <c r="B39" s="10">
        <f>B37*B38</f>
        <v>298659.375</v>
      </c>
      <c r="C39" s="10">
        <f t="shared" ref="C39:D39" si="5">C37*C38</f>
        <v>449006.25</v>
      </c>
      <c r="D39" s="10">
        <f t="shared" si="5"/>
        <v>574612.5</v>
      </c>
    </row>
    <row r="40" spans="1:4" ht="15" thickBot="1" x14ac:dyDescent="0.35">
      <c r="A40" s="11"/>
      <c r="B40" s="11"/>
      <c r="C40" s="11"/>
      <c r="D40" s="11"/>
    </row>
    <row r="41" spans="1:4" ht="31.8" thickBot="1" x14ac:dyDescent="0.35">
      <c r="A41" s="6"/>
      <c r="B41" s="7" t="s">
        <v>0</v>
      </c>
      <c r="C41" s="7" t="s">
        <v>1</v>
      </c>
      <c r="D41" s="7" t="s">
        <v>2</v>
      </c>
    </row>
    <row r="42" spans="1:4" ht="63" thickBot="1" x14ac:dyDescent="0.35">
      <c r="A42" s="8" t="s">
        <v>12</v>
      </c>
      <c r="B42" s="9">
        <f>B22</f>
        <v>41250</v>
      </c>
      <c r="C42" s="9">
        <f t="shared" ref="C42:D42" si="6">C22</f>
        <v>67500</v>
      </c>
      <c r="D42" s="9">
        <f t="shared" si="6"/>
        <v>67500</v>
      </c>
    </row>
    <row r="43" spans="1:4" ht="16.2" thickBot="1" x14ac:dyDescent="0.35">
      <c r="A43" s="8" t="s">
        <v>21</v>
      </c>
      <c r="B43" s="10">
        <v>1.125</v>
      </c>
      <c r="C43" s="10">
        <v>1.125</v>
      </c>
      <c r="D43" s="10">
        <v>1.125</v>
      </c>
    </row>
    <row r="44" spans="1:4" ht="16.2" thickBot="1" x14ac:dyDescent="0.35">
      <c r="A44" s="8" t="s">
        <v>22</v>
      </c>
      <c r="B44" s="10">
        <f>B42*B43</f>
        <v>46406.25</v>
      </c>
      <c r="C44" s="10">
        <f t="shared" ref="C44:D44" si="7">C42*C43</f>
        <v>75937.5</v>
      </c>
      <c r="D44" s="10">
        <f t="shared" si="7"/>
        <v>75937.5</v>
      </c>
    </row>
    <row r="45" spans="1:4" x14ac:dyDescent="0.3">
      <c r="A45" s="11"/>
      <c r="B45" s="11"/>
      <c r="C45" s="11"/>
      <c r="D45" s="11"/>
    </row>
    <row r="46" spans="1:4" ht="15" thickBot="1" x14ac:dyDescent="0.35">
      <c r="A46" s="11"/>
      <c r="B46" s="11"/>
      <c r="C46" s="11"/>
      <c r="D46" s="11"/>
    </row>
    <row r="47" spans="1:4" ht="31.8" thickBot="1" x14ac:dyDescent="0.35">
      <c r="A47" s="6"/>
      <c r="B47" s="7" t="s">
        <v>0</v>
      </c>
      <c r="C47" s="7" t="s">
        <v>1</v>
      </c>
      <c r="D47" s="7" t="s">
        <v>2</v>
      </c>
    </row>
    <row r="48" spans="1:4" ht="31.8" thickBot="1" x14ac:dyDescent="0.35">
      <c r="A48" s="8" t="s">
        <v>23</v>
      </c>
      <c r="B48" s="10">
        <f>B44</f>
        <v>46406.25</v>
      </c>
      <c r="C48" s="10">
        <f t="shared" ref="C48:D48" si="8">C44</f>
        <v>75937.5</v>
      </c>
      <c r="D48" s="10">
        <f t="shared" si="8"/>
        <v>75937.5</v>
      </c>
    </row>
    <row r="49" spans="1:4" ht="16.2" thickBot="1" x14ac:dyDescent="0.35">
      <c r="A49" s="8" t="s">
        <v>24</v>
      </c>
      <c r="B49" s="10">
        <v>1.73</v>
      </c>
      <c r="C49" s="10">
        <v>2.0699999999999998</v>
      </c>
      <c r="D49" s="10">
        <v>2.65</v>
      </c>
    </row>
    <row r="50" spans="1:4" ht="31.8" thickBot="1" x14ac:dyDescent="0.35">
      <c r="A50" s="8" t="s">
        <v>25</v>
      </c>
      <c r="B50" s="10">
        <f>B48*B49</f>
        <v>80282.8125</v>
      </c>
      <c r="C50" s="10">
        <f t="shared" ref="C50:D50" si="9">C48*C49</f>
        <v>157190.625</v>
      </c>
      <c r="D50" s="10">
        <f t="shared" si="9"/>
        <v>201234.375</v>
      </c>
    </row>
    <row r="51" spans="1:4" ht="15" thickBot="1" x14ac:dyDescent="0.35">
      <c r="A51" s="11"/>
      <c r="B51" s="11"/>
      <c r="C51" s="11"/>
      <c r="D51" s="11"/>
    </row>
    <row r="52" spans="1:4" ht="31.8" thickBot="1" x14ac:dyDescent="0.35">
      <c r="A52" s="6"/>
      <c r="B52" s="7" t="s">
        <v>0</v>
      </c>
      <c r="C52" s="7" t="s">
        <v>1</v>
      </c>
      <c r="D52" s="7" t="s">
        <v>2</v>
      </c>
    </row>
    <row r="53" spans="1:4" ht="47.4" thickBot="1" x14ac:dyDescent="0.35">
      <c r="A53" s="8" t="s">
        <v>26</v>
      </c>
      <c r="B53" s="10">
        <f>B39</f>
        <v>298659.375</v>
      </c>
      <c r="C53" s="10">
        <f t="shared" ref="C53:D53" si="10">C39</f>
        <v>449006.25</v>
      </c>
      <c r="D53" s="10">
        <f t="shared" si="10"/>
        <v>574612.5</v>
      </c>
    </row>
    <row r="54" spans="1:4" ht="47.4" thickBot="1" x14ac:dyDescent="0.35">
      <c r="A54" s="8" t="s">
        <v>27</v>
      </c>
      <c r="B54" s="10">
        <f>B53*18%</f>
        <v>53758.6875</v>
      </c>
      <c r="C54" s="10">
        <f t="shared" ref="C54:D54" si="11">C53*18%</f>
        <v>80821.125</v>
      </c>
      <c r="D54" s="10">
        <f t="shared" si="11"/>
        <v>103430.25</v>
      </c>
    </row>
    <row r="55" spans="1:4" x14ac:dyDescent="0.3">
      <c r="A55" s="11"/>
      <c r="B55" s="11"/>
      <c r="C55" s="11"/>
      <c r="D55" s="11"/>
    </row>
    <row r="56" spans="1:4" ht="15" thickBot="1" x14ac:dyDescent="0.35">
      <c r="A56" s="11"/>
      <c r="B56" s="11"/>
      <c r="C56" s="11"/>
      <c r="D56" s="11"/>
    </row>
    <row r="57" spans="1:4" ht="31.8" thickBot="1" x14ac:dyDescent="0.35">
      <c r="A57" s="6"/>
      <c r="B57" s="7" t="s">
        <v>0</v>
      </c>
      <c r="C57" s="7" t="s">
        <v>1</v>
      </c>
      <c r="D57" s="7" t="s">
        <v>2</v>
      </c>
    </row>
    <row r="58" spans="1:4" ht="31.8" thickBot="1" x14ac:dyDescent="0.35">
      <c r="A58" s="8" t="s">
        <v>28</v>
      </c>
      <c r="B58" s="10">
        <f>B8</f>
        <v>227812.5</v>
      </c>
      <c r="C58" s="10">
        <f t="shared" ref="C58:D58" si="12">C8</f>
        <v>445500</v>
      </c>
      <c r="D58" s="10">
        <f t="shared" si="12"/>
        <v>708750</v>
      </c>
    </row>
    <row r="59" spans="1:4" ht="47.4" thickBot="1" x14ac:dyDescent="0.35">
      <c r="A59" s="8" t="s">
        <v>29</v>
      </c>
      <c r="B59" s="10">
        <f>B54</f>
        <v>53758.6875</v>
      </c>
      <c r="C59" s="10">
        <f t="shared" ref="C59:D59" si="13">C54</f>
        <v>80821.125</v>
      </c>
      <c r="D59" s="10">
        <f t="shared" si="13"/>
        <v>103430.25</v>
      </c>
    </row>
    <row r="60" spans="1:4" ht="63" thickBot="1" x14ac:dyDescent="0.35">
      <c r="A60" s="8" t="s">
        <v>37</v>
      </c>
      <c r="B60" s="10">
        <f>B58-B59</f>
        <v>174053.8125</v>
      </c>
      <c r="C60" s="10">
        <f t="shared" ref="C60:D60" si="14">C58-C59</f>
        <v>364678.875</v>
      </c>
      <c r="D60" s="10">
        <f t="shared" si="14"/>
        <v>605319.75</v>
      </c>
    </row>
    <row r="61" spans="1:4" x14ac:dyDescent="0.3">
      <c r="A61" s="11"/>
      <c r="B61" s="11"/>
      <c r="C61" s="11"/>
      <c r="D61" s="11"/>
    </row>
    <row r="62" spans="1:4" ht="15" thickBot="1" x14ac:dyDescent="0.35">
      <c r="A62" s="11"/>
      <c r="B62" s="11"/>
      <c r="C62" s="11"/>
      <c r="D62" s="11"/>
    </row>
    <row r="63" spans="1:4" ht="31.8" thickBot="1" x14ac:dyDescent="0.35">
      <c r="A63" s="6"/>
      <c r="B63" s="7" t="s">
        <v>0</v>
      </c>
      <c r="C63" s="7" t="s">
        <v>1</v>
      </c>
      <c r="D63" s="7" t="s">
        <v>2</v>
      </c>
    </row>
    <row r="64" spans="1:4" ht="31.8" thickBot="1" x14ac:dyDescent="0.35">
      <c r="A64" s="8" t="s">
        <v>30</v>
      </c>
      <c r="B64" s="10">
        <v>0</v>
      </c>
      <c r="C64" s="10">
        <f>B71</f>
        <v>712629</v>
      </c>
      <c r="D64" s="10">
        <f>C71</f>
        <v>2216753.25</v>
      </c>
    </row>
    <row r="65" spans="1:4" ht="47.4" thickBot="1" x14ac:dyDescent="0.35">
      <c r="A65" s="8" t="s">
        <v>31</v>
      </c>
      <c r="B65" s="10"/>
      <c r="C65" s="10"/>
      <c r="D65" s="10"/>
    </row>
    <row r="66" spans="1:4" ht="16.2" thickBot="1" x14ac:dyDescent="0.35">
      <c r="A66" s="8" t="s">
        <v>9</v>
      </c>
      <c r="B66" s="10">
        <f>B4</f>
        <v>1265625</v>
      </c>
      <c r="C66" s="10">
        <f>C4</f>
        <v>2475000</v>
      </c>
      <c r="D66" s="10">
        <f>D4</f>
        <v>3937500</v>
      </c>
    </row>
    <row r="67" spans="1:4" ht="47.4" thickBot="1" x14ac:dyDescent="0.35">
      <c r="A67" s="8" t="s">
        <v>32</v>
      </c>
      <c r="B67" s="10"/>
      <c r="C67" s="10"/>
      <c r="D67" s="10"/>
    </row>
    <row r="68" spans="1:4" ht="31.8" thickBot="1" x14ac:dyDescent="0.35">
      <c r="A68" s="8" t="s">
        <v>33</v>
      </c>
      <c r="B68" s="10">
        <f>B39</f>
        <v>298659.375</v>
      </c>
      <c r="C68" s="10">
        <f>C39</f>
        <v>449006.25</v>
      </c>
      <c r="D68" s="10">
        <f>D39</f>
        <v>574612.5</v>
      </c>
    </row>
    <row r="69" spans="1:4" ht="31.8" thickBot="1" x14ac:dyDescent="0.35">
      <c r="A69" s="8" t="s">
        <v>34</v>
      </c>
      <c r="B69" s="10">
        <f>B50</f>
        <v>80282.8125</v>
      </c>
      <c r="C69" s="10">
        <f>C50</f>
        <v>157190.625</v>
      </c>
      <c r="D69" s="10">
        <f>D50</f>
        <v>201234.375</v>
      </c>
    </row>
    <row r="70" spans="1:4" ht="47.4" thickBot="1" x14ac:dyDescent="0.35">
      <c r="A70" s="8" t="s">
        <v>35</v>
      </c>
      <c r="B70" s="10">
        <f>B60</f>
        <v>174053.8125</v>
      </c>
      <c r="C70" s="10">
        <f>C60</f>
        <v>364678.875</v>
      </c>
      <c r="D70" s="10">
        <f>D60</f>
        <v>605319.75</v>
      </c>
    </row>
    <row r="71" spans="1:4" ht="31.8" thickBot="1" x14ac:dyDescent="0.35">
      <c r="A71" s="8" t="s">
        <v>36</v>
      </c>
      <c r="B71" s="10">
        <f>B66-B68-B69-B70</f>
        <v>712629</v>
      </c>
      <c r="C71" s="10">
        <f>(C64+C66)-C68-C69-C70</f>
        <v>2216753.25</v>
      </c>
      <c r="D71" s="10">
        <f>D64+D66-D68-D69-D70</f>
        <v>4773086.625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24B2-310F-42AC-BB94-CC24B234B10D}">
  <dimension ref="A1:D71"/>
  <sheetViews>
    <sheetView showGridLines="0" topLeftCell="A38" workbookViewId="0">
      <selection sqref="A1:XFD1048576"/>
    </sheetView>
  </sheetViews>
  <sheetFormatPr defaultRowHeight="14.4" x14ac:dyDescent="0.3"/>
  <cols>
    <col min="1" max="1" width="20.88671875" customWidth="1"/>
    <col min="2" max="2" width="17.88671875" customWidth="1"/>
    <col min="3" max="3" width="20.5546875" customWidth="1"/>
    <col min="4" max="4" width="28.77734375" customWidth="1"/>
  </cols>
  <sheetData>
    <row r="1" spans="1:4" ht="16.2" thickBot="1" x14ac:dyDescent="0.35">
      <c r="A1" s="6"/>
      <c r="B1" s="7" t="s">
        <v>0</v>
      </c>
      <c r="C1" s="7" t="s">
        <v>1</v>
      </c>
      <c r="D1" s="7" t="s">
        <v>2</v>
      </c>
    </row>
    <row r="2" spans="1:4" ht="16.2" thickBot="1" x14ac:dyDescent="0.35">
      <c r="A2" s="8" t="s">
        <v>3</v>
      </c>
      <c r="B2" s="9">
        <v>100000</v>
      </c>
      <c r="C2" s="9">
        <v>160000</v>
      </c>
      <c r="D2" s="9">
        <v>200000</v>
      </c>
    </row>
    <row r="3" spans="1:4" ht="16.2" thickBot="1" x14ac:dyDescent="0.35">
      <c r="A3" s="8" t="s">
        <v>4</v>
      </c>
      <c r="B3" s="10">
        <v>92</v>
      </c>
      <c r="C3" s="10">
        <v>110</v>
      </c>
      <c r="D3" s="10">
        <v>70</v>
      </c>
    </row>
    <row r="4" spans="1:4" ht="47.4" thickBot="1" x14ac:dyDescent="0.35">
      <c r="A4" s="8" t="s">
        <v>5</v>
      </c>
      <c r="B4" s="12">
        <f>B2*B3</f>
        <v>9200000</v>
      </c>
      <c r="C4" s="12">
        <f>C2*C3</f>
        <v>17600000</v>
      </c>
      <c r="D4" s="12">
        <f>D2*D3</f>
        <v>14000000</v>
      </c>
    </row>
    <row r="5" spans="1:4" x14ac:dyDescent="0.3">
      <c r="A5" s="11"/>
      <c r="B5" s="11"/>
      <c r="C5" s="11"/>
      <c r="D5" s="11"/>
    </row>
    <row r="6" spans="1:4" ht="15" thickBot="1" x14ac:dyDescent="0.35">
      <c r="A6" s="11"/>
      <c r="B6" s="11"/>
      <c r="C6" s="11"/>
      <c r="D6" s="11"/>
    </row>
    <row r="7" spans="1:4" ht="16.2" thickBot="1" x14ac:dyDescent="0.35">
      <c r="A7" s="6"/>
      <c r="B7" s="7" t="s">
        <v>0</v>
      </c>
      <c r="C7" s="7" t="s">
        <v>1</v>
      </c>
      <c r="D7" s="7" t="s">
        <v>2</v>
      </c>
    </row>
    <row r="8" spans="1:4" ht="47.4" thickBot="1" x14ac:dyDescent="0.35">
      <c r="A8" s="8" t="s">
        <v>6</v>
      </c>
      <c r="B8" s="12">
        <f>B4*18%</f>
        <v>1656000</v>
      </c>
      <c r="C8" s="12">
        <f>C4*18%</f>
        <v>3168000</v>
      </c>
      <c r="D8" s="12">
        <f>D4*18%</f>
        <v>2520000</v>
      </c>
    </row>
    <row r="9" spans="1:4" x14ac:dyDescent="0.3">
      <c r="A9" s="11"/>
      <c r="B9" s="11"/>
      <c r="C9" s="11"/>
      <c r="D9" s="11"/>
    </row>
    <row r="10" spans="1:4" ht="15" thickBot="1" x14ac:dyDescent="0.35">
      <c r="A10" s="11"/>
      <c r="B10" s="11"/>
      <c r="C10" s="11"/>
      <c r="D10" s="11"/>
    </row>
    <row r="11" spans="1:4" ht="16.2" thickBot="1" x14ac:dyDescent="0.35">
      <c r="A11" s="6"/>
      <c r="B11" s="7" t="s">
        <v>0</v>
      </c>
      <c r="C11" s="7" t="s">
        <v>1</v>
      </c>
      <c r="D11" s="7" t="s">
        <v>2</v>
      </c>
    </row>
    <row r="12" spans="1:4" ht="16.2" thickBot="1" x14ac:dyDescent="0.35">
      <c r="A12" s="8" t="s">
        <v>7</v>
      </c>
      <c r="B12" s="9">
        <v>50000</v>
      </c>
      <c r="C12" s="9">
        <v>60000</v>
      </c>
      <c r="D12" s="9">
        <v>80000</v>
      </c>
    </row>
    <row r="13" spans="1:4" ht="16.2" thickBot="1" x14ac:dyDescent="0.35">
      <c r="A13" s="8" t="s">
        <v>8</v>
      </c>
      <c r="B13" s="9">
        <v>60000</v>
      </c>
      <c r="C13" s="9">
        <v>80000</v>
      </c>
      <c r="D13" s="9">
        <v>60000</v>
      </c>
    </row>
    <row r="14" spans="1:4" ht="15" thickBot="1" x14ac:dyDescent="0.35">
      <c r="A14" s="11"/>
      <c r="B14" s="11"/>
      <c r="C14" s="11"/>
      <c r="D14" s="11"/>
    </row>
    <row r="15" spans="1:4" ht="16.2" thickBot="1" x14ac:dyDescent="0.35">
      <c r="A15" s="6"/>
      <c r="B15" s="7" t="s">
        <v>0</v>
      </c>
      <c r="C15" s="7" t="s">
        <v>1</v>
      </c>
      <c r="D15" s="7" t="s">
        <v>2</v>
      </c>
    </row>
    <row r="16" spans="1:4" ht="16.2" thickBot="1" x14ac:dyDescent="0.35">
      <c r="A16" s="8" t="s">
        <v>9</v>
      </c>
      <c r="B16" s="9">
        <f>B2</f>
        <v>100000</v>
      </c>
      <c r="C16" s="9">
        <f>C2</f>
        <v>160000</v>
      </c>
      <c r="D16" s="9">
        <f>D2</f>
        <v>200000</v>
      </c>
    </row>
    <row r="17" spans="1:4" ht="16.2" thickBot="1" x14ac:dyDescent="0.35">
      <c r="A17" s="8" t="s">
        <v>10</v>
      </c>
      <c r="B17" s="9">
        <f t="shared" ref="B17:D18" si="0">B12</f>
        <v>50000</v>
      </c>
      <c r="C17" s="9">
        <f t="shared" si="0"/>
        <v>60000</v>
      </c>
      <c r="D17" s="9">
        <f t="shared" si="0"/>
        <v>80000</v>
      </c>
    </row>
    <row r="18" spans="1:4" ht="16.2" thickBot="1" x14ac:dyDescent="0.35">
      <c r="A18" s="8" t="s">
        <v>11</v>
      </c>
      <c r="B18" s="9">
        <f t="shared" si="0"/>
        <v>60000</v>
      </c>
      <c r="C18" s="9">
        <f t="shared" si="0"/>
        <v>80000</v>
      </c>
      <c r="D18" s="9">
        <f t="shared" si="0"/>
        <v>60000</v>
      </c>
    </row>
    <row r="19" spans="1:4" ht="63" thickBot="1" x14ac:dyDescent="0.35">
      <c r="A19" s="8" t="s">
        <v>12</v>
      </c>
      <c r="B19" s="13">
        <f>B16-B17+B18</f>
        <v>110000</v>
      </c>
      <c r="C19" s="13">
        <f>C16-C17+C18</f>
        <v>180000</v>
      </c>
      <c r="D19" s="13">
        <f>D16-D17+D18</f>
        <v>180000</v>
      </c>
    </row>
    <row r="20" spans="1:4" ht="15" thickBot="1" x14ac:dyDescent="0.35">
      <c r="A20" s="11"/>
      <c r="B20" s="11"/>
      <c r="C20" s="11"/>
      <c r="D20" s="11"/>
    </row>
    <row r="21" spans="1:4" ht="16.2" thickBot="1" x14ac:dyDescent="0.35">
      <c r="A21" s="6"/>
      <c r="B21" s="7" t="s">
        <v>0</v>
      </c>
      <c r="C21" s="7" t="s">
        <v>1</v>
      </c>
      <c r="D21" s="7" t="s">
        <v>2</v>
      </c>
    </row>
    <row r="22" spans="1:4" ht="63" thickBot="1" x14ac:dyDescent="0.35">
      <c r="A22" s="8" t="s">
        <v>13</v>
      </c>
      <c r="B22" s="9">
        <f>B19</f>
        <v>110000</v>
      </c>
      <c r="C22" s="9">
        <f>C19</f>
        <v>180000</v>
      </c>
      <c r="D22" s="9">
        <f>D19</f>
        <v>180000</v>
      </c>
    </row>
    <row r="23" spans="1:4" ht="31.8" thickBot="1" x14ac:dyDescent="0.35">
      <c r="A23" s="8" t="s">
        <v>14</v>
      </c>
      <c r="B23" s="10">
        <v>3</v>
      </c>
      <c r="C23" s="10">
        <v>3</v>
      </c>
      <c r="D23" s="10">
        <v>3</v>
      </c>
    </row>
    <row r="24" spans="1:4" ht="63" thickBot="1" x14ac:dyDescent="0.35">
      <c r="A24" s="8" t="s">
        <v>15</v>
      </c>
      <c r="B24" s="12">
        <f>B22*B23</f>
        <v>330000</v>
      </c>
      <c r="C24" s="12">
        <f>C22*C23</f>
        <v>540000</v>
      </c>
      <c r="D24" s="12">
        <f>D22*D23</f>
        <v>540000</v>
      </c>
    </row>
    <row r="25" spans="1:4" ht="15" thickBot="1" x14ac:dyDescent="0.35">
      <c r="A25" s="11"/>
      <c r="B25" s="11"/>
      <c r="C25" s="11"/>
      <c r="D25" s="11"/>
    </row>
    <row r="26" spans="1:4" ht="16.2" thickBot="1" x14ac:dyDescent="0.35">
      <c r="A26" s="6"/>
      <c r="B26" s="7" t="s">
        <v>0</v>
      </c>
      <c r="C26" s="7" t="s">
        <v>1</v>
      </c>
      <c r="D26" s="7" t="s">
        <v>2</v>
      </c>
    </row>
    <row r="27" spans="1:4" ht="16.2" thickBot="1" x14ac:dyDescent="0.35">
      <c r="A27" s="8" t="s">
        <v>7</v>
      </c>
      <c r="B27" s="9">
        <v>20000</v>
      </c>
      <c r="C27" s="9">
        <v>80000</v>
      </c>
      <c r="D27" s="9">
        <v>60000</v>
      </c>
    </row>
    <row r="28" spans="1:4" ht="16.2" thickBot="1" x14ac:dyDescent="0.35">
      <c r="A28" s="8" t="s">
        <v>8</v>
      </c>
      <c r="B28" s="9">
        <v>80000</v>
      </c>
      <c r="C28" s="9">
        <v>60000</v>
      </c>
      <c r="D28" s="9">
        <v>40000</v>
      </c>
    </row>
    <row r="29" spans="1:4" ht="15" thickBot="1" x14ac:dyDescent="0.35">
      <c r="A29" s="11"/>
      <c r="B29" s="11"/>
      <c r="C29" s="11"/>
      <c r="D29" s="11"/>
    </row>
    <row r="30" spans="1:4" ht="16.2" thickBot="1" x14ac:dyDescent="0.35">
      <c r="A30" s="6"/>
      <c r="B30" s="7" t="s">
        <v>0</v>
      </c>
      <c r="C30" s="7" t="s">
        <v>1</v>
      </c>
      <c r="D30" s="7" t="s">
        <v>2</v>
      </c>
    </row>
    <row r="31" spans="1:4" ht="63" thickBot="1" x14ac:dyDescent="0.35">
      <c r="A31" s="8" t="s">
        <v>15</v>
      </c>
      <c r="B31" s="10">
        <f>B24</f>
        <v>330000</v>
      </c>
      <c r="C31" s="10">
        <f t="shared" ref="C31:D31" si="1">C24</f>
        <v>540000</v>
      </c>
      <c r="D31" s="10">
        <f t="shared" si="1"/>
        <v>540000</v>
      </c>
    </row>
    <row r="32" spans="1:4" ht="16.2" thickBot="1" x14ac:dyDescent="0.35">
      <c r="A32" s="8" t="s">
        <v>16</v>
      </c>
      <c r="B32" s="9">
        <f>B27</f>
        <v>20000</v>
      </c>
      <c r="C32" s="9">
        <f t="shared" ref="C32:D33" si="2">C27</f>
        <v>80000</v>
      </c>
      <c r="D32" s="9">
        <f t="shared" si="2"/>
        <v>60000</v>
      </c>
    </row>
    <row r="33" spans="1:4" ht="16.2" thickBot="1" x14ac:dyDescent="0.35">
      <c r="A33" s="8" t="s">
        <v>17</v>
      </c>
      <c r="B33" s="9">
        <f>B28</f>
        <v>80000</v>
      </c>
      <c r="C33" s="9">
        <f t="shared" si="2"/>
        <v>60000</v>
      </c>
      <c r="D33" s="9">
        <f t="shared" si="2"/>
        <v>40000</v>
      </c>
    </row>
    <row r="34" spans="1:4" ht="31.8" thickBot="1" x14ac:dyDescent="0.35">
      <c r="A34" s="8" t="s">
        <v>18</v>
      </c>
      <c r="B34" s="13">
        <f>B31-B32+B33</f>
        <v>390000</v>
      </c>
      <c r="C34" s="13">
        <f t="shared" ref="C34:D34" si="3">C31-C32+C33</f>
        <v>520000</v>
      </c>
      <c r="D34" s="13">
        <f t="shared" si="3"/>
        <v>520000</v>
      </c>
    </row>
    <row r="35" spans="1:4" ht="15" thickBot="1" x14ac:dyDescent="0.35">
      <c r="A35" s="11"/>
      <c r="B35" s="11"/>
      <c r="C35" s="11"/>
      <c r="D35" s="11"/>
    </row>
    <row r="36" spans="1:4" ht="16.2" thickBot="1" x14ac:dyDescent="0.35">
      <c r="A36" s="6"/>
      <c r="B36" s="7" t="s">
        <v>0</v>
      </c>
      <c r="C36" s="7" t="s">
        <v>1</v>
      </c>
      <c r="D36" s="7" t="s">
        <v>2</v>
      </c>
    </row>
    <row r="37" spans="1:4" ht="63" thickBot="1" x14ac:dyDescent="0.35">
      <c r="A37" s="8" t="s">
        <v>19</v>
      </c>
      <c r="B37" s="9">
        <f>B34</f>
        <v>390000</v>
      </c>
      <c r="C37" s="9">
        <f t="shared" ref="C37:D37" si="4">C34</f>
        <v>520000</v>
      </c>
      <c r="D37" s="9">
        <f t="shared" si="4"/>
        <v>520000</v>
      </c>
    </row>
    <row r="38" spans="1:4" ht="16.2" thickBot="1" x14ac:dyDescent="0.35">
      <c r="A38" s="8" t="s">
        <v>20</v>
      </c>
      <c r="B38" s="10">
        <v>6.9</v>
      </c>
      <c r="C38" s="10">
        <v>8.2799999999999994</v>
      </c>
      <c r="D38" s="10">
        <v>10.6</v>
      </c>
    </row>
    <row r="39" spans="1:4" ht="31.8" thickBot="1" x14ac:dyDescent="0.35">
      <c r="A39" s="8" t="s">
        <v>18</v>
      </c>
      <c r="B39" s="12">
        <f>B37*B38</f>
        <v>2691000</v>
      </c>
      <c r="C39" s="12">
        <f t="shared" ref="C39:D39" si="5">C37*C38</f>
        <v>4305600</v>
      </c>
      <c r="D39" s="12">
        <f t="shared" si="5"/>
        <v>5512000</v>
      </c>
    </row>
    <row r="40" spans="1:4" ht="15" thickBot="1" x14ac:dyDescent="0.35">
      <c r="A40" s="11"/>
      <c r="B40" s="11"/>
      <c r="C40" s="11"/>
      <c r="D40" s="11"/>
    </row>
    <row r="41" spans="1:4" ht="16.2" thickBot="1" x14ac:dyDescent="0.35">
      <c r="A41" s="6"/>
      <c r="B41" s="7" t="s">
        <v>0</v>
      </c>
      <c r="C41" s="7" t="s">
        <v>1</v>
      </c>
      <c r="D41" s="7" t="s">
        <v>2</v>
      </c>
    </row>
    <row r="42" spans="1:4" ht="63" thickBot="1" x14ac:dyDescent="0.35">
      <c r="A42" s="8" t="s">
        <v>12</v>
      </c>
      <c r="B42" s="9">
        <f>B22</f>
        <v>110000</v>
      </c>
      <c r="C42" s="9">
        <f t="shared" ref="C42:D42" si="6">C22</f>
        <v>180000</v>
      </c>
      <c r="D42" s="9">
        <f t="shared" si="6"/>
        <v>180000</v>
      </c>
    </row>
    <row r="43" spans="1:4" ht="16.2" thickBot="1" x14ac:dyDescent="0.35">
      <c r="A43" s="8" t="s">
        <v>21</v>
      </c>
      <c r="B43" s="10">
        <v>3</v>
      </c>
      <c r="C43" s="10">
        <v>3</v>
      </c>
      <c r="D43" s="10">
        <v>3</v>
      </c>
    </row>
    <row r="44" spans="1:4" ht="16.2" thickBot="1" x14ac:dyDescent="0.35">
      <c r="A44" s="8" t="s">
        <v>22</v>
      </c>
      <c r="B44" s="12">
        <f>B42*B43</f>
        <v>330000</v>
      </c>
      <c r="C44" s="12">
        <f t="shared" ref="C44:D44" si="7">C42*C43</f>
        <v>540000</v>
      </c>
      <c r="D44" s="12">
        <f t="shared" si="7"/>
        <v>540000</v>
      </c>
    </row>
    <row r="45" spans="1:4" x14ac:dyDescent="0.3">
      <c r="A45" s="11"/>
      <c r="B45" s="11"/>
      <c r="C45" s="11"/>
      <c r="D45" s="11"/>
    </row>
    <row r="46" spans="1:4" ht="15" thickBot="1" x14ac:dyDescent="0.35">
      <c r="A46" s="11"/>
      <c r="B46" s="11"/>
      <c r="C46" s="11"/>
      <c r="D46" s="11"/>
    </row>
    <row r="47" spans="1:4" ht="16.2" thickBot="1" x14ac:dyDescent="0.35">
      <c r="A47" s="6"/>
      <c r="B47" s="7" t="s">
        <v>0</v>
      </c>
      <c r="C47" s="7" t="s">
        <v>1</v>
      </c>
      <c r="D47" s="7" t="s">
        <v>2</v>
      </c>
    </row>
    <row r="48" spans="1:4" ht="31.8" thickBot="1" x14ac:dyDescent="0.35">
      <c r="A48" s="8" t="s">
        <v>23</v>
      </c>
      <c r="B48" s="10">
        <f>B44</f>
        <v>330000</v>
      </c>
      <c r="C48" s="10">
        <f t="shared" ref="C48:D48" si="8">C44</f>
        <v>540000</v>
      </c>
      <c r="D48" s="10">
        <f t="shared" si="8"/>
        <v>540000</v>
      </c>
    </row>
    <row r="49" spans="1:4" ht="16.2" thickBot="1" x14ac:dyDescent="0.35">
      <c r="A49" s="8" t="s">
        <v>24</v>
      </c>
      <c r="B49" s="10">
        <v>4.5999999999999996</v>
      </c>
      <c r="C49" s="10">
        <v>5.52</v>
      </c>
      <c r="D49" s="10">
        <v>7.06</v>
      </c>
    </row>
    <row r="50" spans="1:4" ht="31.8" thickBot="1" x14ac:dyDescent="0.35">
      <c r="A50" s="8" t="s">
        <v>25</v>
      </c>
      <c r="B50" s="12">
        <f>B48*B49</f>
        <v>1517999.9999999998</v>
      </c>
      <c r="C50" s="12">
        <f t="shared" ref="C50:D50" si="9">C48*C49</f>
        <v>2980800</v>
      </c>
      <c r="D50" s="12">
        <f t="shared" si="9"/>
        <v>3812400</v>
      </c>
    </row>
    <row r="51" spans="1:4" ht="15" thickBot="1" x14ac:dyDescent="0.35">
      <c r="A51" s="11"/>
      <c r="B51" s="11"/>
      <c r="C51" s="11"/>
      <c r="D51" s="11"/>
    </row>
    <row r="52" spans="1:4" ht="16.2" thickBot="1" x14ac:dyDescent="0.35">
      <c r="A52" s="6"/>
      <c r="B52" s="7" t="s">
        <v>0</v>
      </c>
      <c r="C52" s="7" t="s">
        <v>1</v>
      </c>
      <c r="D52" s="7" t="s">
        <v>2</v>
      </c>
    </row>
    <row r="53" spans="1:4" ht="47.4" thickBot="1" x14ac:dyDescent="0.35">
      <c r="A53" s="8" t="s">
        <v>26</v>
      </c>
      <c r="B53" s="10">
        <f>B39</f>
        <v>2691000</v>
      </c>
      <c r="C53" s="10">
        <f t="shared" ref="C53:D53" si="10">C39</f>
        <v>4305600</v>
      </c>
      <c r="D53" s="10">
        <f t="shared" si="10"/>
        <v>5512000</v>
      </c>
    </row>
    <row r="54" spans="1:4" ht="47.4" thickBot="1" x14ac:dyDescent="0.35">
      <c r="A54" s="8" t="s">
        <v>27</v>
      </c>
      <c r="B54" s="12">
        <f>B53*18%</f>
        <v>484380</v>
      </c>
      <c r="C54" s="12">
        <f t="shared" ref="C54:D54" si="11">C53*18%</f>
        <v>775008</v>
      </c>
      <c r="D54" s="12">
        <f t="shared" si="11"/>
        <v>992160</v>
      </c>
    </row>
    <row r="55" spans="1:4" x14ac:dyDescent="0.3">
      <c r="A55" s="11"/>
      <c r="B55" s="11"/>
      <c r="C55" s="11"/>
      <c r="D55" s="11"/>
    </row>
    <row r="56" spans="1:4" ht="15" thickBot="1" x14ac:dyDescent="0.35">
      <c r="A56" s="11"/>
      <c r="B56" s="11"/>
      <c r="C56" s="11"/>
      <c r="D56" s="11"/>
    </row>
    <row r="57" spans="1:4" ht="16.2" thickBot="1" x14ac:dyDescent="0.35">
      <c r="A57" s="6"/>
      <c r="B57" s="7" t="s">
        <v>0</v>
      </c>
      <c r="C57" s="7" t="s">
        <v>1</v>
      </c>
      <c r="D57" s="7" t="s">
        <v>2</v>
      </c>
    </row>
    <row r="58" spans="1:4" ht="31.8" thickBot="1" x14ac:dyDescent="0.35">
      <c r="A58" s="8" t="s">
        <v>28</v>
      </c>
      <c r="B58" s="10">
        <f>B8</f>
        <v>1656000</v>
      </c>
      <c r="C58" s="10">
        <f t="shared" ref="C58:D58" si="12">C8</f>
        <v>3168000</v>
      </c>
      <c r="D58" s="10">
        <f t="shared" si="12"/>
        <v>2520000</v>
      </c>
    </row>
    <row r="59" spans="1:4" ht="47.4" thickBot="1" x14ac:dyDescent="0.35">
      <c r="A59" s="8" t="s">
        <v>29</v>
      </c>
      <c r="B59" s="10">
        <f>B54</f>
        <v>484380</v>
      </c>
      <c r="C59" s="10">
        <f t="shared" ref="C59:D59" si="13">C54</f>
        <v>775008</v>
      </c>
      <c r="D59" s="10">
        <f t="shared" si="13"/>
        <v>992160</v>
      </c>
    </row>
    <row r="60" spans="1:4" ht="63" thickBot="1" x14ac:dyDescent="0.35">
      <c r="A60" s="8" t="s">
        <v>37</v>
      </c>
      <c r="B60" s="12">
        <f>B58-B59</f>
        <v>1171620</v>
      </c>
      <c r="C60" s="12">
        <f t="shared" ref="C60:D60" si="14">C58-C59</f>
        <v>2392992</v>
      </c>
      <c r="D60" s="12">
        <f t="shared" si="14"/>
        <v>1527840</v>
      </c>
    </row>
    <row r="61" spans="1:4" x14ac:dyDescent="0.3">
      <c r="A61" s="11"/>
      <c r="B61" s="11"/>
      <c r="C61" s="11"/>
      <c r="D61" s="11"/>
    </row>
    <row r="62" spans="1:4" ht="15" thickBot="1" x14ac:dyDescent="0.35">
      <c r="A62" s="11"/>
      <c r="B62" s="11"/>
      <c r="C62" s="11"/>
      <c r="D62" s="11"/>
    </row>
    <row r="63" spans="1:4" ht="16.2" thickBot="1" x14ac:dyDescent="0.35">
      <c r="A63" s="6"/>
      <c r="B63" s="7" t="s">
        <v>0</v>
      </c>
      <c r="C63" s="7" t="s">
        <v>1</v>
      </c>
      <c r="D63" s="7" t="s">
        <v>2</v>
      </c>
    </row>
    <row r="64" spans="1:4" ht="31.8" thickBot="1" x14ac:dyDescent="0.35">
      <c r="A64" s="8" t="s">
        <v>30</v>
      </c>
      <c r="B64" s="10">
        <v>0</v>
      </c>
      <c r="C64" s="10">
        <f>B71</f>
        <v>3819380</v>
      </c>
      <c r="D64" s="10">
        <f>C71</f>
        <v>11739988</v>
      </c>
    </row>
    <row r="65" spans="1:4" ht="47.4" thickBot="1" x14ac:dyDescent="0.35">
      <c r="A65" s="8" t="s">
        <v>31</v>
      </c>
      <c r="B65" s="10"/>
      <c r="C65" s="10"/>
      <c r="D65" s="10"/>
    </row>
    <row r="66" spans="1:4" ht="16.2" thickBot="1" x14ac:dyDescent="0.35">
      <c r="A66" s="8" t="s">
        <v>9</v>
      </c>
      <c r="B66" s="10">
        <f>B4</f>
        <v>9200000</v>
      </c>
      <c r="C66" s="10">
        <f>C4</f>
        <v>17600000</v>
      </c>
      <c r="D66" s="10">
        <f>D4</f>
        <v>14000000</v>
      </c>
    </row>
    <row r="67" spans="1:4" ht="47.4" thickBot="1" x14ac:dyDescent="0.35">
      <c r="A67" s="8" t="s">
        <v>32</v>
      </c>
      <c r="B67" s="10"/>
      <c r="C67" s="10"/>
      <c r="D67" s="10"/>
    </row>
    <row r="68" spans="1:4" ht="31.8" thickBot="1" x14ac:dyDescent="0.35">
      <c r="A68" s="8" t="s">
        <v>33</v>
      </c>
      <c r="B68" s="10">
        <f>B39</f>
        <v>2691000</v>
      </c>
      <c r="C68" s="10">
        <f>C39</f>
        <v>4305600</v>
      </c>
      <c r="D68" s="10">
        <f>D39</f>
        <v>5512000</v>
      </c>
    </row>
    <row r="69" spans="1:4" ht="31.8" thickBot="1" x14ac:dyDescent="0.35">
      <c r="A69" s="8" t="s">
        <v>34</v>
      </c>
      <c r="B69" s="10">
        <f>B50</f>
        <v>1517999.9999999998</v>
      </c>
      <c r="C69" s="10">
        <f>C50</f>
        <v>2980800</v>
      </c>
      <c r="D69" s="10">
        <f>D50</f>
        <v>3812400</v>
      </c>
    </row>
    <row r="70" spans="1:4" ht="47.4" thickBot="1" x14ac:dyDescent="0.35">
      <c r="A70" s="8" t="s">
        <v>35</v>
      </c>
      <c r="B70" s="10">
        <f>B60</f>
        <v>1171620</v>
      </c>
      <c r="C70" s="10">
        <f>C60</f>
        <v>2392992</v>
      </c>
      <c r="D70" s="10">
        <f>D60</f>
        <v>1527840</v>
      </c>
    </row>
    <row r="71" spans="1:4" ht="31.8" thickBot="1" x14ac:dyDescent="0.35">
      <c r="A71" s="8" t="s">
        <v>36</v>
      </c>
      <c r="B71" s="10">
        <f>B66-B68-B69-B70</f>
        <v>3819380</v>
      </c>
      <c r="C71" s="10">
        <f>(C64+C66)-C68-C69-C70</f>
        <v>11739988</v>
      </c>
      <c r="D71" s="10">
        <f>D64+D66-D68-D69-D70</f>
        <v>14887748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78C5-377D-4113-A96C-A8DB637D6ECC}">
  <dimension ref="A1:G72"/>
  <sheetViews>
    <sheetView showGridLines="0" tabSelected="1" topLeftCell="A55" workbookViewId="0">
      <selection activeCell="E68" sqref="E68"/>
    </sheetView>
  </sheetViews>
  <sheetFormatPr defaultRowHeight="14.4" x14ac:dyDescent="0.3"/>
  <cols>
    <col min="1" max="1" width="20.88671875" customWidth="1"/>
    <col min="2" max="2" width="17.33203125" customWidth="1"/>
    <col min="3" max="3" width="17.88671875" customWidth="1"/>
    <col min="4" max="4" width="17.6640625" customWidth="1"/>
    <col min="5" max="5" width="20.5546875" customWidth="1"/>
    <col min="6" max="6" width="19.33203125" customWidth="1"/>
    <col min="7" max="7" width="28.77734375" customWidth="1"/>
  </cols>
  <sheetData>
    <row r="1" spans="1:7" ht="16.2" thickBot="1" x14ac:dyDescent="0.35">
      <c r="A1" s="10"/>
      <c r="B1" s="10" t="s">
        <v>38</v>
      </c>
      <c r="C1" s="10"/>
      <c r="D1" s="10" t="s">
        <v>38</v>
      </c>
      <c r="E1" s="10"/>
      <c r="F1" s="10" t="s">
        <v>38</v>
      </c>
      <c r="G1" s="10"/>
    </row>
    <row r="2" spans="1:7" ht="16.2" thickBot="1" x14ac:dyDescent="0.35">
      <c r="A2" s="8"/>
      <c r="B2" s="10" t="s">
        <v>0</v>
      </c>
      <c r="C2" s="10"/>
      <c r="D2" s="10" t="s">
        <v>1</v>
      </c>
      <c r="E2" s="10"/>
      <c r="F2" s="10" t="s">
        <v>2</v>
      </c>
      <c r="G2" s="10"/>
    </row>
    <row r="3" spans="1:7" ht="16.2" thickBot="1" x14ac:dyDescent="0.35">
      <c r="A3" s="8" t="s">
        <v>3</v>
      </c>
      <c r="B3" s="9">
        <v>100000</v>
      </c>
      <c r="C3" s="9">
        <f>B3+(B3*10%)</f>
        <v>110000</v>
      </c>
      <c r="D3" s="9">
        <v>160000</v>
      </c>
      <c r="E3" s="9">
        <f>D3-(D3*9%)</f>
        <v>145600</v>
      </c>
      <c r="F3" s="9">
        <v>200000</v>
      </c>
      <c r="G3" s="9">
        <f>F3-(F3*10%)</f>
        <v>180000</v>
      </c>
    </row>
    <row r="4" spans="1:7" ht="16.2" thickBot="1" x14ac:dyDescent="0.35">
      <c r="A4" s="8" t="s">
        <v>4</v>
      </c>
      <c r="B4" s="10">
        <v>92</v>
      </c>
      <c r="C4" s="10">
        <f>B4+(B4*5%)</f>
        <v>96.6</v>
      </c>
      <c r="D4" s="10">
        <v>110</v>
      </c>
      <c r="E4" s="10">
        <f>D4+(D4*8%)</f>
        <v>118.8</v>
      </c>
      <c r="F4" s="10">
        <v>70</v>
      </c>
      <c r="G4" s="10">
        <f>F4+(F4*12%)</f>
        <v>78.400000000000006</v>
      </c>
    </row>
    <row r="5" spans="1:7" ht="16.2" thickBot="1" x14ac:dyDescent="0.35">
      <c r="A5" s="8" t="s">
        <v>5</v>
      </c>
      <c r="B5" s="12">
        <f>B3*B4</f>
        <v>9200000</v>
      </c>
      <c r="C5" s="12">
        <f>C3*C4</f>
        <v>10626000</v>
      </c>
      <c r="D5" s="12">
        <f>D3*D4</f>
        <v>17600000</v>
      </c>
      <c r="E5" s="12">
        <f>E3*E4</f>
        <v>17297280</v>
      </c>
      <c r="F5" s="12">
        <f>F3*F4</f>
        <v>14000000</v>
      </c>
      <c r="G5" s="12">
        <f>G3*G4</f>
        <v>14112000.000000002</v>
      </c>
    </row>
    <row r="6" spans="1:7" x14ac:dyDescent="0.3">
      <c r="A6" s="11"/>
      <c r="B6" s="11"/>
      <c r="C6" s="11"/>
      <c r="D6" s="11"/>
      <c r="E6" s="11"/>
      <c r="F6" s="11"/>
      <c r="G6" s="11"/>
    </row>
    <row r="7" spans="1:7" ht="15" thickBot="1" x14ac:dyDescent="0.35">
      <c r="A7" s="11"/>
      <c r="B7" s="11"/>
      <c r="C7" s="11"/>
      <c r="D7" s="11"/>
      <c r="E7" s="11"/>
      <c r="F7" s="11"/>
      <c r="G7" s="11"/>
    </row>
    <row r="8" spans="1:7" ht="16.2" thickBot="1" x14ac:dyDescent="0.35">
      <c r="A8" s="6"/>
      <c r="B8" s="7" t="s">
        <v>0</v>
      </c>
      <c r="C8" s="7" t="s">
        <v>1</v>
      </c>
      <c r="D8" s="7" t="s">
        <v>2</v>
      </c>
    </row>
    <row r="9" spans="1:7" ht="16.2" thickBot="1" x14ac:dyDescent="0.35">
      <c r="A9" s="8" t="s">
        <v>6</v>
      </c>
      <c r="B9" s="12">
        <f>B5*18%</f>
        <v>1656000</v>
      </c>
      <c r="C9" s="12">
        <f>D5*18%</f>
        <v>3168000</v>
      </c>
      <c r="D9" s="12">
        <f>F5*18%</f>
        <v>2520000</v>
      </c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ht="15" thickBot="1" x14ac:dyDescent="0.35">
      <c r="A11" s="11"/>
      <c r="B11" s="11"/>
      <c r="C11" s="11"/>
      <c r="D11" s="11"/>
      <c r="E11" s="11"/>
      <c r="F11" s="11"/>
      <c r="G11" s="11"/>
    </row>
    <row r="12" spans="1:7" ht="16.2" thickBot="1" x14ac:dyDescent="0.35">
      <c r="A12" s="6"/>
      <c r="B12" s="7" t="s">
        <v>0</v>
      </c>
      <c r="C12" s="7"/>
      <c r="D12" s="7" t="s">
        <v>1</v>
      </c>
      <c r="E12" s="7"/>
      <c r="F12" s="7" t="s">
        <v>2</v>
      </c>
      <c r="G12" s="7"/>
    </row>
    <row r="13" spans="1:7" ht="16.2" thickBot="1" x14ac:dyDescent="0.35">
      <c r="A13" s="8" t="s">
        <v>7</v>
      </c>
      <c r="B13" s="9">
        <v>50000</v>
      </c>
      <c r="C13" s="9">
        <f>B13+(B13*3%)</f>
        <v>51500</v>
      </c>
      <c r="D13" s="9">
        <v>60000</v>
      </c>
      <c r="E13" s="9">
        <f>D13+(D13*2%)</f>
        <v>61200</v>
      </c>
      <c r="F13" s="9">
        <v>80000</v>
      </c>
      <c r="G13" s="9">
        <f>F13+(F13*3%)</f>
        <v>82400</v>
      </c>
    </row>
    <row r="14" spans="1:7" ht="16.2" thickBot="1" x14ac:dyDescent="0.35">
      <c r="A14" s="8" t="s">
        <v>8</v>
      </c>
      <c r="B14" s="9">
        <v>60000</v>
      </c>
      <c r="C14" s="9">
        <f>B14+(B14*2%)</f>
        <v>61200</v>
      </c>
      <c r="D14" s="9">
        <v>80000</v>
      </c>
      <c r="E14" s="9">
        <f>D14+(D14*3%)</f>
        <v>82400</v>
      </c>
      <c r="F14" s="9">
        <v>60000</v>
      </c>
      <c r="G14" s="9">
        <f>F14+(F14*4%)</f>
        <v>62400</v>
      </c>
    </row>
    <row r="15" spans="1:7" ht="15" thickBot="1" x14ac:dyDescent="0.35">
      <c r="A15" s="11"/>
      <c r="B15" s="11"/>
      <c r="C15" s="11"/>
      <c r="D15" s="11"/>
      <c r="E15" s="11"/>
      <c r="F15" s="11"/>
      <c r="G15" s="11"/>
    </row>
    <row r="16" spans="1:7" ht="16.2" thickBot="1" x14ac:dyDescent="0.35">
      <c r="A16" s="6"/>
      <c r="B16" s="7" t="s">
        <v>0</v>
      </c>
      <c r="C16" s="7" t="s">
        <v>1</v>
      </c>
      <c r="D16" s="7" t="s">
        <v>2</v>
      </c>
    </row>
    <row r="17" spans="1:7" ht="16.2" thickBot="1" x14ac:dyDescent="0.35">
      <c r="A17" s="8" t="s">
        <v>9</v>
      </c>
      <c r="B17" s="9">
        <f>C3</f>
        <v>110000</v>
      </c>
      <c r="C17" s="9">
        <f>E3</f>
        <v>145600</v>
      </c>
      <c r="D17" s="9">
        <f>G3</f>
        <v>180000</v>
      </c>
    </row>
    <row r="18" spans="1:7" ht="16.2" thickBot="1" x14ac:dyDescent="0.35">
      <c r="A18" s="8" t="s">
        <v>10</v>
      </c>
      <c r="B18" s="9">
        <f>C13</f>
        <v>51500</v>
      </c>
      <c r="C18" s="9">
        <f>E13</f>
        <v>61200</v>
      </c>
      <c r="D18" s="9">
        <f>G13</f>
        <v>82400</v>
      </c>
    </row>
    <row r="19" spans="1:7" ht="16.2" thickBot="1" x14ac:dyDescent="0.35">
      <c r="A19" s="8" t="s">
        <v>11</v>
      </c>
      <c r="B19" s="9">
        <f>C14</f>
        <v>61200</v>
      </c>
      <c r="C19" s="9">
        <f>E14</f>
        <v>82400</v>
      </c>
      <c r="D19" s="9">
        <f>G14</f>
        <v>62400</v>
      </c>
    </row>
    <row r="20" spans="1:7" ht="16.2" thickBot="1" x14ac:dyDescent="0.35">
      <c r="A20" s="8" t="s">
        <v>12</v>
      </c>
      <c r="B20" s="13">
        <f>B17-B18+B19</f>
        <v>119700</v>
      </c>
      <c r="C20" s="13">
        <f>C17-C18+C19</f>
        <v>166800</v>
      </c>
      <c r="D20" s="13">
        <f>D17-D18+D19</f>
        <v>160000</v>
      </c>
    </row>
    <row r="21" spans="1:7" ht="15" thickBot="1" x14ac:dyDescent="0.35">
      <c r="A21" s="11"/>
      <c r="B21" s="11"/>
      <c r="C21" s="11"/>
      <c r="D21" s="11"/>
      <c r="E21" s="11"/>
      <c r="F21" s="11"/>
      <c r="G21" s="11"/>
    </row>
    <row r="22" spans="1:7" ht="16.2" thickBot="1" x14ac:dyDescent="0.35">
      <c r="A22" s="6"/>
      <c r="B22" s="7" t="s">
        <v>0</v>
      </c>
      <c r="C22" s="7"/>
      <c r="D22" s="7" t="s">
        <v>1</v>
      </c>
      <c r="E22" s="7"/>
      <c r="F22" s="7" t="s">
        <v>2</v>
      </c>
      <c r="G22" s="7" t="s">
        <v>2</v>
      </c>
    </row>
    <row r="23" spans="1:7" ht="16.2" thickBot="1" x14ac:dyDescent="0.35">
      <c r="A23" s="8" t="s">
        <v>13</v>
      </c>
      <c r="B23" s="9">
        <f>B20</f>
        <v>119700</v>
      </c>
      <c r="C23" s="9">
        <f>B23</f>
        <v>119700</v>
      </c>
      <c r="D23" s="9">
        <f>C20</f>
        <v>166800</v>
      </c>
      <c r="E23" s="9">
        <f>D23</f>
        <v>166800</v>
      </c>
      <c r="F23" s="9">
        <f>D20</f>
        <v>160000</v>
      </c>
      <c r="G23" s="9">
        <f>F23</f>
        <v>160000</v>
      </c>
    </row>
    <row r="24" spans="1:7" ht="31.8" thickBot="1" x14ac:dyDescent="0.35">
      <c r="A24" s="8" t="s">
        <v>14</v>
      </c>
      <c r="B24" s="10">
        <v>3</v>
      </c>
      <c r="C24" s="10">
        <f>B24+(B24*4.5%)</f>
        <v>3.1349999999999998</v>
      </c>
      <c r="D24" s="10">
        <v>3</v>
      </c>
      <c r="E24" s="10">
        <f>D24+(D24*4.5%)</f>
        <v>3.1349999999999998</v>
      </c>
      <c r="F24" s="10">
        <v>3</v>
      </c>
      <c r="G24" s="10">
        <f>F24+(F24*4.5%)</f>
        <v>3.1349999999999998</v>
      </c>
    </row>
    <row r="25" spans="1:7" ht="31.8" thickBot="1" x14ac:dyDescent="0.35">
      <c r="A25" s="8" t="s">
        <v>15</v>
      </c>
      <c r="B25" s="12">
        <f>B23*B24</f>
        <v>359100</v>
      </c>
      <c r="C25" s="12">
        <f>C23*C24</f>
        <v>375259.5</v>
      </c>
      <c r="D25" s="12">
        <f>D23*D24</f>
        <v>500400</v>
      </c>
      <c r="E25" s="12">
        <f>E23*E24</f>
        <v>522917.99999999994</v>
      </c>
      <c r="F25" s="12">
        <f>F23*F24</f>
        <v>480000</v>
      </c>
      <c r="G25" s="12">
        <f>G23*G24</f>
        <v>501599.99999999994</v>
      </c>
    </row>
    <row r="26" spans="1:7" ht="15" thickBot="1" x14ac:dyDescent="0.35">
      <c r="A26" s="11"/>
      <c r="B26" s="11"/>
      <c r="C26" s="11"/>
      <c r="D26" s="11"/>
      <c r="E26" s="11"/>
      <c r="F26" s="11"/>
      <c r="G26" s="11"/>
    </row>
    <row r="27" spans="1:7" ht="16.2" thickBot="1" x14ac:dyDescent="0.35">
      <c r="A27" s="6"/>
      <c r="B27" s="7" t="s">
        <v>0</v>
      </c>
      <c r="C27" s="7"/>
      <c r="D27" s="7" t="s">
        <v>1</v>
      </c>
      <c r="E27" s="7"/>
      <c r="F27" s="7" t="s">
        <v>2</v>
      </c>
      <c r="G27" s="7"/>
    </row>
    <row r="28" spans="1:7" ht="16.2" thickBot="1" x14ac:dyDescent="0.35">
      <c r="A28" s="8" t="s">
        <v>7</v>
      </c>
      <c r="B28" s="9">
        <v>20000</v>
      </c>
      <c r="C28" s="9">
        <f>B28+(B28*10%)</f>
        <v>22000</v>
      </c>
      <c r="D28" s="9">
        <v>80000</v>
      </c>
      <c r="E28" s="9">
        <f>D28+(D28*20%)</f>
        <v>96000</v>
      </c>
      <c r="F28" s="9">
        <v>60000</v>
      </c>
      <c r="G28" s="9">
        <f>F28+(F28*25%)</f>
        <v>75000</v>
      </c>
    </row>
    <row r="29" spans="1:7" ht="16.2" thickBot="1" x14ac:dyDescent="0.35">
      <c r="A29" s="8" t="s">
        <v>8</v>
      </c>
      <c r="B29" s="9">
        <v>80000</v>
      </c>
      <c r="C29" s="9">
        <f>B29+(B29*20%)</f>
        <v>96000</v>
      </c>
      <c r="D29" s="9">
        <v>60000</v>
      </c>
      <c r="E29" s="9">
        <f>D29+(D29*25%)</f>
        <v>75000</v>
      </c>
      <c r="F29" s="9">
        <v>40000</v>
      </c>
      <c r="G29" s="9">
        <f>F29+(F29*10%)</f>
        <v>44000</v>
      </c>
    </row>
    <row r="30" spans="1:7" ht="15" thickBot="1" x14ac:dyDescent="0.35">
      <c r="A30" s="11"/>
      <c r="B30" s="11"/>
      <c r="C30" s="11"/>
      <c r="D30" s="11"/>
      <c r="E30" s="11"/>
      <c r="F30" s="11"/>
      <c r="G30" s="11"/>
    </row>
    <row r="31" spans="1:7" ht="16.2" thickBot="1" x14ac:dyDescent="0.35">
      <c r="A31" s="6"/>
      <c r="B31" s="7" t="s">
        <v>0</v>
      </c>
      <c r="C31" s="7"/>
      <c r="D31" s="7" t="s">
        <v>1</v>
      </c>
      <c r="E31" s="7"/>
      <c r="F31" s="7" t="s">
        <v>2</v>
      </c>
      <c r="G31" s="7"/>
    </row>
    <row r="32" spans="1:7" ht="31.8" thickBot="1" x14ac:dyDescent="0.35">
      <c r="A32" s="8" t="s">
        <v>15</v>
      </c>
      <c r="B32" s="10">
        <f>C25</f>
        <v>375259.5</v>
      </c>
      <c r="C32" s="10"/>
      <c r="D32" s="10">
        <f>E25</f>
        <v>522917.99999999994</v>
      </c>
      <c r="E32" s="10"/>
      <c r="F32" s="10">
        <f>G25</f>
        <v>501599.99999999994</v>
      </c>
      <c r="G32" s="10"/>
    </row>
    <row r="33" spans="1:7" ht="16.2" thickBot="1" x14ac:dyDescent="0.35">
      <c r="A33" s="8" t="s">
        <v>16</v>
      </c>
      <c r="B33" s="9">
        <f>C28</f>
        <v>22000</v>
      </c>
      <c r="C33" s="9"/>
      <c r="D33" s="9">
        <f>E28</f>
        <v>96000</v>
      </c>
      <c r="E33" s="9"/>
      <c r="F33" s="9">
        <f>G28</f>
        <v>75000</v>
      </c>
      <c r="G33" s="9"/>
    </row>
    <row r="34" spans="1:7" ht="16.2" thickBot="1" x14ac:dyDescent="0.35">
      <c r="A34" s="8" t="s">
        <v>17</v>
      </c>
      <c r="B34" s="9">
        <f>C29</f>
        <v>96000</v>
      </c>
      <c r="C34" s="9"/>
      <c r="D34" s="9">
        <f>E29</f>
        <v>75000</v>
      </c>
      <c r="E34" s="9"/>
      <c r="F34" s="9">
        <f>G29</f>
        <v>44000</v>
      </c>
      <c r="G34" s="9"/>
    </row>
    <row r="35" spans="1:7" ht="16.2" thickBot="1" x14ac:dyDescent="0.35">
      <c r="A35" s="8" t="s">
        <v>18</v>
      </c>
      <c r="B35" s="13">
        <f>B32-B33+B34</f>
        <v>449259.5</v>
      </c>
      <c r="C35" s="13"/>
      <c r="D35" s="13">
        <f t="shared" ref="D35:F35" si="0">D32-D33+D34</f>
        <v>501917.99999999994</v>
      </c>
      <c r="E35" s="13"/>
      <c r="F35" s="13">
        <f t="shared" si="0"/>
        <v>470599.99999999994</v>
      </c>
      <c r="G35" s="13"/>
    </row>
    <row r="36" spans="1:7" ht="15" thickBot="1" x14ac:dyDescent="0.35">
      <c r="A36" s="11"/>
      <c r="B36" s="11"/>
      <c r="C36" s="11"/>
      <c r="D36" s="11"/>
      <c r="E36" s="11"/>
      <c r="F36" s="11"/>
      <c r="G36" s="11"/>
    </row>
    <row r="37" spans="1:7" ht="16.2" thickBot="1" x14ac:dyDescent="0.35">
      <c r="A37" s="6"/>
      <c r="B37" s="7" t="s">
        <v>0</v>
      </c>
      <c r="C37" s="7"/>
      <c r="D37" s="7" t="s">
        <v>1</v>
      </c>
      <c r="E37" s="7"/>
      <c r="F37" s="7" t="s">
        <v>2</v>
      </c>
      <c r="G37" s="7"/>
    </row>
    <row r="38" spans="1:7" ht="31.8" thickBot="1" x14ac:dyDescent="0.35">
      <c r="A38" s="8" t="s">
        <v>19</v>
      </c>
      <c r="B38" s="9">
        <f>B35</f>
        <v>449259.5</v>
      </c>
      <c r="C38" s="9">
        <f>B38</f>
        <v>449259.5</v>
      </c>
      <c r="D38" s="9">
        <f t="shared" ref="D38:F38" si="1">D35</f>
        <v>501917.99999999994</v>
      </c>
      <c r="E38" s="9">
        <f>D38</f>
        <v>501917.99999999994</v>
      </c>
      <c r="F38" s="9">
        <f t="shared" si="1"/>
        <v>470599.99999999994</v>
      </c>
      <c r="G38" s="9">
        <f>F38</f>
        <v>470599.99999999994</v>
      </c>
    </row>
    <row r="39" spans="1:7" ht="16.2" thickBot="1" x14ac:dyDescent="0.35">
      <c r="A39" s="8" t="s">
        <v>20</v>
      </c>
      <c r="B39" s="10">
        <v>6.9</v>
      </c>
      <c r="C39" s="10">
        <f>B39+(B39+5%)</f>
        <v>13.850000000000001</v>
      </c>
      <c r="D39" s="10">
        <v>8.2799999999999994</v>
      </c>
      <c r="E39" s="10">
        <f>D39+(D39+6%)</f>
        <v>16.619999999999997</v>
      </c>
      <c r="F39" s="10">
        <v>10.6</v>
      </c>
      <c r="G39" s="10">
        <f>F39+(F39+3%)</f>
        <v>21.229999999999997</v>
      </c>
    </row>
    <row r="40" spans="1:7" ht="16.2" thickBot="1" x14ac:dyDescent="0.35">
      <c r="A40" s="8" t="s">
        <v>18</v>
      </c>
      <c r="B40" s="12">
        <f>B38*B39</f>
        <v>3099890.5500000003</v>
      </c>
      <c r="C40" s="12">
        <f>C38*C39</f>
        <v>6222244.0750000002</v>
      </c>
      <c r="D40" s="12">
        <f t="shared" ref="D40:F40" si="2">D38*D39</f>
        <v>4155881.0399999991</v>
      </c>
      <c r="E40" s="12">
        <f>E38*E39</f>
        <v>8341877.1599999974</v>
      </c>
      <c r="F40" s="12">
        <f t="shared" si="2"/>
        <v>4988359.9999999991</v>
      </c>
      <c r="G40" s="12">
        <f>G38*G39</f>
        <v>9990837.9999999981</v>
      </c>
    </row>
    <row r="41" spans="1:7" ht="15" thickBot="1" x14ac:dyDescent="0.35">
      <c r="A41" s="11"/>
      <c r="B41" s="11"/>
      <c r="C41" s="11"/>
      <c r="D41" s="11"/>
      <c r="E41" s="11"/>
      <c r="F41" s="11"/>
      <c r="G41" s="11"/>
    </row>
    <row r="42" spans="1:7" ht="16.2" thickBot="1" x14ac:dyDescent="0.35">
      <c r="A42" s="6"/>
      <c r="B42" s="7" t="s">
        <v>0</v>
      </c>
      <c r="C42" s="7"/>
      <c r="D42" s="7" t="s">
        <v>1</v>
      </c>
      <c r="E42" s="7"/>
      <c r="F42" s="7" t="s">
        <v>2</v>
      </c>
      <c r="G42" s="7"/>
    </row>
    <row r="43" spans="1:7" ht="16.2" thickBot="1" x14ac:dyDescent="0.35">
      <c r="A43" s="8" t="s">
        <v>12</v>
      </c>
      <c r="B43" s="9">
        <f>B23</f>
        <v>119700</v>
      </c>
      <c r="C43" s="9">
        <f>B43</f>
        <v>119700</v>
      </c>
      <c r="D43" s="9">
        <f>D23</f>
        <v>166800</v>
      </c>
      <c r="E43" s="9">
        <f>D43</f>
        <v>166800</v>
      </c>
      <c r="F43" s="9">
        <f>F23</f>
        <v>160000</v>
      </c>
      <c r="G43" s="9">
        <f>F43</f>
        <v>160000</v>
      </c>
    </row>
    <row r="44" spans="1:7" ht="16.2" thickBot="1" x14ac:dyDescent="0.35">
      <c r="A44" s="8" t="s">
        <v>21</v>
      </c>
      <c r="B44" s="10">
        <v>3</v>
      </c>
      <c r="C44" s="10">
        <f>B44+(B44*1%)</f>
        <v>3.03</v>
      </c>
      <c r="D44" s="10">
        <v>3</v>
      </c>
      <c r="E44" s="10">
        <f>D44+(D44*2%)</f>
        <v>3.06</v>
      </c>
      <c r="F44" s="10">
        <v>3</v>
      </c>
      <c r="G44" s="10">
        <f>F44+(F44*3%)</f>
        <v>3.09</v>
      </c>
    </row>
    <row r="45" spans="1:7" ht="16.2" thickBot="1" x14ac:dyDescent="0.35">
      <c r="A45" s="8" t="s">
        <v>22</v>
      </c>
      <c r="B45" s="12">
        <f>B43*B44</f>
        <v>359100</v>
      </c>
      <c r="C45" s="12">
        <f>C43*C44</f>
        <v>362691</v>
      </c>
      <c r="D45" s="12">
        <f t="shared" ref="D45:F45" si="3">D43*D44</f>
        <v>500400</v>
      </c>
      <c r="E45" s="12">
        <f>E43*E44</f>
        <v>510408</v>
      </c>
      <c r="F45" s="12">
        <f t="shared" si="3"/>
        <v>480000</v>
      </c>
      <c r="G45" s="12">
        <f>G43*G44</f>
        <v>494400</v>
      </c>
    </row>
    <row r="46" spans="1:7" x14ac:dyDescent="0.3">
      <c r="A46" s="11"/>
      <c r="B46" s="11"/>
      <c r="C46" s="11"/>
      <c r="D46" s="11"/>
      <c r="E46" s="11"/>
      <c r="F46" s="11"/>
      <c r="G46" s="11"/>
    </row>
    <row r="47" spans="1:7" ht="15" thickBot="1" x14ac:dyDescent="0.35">
      <c r="A47" s="11"/>
      <c r="B47" s="11"/>
      <c r="C47" s="11"/>
      <c r="D47" s="11"/>
      <c r="E47" s="11"/>
      <c r="F47" s="11"/>
      <c r="G47" s="11"/>
    </row>
    <row r="48" spans="1:7" ht="16.2" thickBot="1" x14ac:dyDescent="0.35">
      <c r="A48" s="6"/>
      <c r="B48" s="7" t="s">
        <v>0</v>
      </c>
      <c r="C48" s="7"/>
      <c r="D48" s="7" t="s">
        <v>1</v>
      </c>
      <c r="E48" s="7"/>
      <c r="F48" s="7" t="s">
        <v>2</v>
      </c>
      <c r="G48" s="7"/>
    </row>
    <row r="49" spans="1:7" ht="16.2" thickBot="1" x14ac:dyDescent="0.35">
      <c r="A49" s="8" t="s">
        <v>23</v>
      </c>
      <c r="B49" s="10">
        <f>C45</f>
        <v>362691</v>
      </c>
      <c r="C49" s="10">
        <f>B49</f>
        <v>362691</v>
      </c>
      <c r="D49" s="10">
        <f>E45</f>
        <v>510408</v>
      </c>
      <c r="E49" s="10">
        <f>D49</f>
        <v>510408</v>
      </c>
      <c r="F49" s="10">
        <f>G45</f>
        <v>494400</v>
      </c>
      <c r="G49" s="10">
        <f>F49</f>
        <v>494400</v>
      </c>
    </row>
    <row r="50" spans="1:7" ht="16.2" thickBot="1" x14ac:dyDescent="0.35">
      <c r="A50" s="8" t="s">
        <v>24</v>
      </c>
      <c r="B50" s="10">
        <v>4.5999999999999996</v>
      </c>
      <c r="C50" s="10">
        <f>B50+(B50*4%)</f>
        <v>4.7839999999999998</v>
      </c>
      <c r="D50" s="10">
        <v>5.52</v>
      </c>
      <c r="E50" s="10">
        <f>D50-(D50*5%)</f>
        <v>5.2439999999999998</v>
      </c>
      <c r="F50" s="10">
        <v>7.06</v>
      </c>
      <c r="G50" s="10">
        <f>F50+(F50*2%)</f>
        <v>7.2012</v>
      </c>
    </row>
    <row r="51" spans="1:7" ht="16.2" thickBot="1" x14ac:dyDescent="0.35">
      <c r="A51" s="8" t="s">
        <v>25</v>
      </c>
      <c r="B51" s="12">
        <f>B49*B50</f>
        <v>1668378.5999999999</v>
      </c>
      <c r="C51" s="12">
        <f>C49*C50</f>
        <v>1735113.7439999999</v>
      </c>
      <c r="D51" s="12">
        <f t="shared" ref="D51:F51" si="4">D49*D50</f>
        <v>2817452.1599999997</v>
      </c>
      <c r="E51" s="12">
        <f>E49*E50</f>
        <v>2676579.5519999997</v>
      </c>
      <c r="F51" s="12">
        <f t="shared" si="4"/>
        <v>3490464</v>
      </c>
      <c r="G51" s="12"/>
    </row>
    <row r="52" spans="1:7" ht="15" thickBot="1" x14ac:dyDescent="0.35">
      <c r="A52" s="11"/>
      <c r="B52" s="11"/>
      <c r="C52" s="11"/>
      <c r="D52" s="11"/>
      <c r="E52" s="11"/>
      <c r="F52" s="11"/>
      <c r="G52" s="11"/>
    </row>
    <row r="53" spans="1:7" ht="16.2" thickBot="1" x14ac:dyDescent="0.35">
      <c r="A53" s="6"/>
      <c r="B53" s="7" t="s">
        <v>0</v>
      </c>
      <c r="C53" s="7" t="s">
        <v>1</v>
      </c>
      <c r="D53" s="7" t="s">
        <v>2</v>
      </c>
    </row>
    <row r="54" spans="1:7" ht="16.2" thickBot="1" x14ac:dyDescent="0.35">
      <c r="A54" s="8" t="s">
        <v>26</v>
      </c>
      <c r="B54" s="10">
        <f>C40</f>
        <v>6222244.0750000002</v>
      </c>
      <c r="C54" s="10">
        <f>E40</f>
        <v>8341877.1599999974</v>
      </c>
      <c r="D54" s="10">
        <f>G40</f>
        <v>9990837.9999999981</v>
      </c>
    </row>
    <row r="55" spans="1:7" ht="31.8" thickBot="1" x14ac:dyDescent="0.35">
      <c r="A55" s="8" t="s">
        <v>27</v>
      </c>
      <c r="B55" s="12">
        <f>B54*18%</f>
        <v>1120003.9335</v>
      </c>
      <c r="C55" s="12">
        <f t="shared" ref="C55:D55" si="5">C54*18%</f>
        <v>1501537.8887999994</v>
      </c>
      <c r="D55" s="12">
        <f t="shared" si="5"/>
        <v>1798350.8399999996</v>
      </c>
    </row>
    <row r="56" spans="1:7" x14ac:dyDescent="0.3">
      <c r="A56" s="11"/>
      <c r="B56" s="11"/>
      <c r="C56" s="11"/>
      <c r="D56" s="11"/>
      <c r="E56" s="11"/>
      <c r="F56" s="11"/>
      <c r="G56" s="11"/>
    </row>
    <row r="57" spans="1:7" ht="15" thickBot="1" x14ac:dyDescent="0.35">
      <c r="A57" s="11"/>
      <c r="B57" s="11"/>
      <c r="C57" s="11"/>
      <c r="D57" s="11"/>
      <c r="E57" s="11"/>
      <c r="F57" s="11"/>
      <c r="G57" s="11"/>
    </row>
    <row r="58" spans="1:7" ht="16.2" thickBot="1" x14ac:dyDescent="0.35">
      <c r="A58" s="6"/>
      <c r="B58" s="7" t="s">
        <v>0</v>
      </c>
      <c r="C58" s="7" t="s">
        <v>1</v>
      </c>
      <c r="D58" s="7" t="s">
        <v>2</v>
      </c>
    </row>
    <row r="59" spans="1:7" ht="16.2" thickBot="1" x14ac:dyDescent="0.35">
      <c r="A59" s="8" t="s">
        <v>28</v>
      </c>
      <c r="B59" s="10">
        <f>B9</f>
        <v>1656000</v>
      </c>
      <c r="C59" s="10">
        <f>C9</f>
        <v>3168000</v>
      </c>
      <c r="D59" s="10">
        <f>D9</f>
        <v>2520000</v>
      </c>
    </row>
    <row r="60" spans="1:7" ht="16.2" thickBot="1" x14ac:dyDescent="0.35">
      <c r="A60" s="8" t="s">
        <v>29</v>
      </c>
      <c r="B60" s="10">
        <f>B55</f>
        <v>1120003.9335</v>
      </c>
      <c r="C60" s="10">
        <f>C55</f>
        <v>1501537.8887999994</v>
      </c>
      <c r="D60" s="10">
        <f>D55</f>
        <v>1798350.8399999996</v>
      </c>
    </row>
    <row r="61" spans="1:7" ht="31.8" thickBot="1" x14ac:dyDescent="0.35">
      <c r="A61" s="8" t="s">
        <v>37</v>
      </c>
      <c r="B61" s="12">
        <f>B59-B60</f>
        <v>535996.06649999996</v>
      </c>
      <c r="C61" s="12">
        <f t="shared" ref="C61:D61" si="6">C59-C60</f>
        <v>1666462.1112000006</v>
      </c>
      <c r="D61" s="12">
        <f t="shared" si="6"/>
        <v>721649.16000000038</v>
      </c>
    </row>
    <row r="62" spans="1:7" x14ac:dyDescent="0.3">
      <c r="A62" s="11"/>
      <c r="B62" s="11"/>
      <c r="C62" s="11"/>
      <c r="D62" s="11"/>
      <c r="E62" s="11"/>
      <c r="F62" s="11"/>
      <c r="G62" s="11"/>
    </row>
    <row r="63" spans="1:7" ht="15" thickBot="1" x14ac:dyDescent="0.35">
      <c r="A63" s="11"/>
      <c r="B63" s="11"/>
      <c r="C63" s="11"/>
      <c r="D63" s="11"/>
      <c r="E63" s="11"/>
      <c r="F63" s="11"/>
      <c r="G63" s="11"/>
    </row>
    <row r="64" spans="1:7" ht="16.2" thickBot="1" x14ac:dyDescent="0.35">
      <c r="A64" s="6"/>
      <c r="B64" s="7" t="s">
        <v>0</v>
      </c>
      <c r="C64" s="7" t="s">
        <v>1</v>
      </c>
      <c r="D64" s="7" t="s">
        <v>2</v>
      </c>
    </row>
    <row r="65" spans="1:4" ht="16.2" thickBot="1" x14ac:dyDescent="0.35">
      <c r="A65" s="8" t="s">
        <v>30</v>
      </c>
      <c r="B65" s="10">
        <v>0</v>
      </c>
      <c r="C65" s="10">
        <f>B72</f>
        <v>3895734.7834999999</v>
      </c>
      <c r="D65" s="10">
        <f>C72</f>
        <v>12855939.4723</v>
      </c>
    </row>
    <row r="66" spans="1:4" ht="16.2" thickBot="1" x14ac:dyDescent="0.35">
      <c r="A66" s="8" t="s">
        <v>31</v>
      </c>
      <c r="B66" s="10"/>
      <c r="C66" s="10"/>
      <c r="D66" s="10"/>
    </row>
    <row r="67" spans="1:4" ht="16.2" thickBot="1" x14ac:dyDescent="0.35">
      <c r="A67" s="8" t="s">
        <v>9</v>
      </c>
      <c r="B67" s="10">
        <f>B5</f>
        <v>9200000</v>
      </c>
      <c r="C67" s="10">
        <f>D5</f>
        <v>17600000</v>
      </c>
      <c r="D67" s="10">
        <f>F5</f>
        <v>14000000</v>
      </c>
    </row>
    <row r="68" spans="1:4" ht="16.2" thickBot="1" x14ac:dyDescent="0.35">
      <c r="A68" s="8" t="s">
        <v>32</v>
      </c>
      <c r="B68" s="10"/>
      <c r="C68" s="10"/>
      <c r="D68" s="10"/>
    </row>
    <row r="69" spans="1:4" ht="16.2" thickBot="1" x14ac:dyDescent="0.35">
      <c r="A69" s="8" t="s">
        <v>33</v>
      </c>
      <c r="B69" s="10">
        <f>B40</f>
        <v>3099890.5500000003</v>
      </c>
      <c r="C69" s="10">
        <f>D40</f>
        <v>4155881.0399999991</v>
      </c>
      <c r="D69" s="10">
        <f>F40</f>
        <v>4988359.9999999991</v>
      </c>
    </row>
    <row r="70" spans="1:4" ht="16.2" thickBot="1" x14ac:dyDescent="0.35">
      <c r="A70" s="8" t="s">
        <v>34</v>
      </c>
      <c r="B70" s="10">
        <f>B51</f>
        <v>1668378.5999999999</v>
      </c>
      <c r="C70" s="10">
        <f>D51</f>
        <v>2817452.1599999997</v>
      </c>
      <c r="D70" s="10">
        <f>F51</f>
        <v>3490464</v>
      </c>
    </row>
    <row r="71" spans="1:4" ht="16.2" thickBot="1" x14ac:dyDescent="0.35">
      <c r="A71" s="8" t="s">
        <v>35</v>
      </c>
      <c r="B71" s="10">
        <f>B61</f>
        <v>535996.06649999996</v>
      </c>
      <c r="C71" s="10">
        <f>C61</f>
        <v>1666462.1112000006</v>
      </c>
      <c r="D71" s="10">
        <f>D61</f>
        <v>721649.16000000038</v>
      </c>
    </row>
    <row r="72" spans="1:4" ht="16.2" thickBot="1" x14ac:dyDescent="0.35">
      <c r="A72" s="8" t="s">
        <v>36</v>
      </c>
      <c r="B72" s="10">
        <f>B67-B69-B70-B71</f>
        <v>3895734.7834999999</v>
      </c>
      <c r="C72" s="10">
        <f>(C65+C67)-C69-C70-C71</f>
        <v>12855939.4723</v>
      </c>
      <c r="D72" s="10">
        <f>D65+D67-D69-D70-D71</f>
        <v>17655466.3123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Exercicio07-1</vt:lpstr>
      <vt:lpstr>Exercicio07-2</vt:lpstr>
      <vt:lpstr>Exercicio08-1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Unidade Fatima</dc:creator>
  <cp:lastModifiedBy>Laboratorio Unidade Fatima</cp:lastModifiedBy>
  <dcterms:created xsi:type="dcterms:W3CDTF">2025-09-19T23:58:13Z</dcterms:created>
  <dcterms:modified xsi:type="dcterms:W3CDTF">2025-09-23T00:43:11Z</dcterms:modified>
</cp:coreProperties>
</file>