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esktop\H21\SSH3201\Travaux pratiques\TP2\"/>
    </mc:Choice>
  </mc:AlternateContent>
  <xr:revisionPtr revIDLastSave="0" documentId="13_ncr:1_{49FA8C26-8A27-4F90-AF40-2196BE6C4259}" xr6:coauthVersionLast="45" xr6:coauthVersionMax="45" xr10:uidLastSave="{00000000-0000-0000-0000-000000000000}"/>
  <bookViews>
    <workbookView xWindow="10530" yWindow="6250" windowWidth="16200" windowHeight="10060" xr2:uid="{FC01ED85-5651-4BDB-9495-AAD30E8A971B}"/>
  </bookViews>
  <sheets>
    <sheet name="Rep" sheetId="4" r:id="rId1"/>
    <sheet name="Données" sheetId="3" r:id="rId2"/>
    <sheet name="Feuil2" sheetId="2" state="hidden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1" i="4" l="1"/>
  <c r="L85" i="4"/>
  <c r="T80" i="4"/>
  <c r="S79" i="4"/>
  <c r="R79" i="4"/>
  <c r="Q79" i="4"/>
  <c r="S77" i="4"/>
  <c r="R77" i="4"/>
  <c r="Q77" i="4"/>
  <c r="R74" i="4"/>
  <c r="R73" i="4"/>
  <c r="R68" i="4"/>
  <c r="O59" i="4"/>
  <c r="P59" i="4"/>
  <c r="Q59" i="4"/>
  <c r="N68" i="4"/>
  <c r="N70" i="4"/>
  <c r="Q68" i="4"/>
  <c r="S68" i="4"/>
  <c r="T70" i="4"/>
  <c r="T65" i="4"/>
  <c r="Q53" i="4"/>
  <c r="O53" i="4"/>
  <c r="N53" i="4"/>
  <c r="S34" i="4"/>
  <c r="S32" i="4"/>
  <c r="O33" i="4"/>
  <c r="S33" i="4"/>
  <c r="S35" i="4"/>
  <c r="O36" i="4"/>
  <c r="S36" i="4"/>
  <c r="S39" i="4"/>
  <c r="H4" i="3"/>
  <c r="S23" i="4"/>
  <c r="O10" i="4"/>
  <c r="S43" i="4"/>
  <c r="S44" i="4"/>
  <c r="S45" i="4"/>
  <c r="S46" i="4"/>
  <c r="R49" i="4"/>
  <c r="S20" i="4"/>
  <c r="S21" i="4"/>
  <c r="S22" i="4"/>
  <c r="S24" i="4"/>
  <c r="O25" i="4"/>
  <c r="S25" i="4"/>
  <c r="S27" i="4"/>
  <c r="D4" i="3"/>
  <c r="S8" i="4"/>
  <c r="S9" i="4"/>
  <c r="S10" i="4"/>
  <c r="S15" i="4"/>
  <c r="C1" i="2"/>
  <c r="D1" i="2"/>
  <c r="B1" i="2"/>
  <c r="A1" i="2"/>
  <c r="L1" i="2"/>
  <c r="K1" i="2"/>
  <c r="P1" i="2"/>
  <c r="O1" i="2"/>
  <c r="N1" i="2"/>
  <c r="M1" i="2"/>
  <c r="I1" i="2"/>
  <c r="H1" i="2"/>
  <c r="J1" i="2"/>
</calcChain>
</file>

<file path=xl/sharedStrings.xml><?xml version="1.0" encoding="utf-8"?>
<sst xmlns="http://schemas.openxmlformats.org/spreadsheetml/2006/main" count="118" uniqueCount="69">
  <si>
    <t>NOM :</t>
  </si>
  <si>
    <t>Prénom :</t>
  </si>
  <si>
    <t>Matricule:</t>
  </si>
  <si>
    <t>Gr:</t>
  </si>
  <si>
    <t xml:space="preserve">a)      Calculez la valeur actualisée à l’année 0, en utilisant le moins de facteurs possibles. </t>
  </si>
  <si>
    <t>Question 1</t>
  </si>
  <si>
    <t>Question 2</t>
  </si>
  <si>
    <t>i</t>
  </si>
  <si>
    <t>Montants</t>
  </si>
  <si>
    <t>Fact.Act1</t>
  </si>
  <si>
    <t>Fact.Act2</t>
  </si>
  <si>
    <t>Fact.Act3</t>
  </si>
  <si>
    <t>Fact.Act4</t>
  </si>
  <si>
    <t>Montants act.</t>
  </si>
  <si>
    <t>Réponse</t>
  </si>
  <si>
    <r>
      <t>i</t>
    </r>
    <r>
      <rPr>
        <b/>
        <sz val="5"/>
        <color theme="1"/>
        <rFont val="Calibri"/>
        <family val="2"/>
        <scheme val="minor"/>
      </rPr>
      <t>1</t>
    </r>
  </si>
  <si>
    <r>
      <t>i</t>
    </r>
    <r>
      <rPr>
        <b/>
        <sz val="5"/>
        <color theme="1"/>
        <rFont val="Calibri"/>
        <family val="2"/>
        <scheme val="minor"/>
      </rPr>
      <t>2</t>
    </r>
  </si>
  <si>
    <t>Question 3</t>
  </si>
  <si>
    <t>Question 4</t>
  </si>
  <si>
    <t>Le fédéral vous donne 20% de subvention pour un maximum de 500 $/année et de 7 200 $ à vie de la personne.</t>
  </si>
  <si>
    <t>Le provincial vous donne 10% de subvention pour un maximum de 250 $/année et de 3 600 $ à vie de la personne.</t>
  </si>
  <si>
    <t>Afin de simplifier le problème, les subventions sont déposées en même temps que vos dépôts.</t>
  </si>
  <si>
    <t xml:space="preserve">Quel est le montant maximal que vous seriez prêt à payer aujourd’hui pour acquérir cette obligation ? </t>
  </si>
  <si>
    <t>Question 5 (Bonus)</t>
  </si>
  <si>
    <r>
      <t xml:space="preserve">5.2 </t>
    </r>
    <r>
      <rPr>
        <sz val="11"/>
        <color theme="1"/>
        <rFont val="Calibri"/>
        <family val="2"/>
        <scheme val="minor"/>
      </rPr>
      <t>(indépendante de 5.1)</t>
    </r>
  </si>
  <si>
    <t>Réponse a</t>
  </si>
  <si>
    <t>a) Combien devez-vous mettre annuellement afin de maximiser les subventions?</t>
  </si>
  <si>
    <t>Réponse b</t>
  </si>
  <si>
    <t>Le 23 décembre 2020, vous avez eu un enfant et vous décidez d'investir dans un REEE.</t>
  </si>
  <si>
    <t>b) Combien votre enfant aurait-il dans son REEE à la fin de l'année où il aura ses 18 ans?</t>
  </si>
  <si>
    <t>Réponse c</t>
  </si>
  <si>
    <t>Réponse 5.1</t>
  </si>
  <si>
    <t>Réponse 5.2</t>
  </si>
  <si>
    <t xml:space="preserve">b)     En considérant seulement un seul taux d’intérêt (i1=8%) pour la période de 24 ans, calculez la somme des flux monétaires à l’année 7. </t>
  </si>
  <si>
    <t>Montants convert.</t>
  </si>
  <si>
    <r>
      <t>5.1</t>
    </r>
    <r>
      <rPr>
        <sz val="11"/>
        <color theme="1"/>
        <rFont val="Calibri"/>
        <family val="2"/>
        <scheme val="minor"/>
      </rPr>
      <t xml:space="preserve"> Vous songez à acheter une obligation d’une valeur nominale de 1 500 $, dont les intérêts sont versés semestriellement avec un taux d’intérêt annuel de 5%. Vous désirez obtenir un rendement annuel de 11% composé semestriellement.  Présumez que l’obligation arrivera à échéance à sa valeur nominale dans 10 ans et que vous conserverez cette obligation jusqu’à cette date.</t>
    </r>
  </si>
  <si>
    <t>Vous possédez aujourd’hui une obligation qui vaut 600 $. Les coupons sont payables deux fois par année avec un taux de 9%. Présumez que l’obligation arrivera à échéance à sa valeur nominale, soit 900 $, dans 9 ans. Quel taux de rendement annuel effectif moyen réaliserez-vous ?</t>
  </si>
  <si>
    <t>Voici un diagramme de flux monétaire couvrant une période de temps infini (le montant de 300 $ se répète à l'infini). En considérant un taux d'intérêt de 9% annuellement, capitalisé (composé) annuellement, actualisez ses flux monétaires.</t>
  </si>
  <si>
    <t xml:space="preserve">Voici un diagramme de flux monétaire qui représente deux taux d’intérêt différents couvrant une période de 24 ans. L’intérêt est capitalisé (composé) annuellement. </t>
  </si>
  <si>
    <t>Les placements rapportent 4% annuellement et si l’on se fie aux 10 dernières années, l'inflation moyenne serait de 1,69% par année.</t>
  </si>
  <si>
    <t>c) Si à ces 18 ans, votre enfant veut s'acheter un immeuble et qu'il doit mettre une mise de fonds de 10%, quelle est la valeur maximum de l'immeuble qu'il pourrait s'acheter en valeur d'aujourd'hui (en considérant l'inflation)?</t>
  </si>
  <si>
    <t>Un équipement coûte 105 000 $ à l’achat et a une durée de vie de 20 ans. À la fin de cette période, la valeur résiduelle est de 15 000 $. Les coûts d’entretien et de réparation sont de 3 000 $ la première année. Ces coûts augmentent à raison de 1 250 $ par année jusqu’à la fin de la durée de vie du véhicule. Supposez un taux d’intérêt de 11%. Quelle est l’annuité correspondant au véhicule ?</t>
  </si>
  <si>
    <t>Zarifoglu</t>
  </si>
  <si>
    <t>Joseph</t>
  </si>
  <si>
    <t>Facteur géométrique</t>
  </si>
  <si>
    <t>g</t>
  </si>
  <si>
    <t>n</t>
  </si>
  <si>
    <t>Al-Haddad</t>
  </si>
  <si>
    <t>Kouakou</t>
  </si>
  <si>
    <t>Cédric</t>
  </si>
  <si>
    <t>Maya</t>
  </si>
  <si>
    <t>ans</t>
  </si>
  <si>
    <t>n1</t>
  </si>
  <si>
    <t>n2</t>
  </si>
  <si>
    <t>(F/A1;g;i;n1)</t>
  </si>
  <si>
    <t>(F/P;i;n2)</t>
  </si>
  <si>
    <t>(P/F;i;n)</t>
  </si>
  <si>
    <t>V</t>
  </si>
  <si>
    <t>Taux coupons</t>
  </si>
  <si>
    <t>Taux</t>
  </si>
  <si>
    <t>Versé semestre</t>
  </si>
  <si>
    <t>m</t>
  </si>
  <si>
    <t>Coupon</t>
  </si>
  <si>
    <t>Taux effectif</t>
  </si>
  <si>
    <t>Valeur nominale</t>
  </si>
  <si>
    <t>Annuité</t>
  </si>
  <si>
    <t>(P/A;i;n)</t>
  </si>
  <si>
    <t>Total</t>
  </si>
  <si>
    <t>Taux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</si>
</sst>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* #,##0.00_)\ &quot;$&quot;_ ;_ * \(#,##0.00\)\ &quot;$&quot;_ ;_ * &quot;-&quot;??_)\ &quot;$&quot;_ ;_ @_ "/>
    <numFmt numFmtId="43" formatCode="_ * #,##0.00_)_ ;_ * \(#,##0.00\)_ ;_ * &quot;-&quot;??_)_ ;_ @_ "/>
    <numFmt numFmtId="164" formatCode="_ * #,##0_)\ &quot;$&quot;_ ;_ * \(#,##0\)\ &quot;$&quot;_ ;_ * &quot;-&quot;??_)\ &quot;$&quot;_ ;_ @_ "/>
    <numFmt numFmtId="165" formatCode="0.00%&quot;/an&quot;"/>
    <numFmt numFmtId="166" formatCode="#,##0.00\ &quot;$&quot;"/>
    <numFmt numFmtId="167" formatCode="0.0%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6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Font="1"/>
    <xf numFmtId="0" fontId="3" fillId="0" borderId="13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2" fontId="0" fillId="0" borderId="10" xfId="0" applyNumberFormat="1" applyFont="1" applyBorder="1"/>
    <xf numFmtId="2" fontId="0" fillId="0" borderId="11" xfId="0" applyNumberFormat="1" applyFont="1" applyBorder="1"/>
    <xf numFmtId="164" fontId="0" fillId="0" borderId="12" xfId="2" applyNumberFormat="1" applyFont="1" applyBorder="1"/>
    <xf numFmtId="0" fontId="3" fillId="0" borderId="16" xfId="0" applyFont="1" applyBorder="1"/>
    <xf numFmtId="0" fontId="3" fillId="0" borderId="17" xfId="0" applyFont="1" applyBorder="1"/>
    <xf numFmtId="164" fontId="3" fillId="2" borderId="18" xfId="2" applyNumberFormat="1" applyFont="1" applyFill="1" applyBorder="1"/>
    <xf numFmtId="0" fontId="3" fillId="0" borderId="19" xfId="0" applyFont="1" applyBorder="1"/>
    <xf numFmtId="0" fontId="0" fillId="0" borderId="20" xfId="0" applyFont="1" applyBorder="1"/>
    <xf numFmtId="0" fontId="0" fillId="0" borderId="22" xfId="0" applyFont="1" applyBorder="1"/>
    <xf numFmtId="0" fontId="0" fillId="0" borderId="0" xfId="0" applyFont="1" applyBorder="1"/>
    <xf numFmtId="0" fontId="0" fillId="0" borderId="23" xfId="0" applyFont="1" applyBorder="1"/>
    <xf numFmtId="0" fontId="0" fillId="0" borderId="0" xfId="0" applyFont="1" applyBorder="1" applyAlignment="1">
      <alignment wrapText="1"/>
    </xf>
    <xf numFmtId="0" fontId="0" fillId="0" borderId="23" xfId="0" applyFont="1" applyBorder="1" applyAlignment="1">
      <alignment wrapText="1"/>
    </xf>
    <xf numFmtId="0" fontId="0" fillId="0" borderId="24" xfId="0" applyFont="1" applyBorder="1"/>
    <xf numFmtId="0" fontId="0" fillId="0" borderId="25" xfId="0" applyFont="1" applyBorder="1"/>
    <xf numFmtId="0" fontId="0" fillId="0" borderId="26" xfId="0" applyFont="1" applyBorder="1"/>
    <xf numFmtId="0" fontId="0" fillId="0" borderId="21" xfId="0" applyFont="1" applyBorder="1"/>
    <xf numFmtId="0" fontId="0" fillId="0" borderId="22" xfId="0" applyFont="1" applyBorder="1" applyAlignment="1"/>
    <xf numFmtId="0" fontId="0" fillId="0" borderId="0" xfId="0" applyFont="1" applyBorder="1" applyAlignment="1"/>
    <xf numFmtId="164" fontId="0" fillId="0" borderId="0" xfId="2" applyNumberFormat="1" applyFont="1"/>
    <xf numFmtId="0" fontId="3" fillId="0" borderId="22" xfId="0" applyFont="1" applyBorder="1"/>
    <xf numFmtId="0" fontId="7" fillId="0" borderId="27" xfId="0" applyFont="1" applyBorder="1"/>
    <xf numFmtId="0" fontId="7" fillId="0" borderId="27" xfId="4" applyNumberFormat="1" applyFont="1" applyBorder="1"/>
    <xf numFmtId="0" fontId="7" fillId="0" borderId="28" xfId="0" applyFont="1" applyBorder="1"/>
    <xf numFmtId="0" fontId="7" fillId="0" borderId="29" xfId="0" applyFont="1" applyBorder="1"/>
    <xf numFmtId="0" fontId="7" fillId="0" borderId="0" xfId="0" applyFont="1" applyBorder="1"/>
    <xf numFmtId="0" fontId="7" fillId="0" borderId="30" xfId="0" applyFont="1" applyBorder="1"/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center" wrapText="1"/>
    </xf>
    <xf numFmtId="0" fontId="7" fillId="0" borderId="31" xfId="0" applyFont="1" applyBorder="1"/>
    <xf numFmtId="0" fontId="7" fillId="0" borderId="17" xfId="0" applyFont="1" applyBorder="1"/>
    <xf numFmtId="0" fontId="0" fillId="0" borderId="17" xfId="0" applyFont="1" applyBorder="1"/>
    <xf numFmtId="0" fontId="3" fillId="0" borderId="32" xfId="0" applyFont="1" applyBorder="1"/>
    <xf numFmtId="0" fontId="3" fillId="0" borderId="22" xfId="0" applyFont="1" applyBorder="1" applyAlignment="1">
      <alignment horizontal="justify" vertical="center"/>
    </xf>
    <xf numFmtId="9" fontId="3" fillId="0" borderId="14" xfId="3" applyFont="1" applyBorder="1"/>
    <xf numFmtId="9" fontId="3" fillId="0" borderId="33" xfId="3" applyFont="1" applyBorder="1"/>
    <xf numFmtId="0" fontId="3" fillId="0" borderId="15" xfId="0" applyFont="1" applyBorder="1"/>
    <xf numFmtId="0" fontId="3" fillId="0" borderId="20" xfId="0" applyFont="1" applyBorder="1" applyAlignment="1">
      <alignment vertical="center"/>
    </xf>
    <xf numFmtId="0" fontId="7" fillId="0" borderId="36" xfId="0" applyFont="1" applyBorder="1"/>
    <xf numFmtId="44" fontId="7" fillId="0" borderId="0" xfId="0" applyNumberFormat="1" applyFont="1" applyBorder="1"/>
    <xf numFmtId="0" fontId="7" fillId="0" borderId="0" xfId="4" applyNumberFormat="1" applyFont="1" applyBorder="1"/>
    <xf numFmtId="0" fontId="0" fillId="0" borderId="31" xfId="0" applyFont="1" applyBorder="1"/>
    <xf numFmtId="0" fontId="7" fillId="0" borderId="22" xfId="0" applyFont="1" applyBorder="1"/>
    <xf numFmtId="0" fontId="7" fillId="0" borderId="25" xfId="0" applyFont="1" applyBorder="1"/>
    <xf numFmtId="44" fontId="7" fillId="0" borderId="25" xfId="0" applyNumberFormat="1" applyFont="1" applyBorder="1"/>
    <xf numFmtId="10" fontId="0" fillId="0" borderId="0" xfId="3" applyNumberFormat="1" applyFont="1"/>
    <xf numFmtId="164" fontId="0" fillId="0" borderId="23" xfId="0" applyNumberFormat="1" applyFont="1" applyBorder="1"/>
    <xf numFmtId="0" fontId="0" fillId="0" borderId="6" xfId="0" applyNumberFormat="1" applyFont="1" applyBorder="1"/>
    <xf numFmtId="0" fontId="0" fillId="0" borderId="7" xfId="0" applyNumberFormat="1" applyFont="1" applyBorder="1"/>
    <xf numFmtId="0" fontId="0" fillId="0" borderId="10" xfId="0" applyNumberFormat="1" applyFont="1" applyBorder="1"/>
    <xf numFmtId="0" fontId="0" fillId="0" borderId="11" xfId="0" applyNumberFormat="1" applyFont="1" applyBorder="1"/>
    <xf numFmtId="0" fontId="0" fillId="0" borderId="6" xfId="0" applyNumberFormat="1" applyFont="1" applyFill="1" applyBorder="1"/>
    <xf numFmtId="0" fontId="0" fillId="0" borderId="7" xfId="0" applyNumberFormat="1" applyFont="1" applyFill="1" applyBorder="1"/>
    <xf numFmtId="0" fontId="0" fillId="0" borderId="8" xfId="2" applyNumberFormat="1" applyFont="1" applyFill="1" applyBorder="1"/>
    <xf numFmtId="0" fontId="7" fillId="0" borderId="0" xfId="1" applyNumberFormat="1" applyFont="1" applyBorder="1"/>
    <xf numFmtId="0" fontId="7" fillId="0" borderId="0" xfId="0" applyNumberFormat="1" applyFont="1" applyBorder="1"/>
    <xf numFmtId="0" fontId="7" fillId="0" borderId="30" xfId="2" applyNumberFormat="1" applyFont="1" applyBorder="1"/>
    <xf numFmtId="0" fontId="7" fillId="0" borderId="30" xfId="0" applyNumberFormat="1" applyFont="1" applyBorder="1"/>
    <xf numFmtId="0" fontId="7" fillId="0" borderId="29" xfId="0" applyNumberFormat="1" applyFont="1" applyBorder="1"/>
    <xf numFmtId="0" fontId="7" fillId="0" borderId="0" xfId="2" applyNumberFormat="1" applyFont="1" applyBorder="1"/>
    <xf numFmtId="0" fontId="7" fillId="0" borderId="36" xfId="0" applyNumberFormat="1" applyFont="1" applyBorder="1"/>
    <xf numFmtId="0" fontId="7" fillId="0" borderId="27" xfId="0" applyNumberFormat="1" applyFont="1" applyBorder="1"/>
    <xf numFmtId="0" fontId="7" fillId="0" borderId="27" xfId="0" applyNumberFormat="1" applyFont="1" applyBorder="1" applyAlignment="1">
      <alignment wrapText="1"/>
    </xf>
    <xf numFmtId="0" fontId="7" fillId="0" borderId="28" xfId="0" applyNumberFormat="1" applyFont="1" applyBorder="1" applyAlignment="1">
      <alignment wrapText="1"/>
    </xf>
    <xf numFmtId="0" fontId="0" fillId="0" borderId="0" xfId="0" applyNumberFormat="1" applyBorder="1"/>
    <xf numFmtId="0" fontId="0" fillId="0" borderId="0" xfId="1" applyNumberFormat="1" applyFont="1" applyBorder="1"/>
    <xf numFmtId="0" fontId="7" fillId="0" borderId="0" xfId="0" applyNumberFormat="1" applyFont="1" applyBorder="1" applyAlignment="1">
      <alignment horizontal="center" wrapText="1"/>
    </xf>
    <xf numFmtId="0" fontId="0" fillId="0" borderId="30" xfId="0" applyNumberFormat="1" applyBorder="1"/>
    <xf numFmtId="0" fontId="0" fillId="0" borderId="0" xfId="0" applyNumberFormat="1" applyFont="1" applyBorder="1"/>
    <xf numFmtId="0" fontId="0" fillId="0" borderId="0" xfId="0" applyNumberFormat="1" applyBorder="1" applyAlignment="1">
      <alignment horizontal="center"/>
    </xf>
    <xf numFmtId="0" fontId="0" fillId="0" borderId="0" xfId="1" applyNumberFormat="1" applyFont="1" applyBorder="1" applyAlignment="1">
      <alignment horizontal="right"/>
    </xf>
    <xf numFmtId="0" fontId="0" fillId="0" borderId="30" xfId="2" applyNumberFormat="1" applyFont="1" applyBorder="1"/>
    <xf numFmtId="0" fontId="8" fillId="0" borderId="0" xfId="0" applyNumberFormat="1" applyFont="1" applyBorder="1"/>
    <xf numFmtId="0" fontId="8" fillId="0" borderId="30" xfId="0" applyNumberFormat="1" applyFont="1" applyBorder="1"/>
    <xf numFmtId="0" fontId="7" fillId="0" borderId="28" xfId="0" applyNumberFormat="1" applyFont="1" applyBorder="1"/>
    <xf numFmtId="0" fontId="7" fillId="0" borderId="0" xfId="0" applyNumberFormat="1" applyFont="1" applyBorder="1" applyAlignment="1">
      <alignment horizontal="center"/>
    </xf>
    <xf numFmtId="0" fontId="7" fillId="0" borderId="0" xfId="3" applyNumberFormat="1" applyFont="1" applyBorder="1"/>
    <xf numFmtId="0" fontId="7" fillId="0" borderId="0" xfId="0" applyNumberFormat="1" applyFont="1" applyBorder="1" applyAlignment="1">
      <alignment wrapText="1"/>
    </xf>
    <xf numFmtId="0" fontId="7" fillId="0" borderId="30" xfId="0" applyNumberFormat="1" applyFont="1" applyBorder="1" applyAlignment="1">
      <alignment wrapText="1"/>
    </xf>
    <xf numFmtId="0" fontId="0" fillId="0" borderId="27" xfId="0" applyNumberFormat="1" applyFont="1" applyBorder="1"/>
    <xf numFmtId="0" fontId="7" fillId="0" borderId="27" xfId="0" applyNumberFormat="1" applyFont="1" applyBorder="1" applyAlignment="1">
      <alignment horizontal="center"/>
    </xf>
    <xf numFmtId="0" fontId="0" fillId="0" borderId="28" xfId="0" applyNumberFormat="1" applyFont="1" applyBorder="1"/>
    <xf numFmtId="0" fontId="0" fillId="0" borderId="0" xfId="2" applyNumberFormat="1" applyFont="1" applyBorder="1"/>
    <xf numFmtId="0" fontId="0" fillId="0" borderId="30" xfId="0" applyNumberFormat="1" applyFont="1" applyBorder="1"/>
    <xf numFmtId="0" fontId="7" fillId="0" borderId="17" xfId="0" applyNumberFormat="1" applyFont="1" applyBorder="1"/>
    <xf numFmtId="0" fontId="6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166" fontId="0" fillId="0" borderId="8" xfId="2" applyNumberFormat="1" applyFont="1" applyBorder="1"/>
    <xf numFmtId="166" fontId="0" fillId="0" borderId="12" xfId="2" applyNumberFormat="1" applyFont="1" applyBorder="1"/>
    <xf numFmtId="166" fontId="3" fillId="2" borderId="18" xfId="2" applyNumberFormat="1" applyFont="1" applyFill="1" applyBorder="1"/>
    <xf numFmtId="44" fontId="0" fillId="0" borderId="5" xfId="2" applyFont="1" applyBorder="1"/>
    <xf numFmtId="44" fontId="0" fillId="0" borderId="9" xfId="2" applyFont="1" applyBorder="1"/>
    <xf numFmtId="44" fontId="0" fillId="0" borderId="5" xfId="2" applyFont="1" applyFill="1" applyBorder="1"/>
    <xf numFmtId="44" fontId="0" fillId="0" borderId="8" xfId="2" applyFont="1" applyFill="1" applyBorder="1"/>
    <xf numFmtId="44" fontId="0" fillId="0" borderId="12" xfId="2" applyFont="1" applyBorder="1"/>
    <xf numFmtId="44" fontId="3" fillId="2" borderId="18" xfId="2" applyFont="1" applyFill="1" applyBorder="1"/>
    <xf numFmtId="44" fontId="0" fillId="0" borderId="8" xfId="2" applyNumberFormat="1" applyFont="1" applyFill="1" applyBorder="1"/>
    <xf numFmtId="9" fontId="0" fillId="0" borderId="0" xfId="0" applyNumberFormat="1"/>
    <xf numFmtId="9" fontId="0" fillId="0" borderId="0" xfId="3" applyFont="1"/>
    <xf numFmtId="44" fontId="7" fillId="0" borderId="29" xfId="2" applyFont="1" applyBorder="1"/>
    <xf numFmtId="44" fontId="7" fillId="0" borderId="31" xfId="2" applyFont="1" applyBorder="1"/>
    <xf numFmtId="44" fontId="7" fillId="0" borderId="30" xfId="2" applyFont="1" applyBorder="1"/>
    <xf numFmtId="44" fontId="7" fillId="0" borderId="30" xfId="2" applyFont="1" applyBorder="1" applyAlignment="1">
      <alignment horizontal="center" wrapText="1"/>
    </xf>
    <xf numFmtId="44" fontId="0" fillId="0" borderId="0" xfId="0" applyNumberFormat="1" applyFont="1" applyBorder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2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22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65" fontId="10" fillId="2" borderId="32" xfId="0" applyNumberFormat="1" applyFont="1" applyFill="1" applyBorder="1" applyAlignment="1">
      <alignment horizontal="right"/>
    </xf>
    <xf numFmtId="165" fontId="10" fillId="2" borderId="33" xfId="0" applyNumberFormat="1" applyFont="1" applyFill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3" fillId="0" borderId="35" xfId="0" applyFont="1" applyBorder="1" applyAlignment="1">
      <alignment horizontal="right"/>
    </xf>
    <xf numFmtId="164" fontId="3" fillId="2" borderId="34" xfId="2" applyNumberFormat="1" applyFont="1" applyFill="1" applyBorder="1" applyAlignment="1">
      <alignment horizontal="right"/>
    </xf>
    <xf numFmtId="164" fontId="3" fillId="2" borderId="33" xfId="2" applyNumberFormat="1" applyFont="1" applyFill="1" applyBorder="1" applyAlignment="1">
      <alignment horizontal="right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4" fontId="3" fillId="2" borderId="34" xfId="2" applyFont="1" applyFill="1" applyBorder="1" applyAlignment="1">
      <alignment horizontal="right"/>
    </xf>
    <xf numFmtId="44" fontId="3" fillId="2" borderId="33" xfId="2" applyFont="1" applyFill="1" applyBorder="1" applyAlignment="1">
      <alignment horizontal="right"/>
    </xf>
    <xf numFmtId="0" fontId="1" fillId="0" borderId="2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9" fontId="7" fillId="0" borderId="27" xfId="3" applyFont="1" applyBorder="1"/>
    <xf numFmtId="0" fontId="7" fillId="0" borderId="0" xfId="0" applyNumberFormat="1" applyFont="1" applyFill="1" applyBorder="1"/>
    <xf numFmtId="0" fontId="7" fillId="0" borderId="27" xfId="0" applyNumberFormat="1" applyFont="1" applyFill="1" applyBorder="1"/>
    <xf numFmtId="0" fontId="0" fillId="0" borderId="29" xfId="0" applyFont="1" applyBorder="1"/>
    <xf numFmtId="0" fontId="3" fillId="0" borderId="36" xfId="0" applyFont="1" applyBorder="1"/>
    <xf numFmtId="164" fontId="3" fillId="2" borderId="37" xfId="2" applyNumberFormat="1" applyFont="1" applyFill="1" applyBorder="1" applyAlignment="1">
      <alignment horizontal="right"/>
    </xf>
    <xf numFmtId="164" fontId="3" fillId="2" borderId="28" xfId="2" applyNumberFormat="1" applyFont="1" applyFill="1" applyBorder="1" applyAlignment="1">
      <alignment horizontal="right"/>
    </xf>
    <xf numFmtId="10" fontId="7" fillId="0" borderId="0" xfId="3" applyNumberFormat="1" applyFont="1" applyFill="1" applyBorder="1"/>
    <xf numFmtId="44" fontId="0" fillId="0" borderId="0" xfId="2" applyFont="1" applyBorder="1" applyAlignment="1">
      <alignment horizontal="center"/>
    </xf>
    <xf numFmtId="44" fontId="7" fillId="0" borderId="29" xfId="0" applyNumberFormat="1" applyFont="1" applyBorder="1"/>
    <xf numFmtId="9" fontId="7" fillId="0" borderId="29" xfId="3" applyFont="1" applyBorder="1"/>
    <xf numFmtId="9" fontId="7" fillId="0" borderId="0" xfId="3" applyFont="1" applyBorder="1"/>
    <xf numFmtId="10" fontId="7" fillId="0" borderId="27" xfId="3" applyNumberFormat="1" applyFont="1" applyFill="1" applyBorder="1"/>
    <xf numFmtId="0" fontId="7" fillId="0" borderId="27" xfId="0" applyNumberFormat="1" applyFont="1" applyBorder="1" applyAlignment="1">
      <alignment horizontal="center" wrapText="1"/>
    </xf>
    <xf numFmtId="44" fontId="7" fillId="0" borderId="31" xfId="0" applyNumberFormat="1" applyFont="1" applyBorder="1"/>
    <xf numFmtId="44" fontId="7" fillId="0" borderId="0" xfId="0" applyNumberFormat="1" applyFont="1" applyBorder="1" applyAlignment="1">
      <alignment horizontal="center" wrapText="1"/>
    </xf>
    <xf numFmtId="44" fontId="7" fillId="0" borderId="27" xfId="2" applyFont="1" applyBorder="1"/>
    <xf numFmtId="44" fontId="7" fillId="0" borderId="27" xfId="0" applyNumberFormat="1" applyFont="1" applyBorder="1"/>
    <xf numFmtId="10" fontId="0" fillId="0" borderId="0" xfId="3" applyNumberFormat="1" applyFont="1" applyBorder="1"/>
    <xf numFmtId="0" fontId="0" fillId="0" borderId="2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44" fontId="7" fillId="0" borderId="0" xfId="2" applyFont="1" applyBorder="1"/>
    <xf numFmtId="167" fontId="0" fillId="0" borderId="27" xfId="3" applyNumberFormat="1" applyFont="1" applyBorder="1"/>
  </cellXfs>
  <cellStyles count="5">
    <cellStyle name="Milliers" xfId="1" builtinId="3"/>
    <cellStyle name="Monétaire" xfId="2" builtinId="4"/>
    <cellStyle name="Normal" xfId="0" builtinId="0"/>
    <cellStyle name="Pourcentage" xfId="3" builtinId="5"/>
    <cellStyle name="Pourcentage 2" xfId="4" xr:uid="{10D98DA8-7008-4927-A1F6-DC3270AFA7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8</xdr:row>
      <xdr:rowOff>123825</xdr:rowOff>
    </xdr:from>
    <xdr:to>
      <xdr:col>6</xdr:col>
      <xdr:colOff>198547</xdr:colOff>
      <xdr:row>15</xdr:row>
      <xdr:rowOff>82550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8D9AC1-5C74-44AD-855C-FCB170A18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1666875"/>
          <a:ext cx="4634022" cy="1311275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20</xdr:row>
      <xdr:rowOff>114300</xdr:rowOff>
    </xdr:from>
    <xdr:to>
      <xdr:col>8</xdr:col>
      <xdr:colOff>352425</xdr:colOff>
      <xdr:row>33</xdr:row>
      <xdr:rowOff>12800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22F8B6B-9249-4830-9B03-9DD33974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975" y="3981450"/>
          <a:ext cx="7096125" cy="24131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4152-D161-485E-A7B5-85E3ADF37EA3}">
  <dimension ref="A1:W99"/>
  <sheetViews>
    <sheetView tabSelected="1" topLeftCell="O72" zoomScale="85" zoomScaleNormal="85" workbookViewId="0">
      <selection activeCell="R84" sqref="R84"/>
    </sheetView>
  </sheetViews>
  <sheetFormatPr baseColWidth="10" defaultColWidth="11.453125" defaultRowHeight="14.5" x14ac:dyDescent="0.35"/>
  <cols>
    <col min="1" max="2" width="11.453125" style="3"/>
    <col min="3" max="3" width="15.6328125" style="3" bestFit="1" customWidth="1"/>
    <col min="4" max="4" width="15.36328125" style="3" bestFit="1" customWidth="1"/>
    <col min="5" max="5" width="11.453125" style="3"/>
    <col min="6" max="6" width="15.36328125" style="3" bestFit="1" customWidth="1"/>
    <col min="7" max="7" width="13.81640625" style="3" bestFit="1" customWidth="1"/>
    <col min="8" max="9" width="15.36328125" style="3" bestFit="1" customWidth="1"/>
    <col min="10" max="10" width="11.453125" style="3"/>
    <col min="11" max="11" width="15.36328125" style="3" bestFit="1" customWidth="1"/>
    <col min="12" max="12" width="11.453125" style="3"/>
    <col min="13" max="13" width="15.36328125" style="3" bestFit="1" customWidth="1"/>
    <col min="14" max="14" width="15.6328125" style="3" bestFit="1" customWidth="1"/>
    <col min="15" max="15" width="16.1796875" style="3" customWidth="1"/>
    <col min="16" max="16" width="17.26953125" style="3" customWidth="1"/>
    <col min="17" max="18" width="15.36328125" style="3" bestFit="1" customWidth="1"/>
    <col min="19" max="19" width="17.453125" style="3" bestFit="1" customWidth="1"/>
    <col min="20" max="16384" width="11.453125" style="3"/>
  </cols>
  <sheetData>
    <row r="1" spans="1:23" x14ac:dyDescent="0.35">
      <c r="A1" s="1" t="s">
        <v>0</v>
      </c>
      <c r="B1" s="115" t="s">
        <v>47</v>
      </c>
      <c r="C1" s="115"/>
      <c r="D1" s="1" t="s">
        <v>1</v>
      </c>
      <c r="E1" s="115" t="s">
        <v>50</v>
      </c>
      <c r="F1" s="115"/>
      <c r="G1" s="2" t="s">
        <v>2</v>
      </c>
      <c r="H1" s="116">
        <v>1980382</v>
      </c>
      <c r="I1" s="116"/>
      <c r="J1" s="2" t="s">
        <v>3</v>
      </c>
      <c r="K1" s="3">
        <v>1</v>
      </c>
    </row>
    <row r="2" spans="1:23" x14ac:dyDescent="0.35">
      <c r="A2" s="1" t="s">
        <v>0</v>
      </c>
      <c r="B2" s="115" t="s">
        <v>48</v>
      </c>
      <c r="C2" s="115"/>
      <c r="D2" s="1" t="s">
        <v>1</v>
      </c>
      <c r="E2" s="115" t="s">
        <v>49</v>
      </c>
      <c r="F2" s="115"/>
      <c r="G2" s="2" t="s">
        <v>2</v>
      </c>
      <c r="H2" s="116">
        <v>1851996</v>
      </c>
      <c r="I2" s="116"/>
      <c r="J2" s="2" t="s">
        <v>3</v>
      </c>
      <c r="K2" s="3">
        <v>1</v>
      </c>
    </row>
    <row r="3" spans="1:23" x14ac:dyDescent="0.35">
      <c r="A3" s="1" t="s">
        <v>0</v>
      </c>
      <c r="B3" s="115" t="s">
        <v>42</v>
      </c>
      <c r="C3" s="115"/>
      <c r="D3" s="1" t="s">
        <v>1</v>
      </c>
      <c r="E3" s="115" t="s">
        <v>43</v>
      </c>
      <c r="F3" s="115"/>
      <c r="G3" s="2" t="s">
        <v>2</v>
      </c>
      <c r="H3" s="116">
        <v>1882664</v>
      </c>
      <c r="I3" s="116"/>
      <c r="J3" s="2" t="s">
        <v>3</v>
      </c>
      <c r="K3" s="3">
        <v>1</v>
      </c>
    </row>
    <row r="5" spans="1:23" ht="15" thickBot="1" x14ac:dyDescent="0.4">
      <c r="A5" s="15" t="s">
        <v>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25"/>
    </row>
    <row r="6" spans="1:23" ht="15" thickBot="1" x14ac:dyDescent="0.4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N6" s="18"/>
      <c r="O6" s="4" t="s">
        <v>7</v>
      </c>
      <c r="P6" s="43">
        <v>0.09</v>
      </c>
      <c r="Q6" s="18"/>
      <c r="R6" s="18"/>
      <c r="S6" s="18"/>
      <c r="T6" s="18"/>
      <c r="U6" s="18"/>
      <c r="V6" s="18"/>
      <c r="W6" s="19"/>
    </row>
    <row r="7" spans="1:23" ht="15" customHeight="1" x14ac:dyDescent="0.35">
      <c r="A7" s="117" t="s">
        <v>37</v>
      </c>
      <c r="B7" s="118"/>
      <c r="C7" s="118"/>
      <c r="D7" s="118"/>
      <c r="E7" s="118"/>
      <c r="F7" s="118"/>
      <c r="G7" s="118"/>
      <c r="H7" s="118"/>
      <c r="I7" s="20"/>
      <c r="J7" s="20"/>
      <c r="K7" s="20"/>
      <c r="L7" s="18"/>
      <c r="N7" s="5" t="s">
        <v>8</v>
      </c>
      <c r="O7" s="6" t="s">
        <v>9</v>
      </c>
      <c r="P7" s="6" t="s">
        <v>10</v>
      </c>
      <c r="Q7" s="6" t="s">
        <v>11</v>
      </c>
      <c r="R7" s="7" t="s">
        <v>12</v>
      </c>
      <c r="S7" s="8" t="s">
        <v>13</v>
      </c>
      <c r="T7" s="18"/>
      <c r="U7" s="18"/>
      <c r="V7" s="18"/>
      <c r="W7" s="19"/>
    </row>
    <row r="8" spans="1:23" x14ac:dyDescent="0.35">
      <c r="A8" s="117"/>
      <c r="B8" s="118"/>
      <c r="C8" s="118"/>
      <c r="D8" s="118"/>
      <c r="E8" s="118"/>
      <c r="F8" s="118"/>
      <c r="G8" s="118"/>
      <c r="H8" s="118"/>
      <c r="I8" s="20"/>
      <c r="J8" s="20"/>
      <c r="K8" s="20"/>
      <c r="L8" s="18"/>
      <c r="N8" s="101">
        <v>700</v>
      </c>
      <c r="O8" s="56">
        <v>3.2397200000000002</v>
      </c>
      <c r="P8" s="56"/>
      <c r="Q8" s="56"/>
      <c r="R8" s="57"/>
      <c r="S8" s="98">
        <f>N8*O8</f>
        <v>2267.8040000000001</v>
      </c>
      <c r="T8" s="18"/>
      <c r="U8" s="18"/>
      <c r="V8" s="18"/>
      <c r="W8" s="19"/>
    </row>
    <row r="9" spans="1:23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N9" s="101">
        <v>1000</v>
      </c>
      <c r="O9" s="56">
        <v>2.5312899999999998</v>
      </c>
      <c r="P9" s="56">
        <v>0.70843</v>
      </c>
      <c r="Q9" s="56"/>
      <c r="R9" s="57"/>
      <c r="S9" s="98">
        <f>N9*O9*P9</f>
        <v>1793.2417747</v>
      </c>
      <c r="T9" s="18"/>
      <c r="U9" s="18"/>
      <c r="V9" s="18"/>
      <c r="W9" s="19"/>
    </row>
    <row r="10" spans="1:23" x14ac:dyDescent="0.3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N10" s="101">
        <v>300</v>
      </c>
      <c r="O10" s="56">
        <f>1/P6</f>
        <v>11.111111111111111</v>
      </c>
      <c r="P10" s="56">
        <v>0.54703000000000002</v>
      </c>
      <c r="Q10" s="56"/>
      <c r="R10" s="57"/>
      <c r="S10" s="98">
        <f>N10*O10*P10</f>
        <v>1823.4333333333332</v>
      </c>
      <c r="T10" s="18"/>
      <c r="U10" s="18"/>
      <c r="V10" s="18"/>
      <c r="W10" s="19"/>
    </row>
    <row r="11" spans="1:23" x14ac:dyDescent="0.3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N11" s="101"/>
      <c r="O11" s="56"/>
      <c r="P11" s="56"/>
      <c r="Q11" s="56"/>
      <c r="R11" s="57"/>
      <c r="S11" s="98"/>
      <c r="T11" s="18"/>
      <c r="U11" s="18"/>
      <c r="V11" s="18"/>
      <c r="W11" s="19"/>
    </row>
    <row r="12" spans="1:23" x14ac:dyDescent="0.3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N12" s="101"/>
      <c r="O12" s="56"/>
      <c r="P12" s="56"/>
      <c r="Q12" s="56"/>
      <c r="R12" s="57"/>
      <c r="S12" s="98"/>
      <c r="T12" s="18"/>
      <c r="U12" s="18"/>
      <c r="V12" s="18"/>
      <c r="W12" s="19"/>
    </row>
    <row r="13" spans="1:23" x14ac:dyDescent="0.3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N13" s="101"/>
      <c r="O13" s="56"/>
      <c r="P13" s="56"/>
      <c r="Q13" s="56"/>
      <c r="R13" s="57"/>
      <c r="S13" s="98"/>
      <c r="T13" s="18"/>
      <c r="U13" s="18"/>
      <c r="V13" s="18"/>
      <c r="W13" s="19"/>
    </row>
    <row r="14" spans="1:23" ht="15" thickBot="1" x14ac:dyDescent="0.4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N14" s="102"/>
      <c r="O14" s="58"/>
      <c r="P14" s="58"/>
      <c r="Q14" s="58"/>
      <c r="R14" s="59"/>
      <c r="S14" s="99"/>
      <c r="T14" s="18"/>
      <c r="U14" s="18"/>
      <c r="V14" s="18"/>
      <c r="W14" s="19"/>
    </row>
    <row r="15" spans="1:23" ht="15" thickBot="1" x14ac:dyDescent="0.4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N15" s="18"/>
      <c r="O15" s="18"/>
      <c r="P15" s="18"/>
      <c r="Q15" s="123" t="s">
        <v>14</v>
      </c>
      <c r="R15" s="124"/>
      <c r="S15" s="100">
        <f>SUM(S8:S10)</f>
        <v>5884.4791080333334</v>
      </c>
      <c r="T15" s="18"/>
      <c r="U15" s="18"/>
      <c r="V15" s="18"/>
      <c r="W15" s="19"/>
    </row>
    <row r="16" spans="1:23" ht="15" thickBot="1" x14ac:dyDescent="0.4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9"/>
    </row>
    <row r="17" spans="1:23" ht="15" thickBot="1" x14ac:dyDescent="0.4">
      <c r="A17" s="15" t="s">
        <v>6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4" t="s">
        <v>15</v>
      </c>
      <c r="P17" s="43">
        <v>0.08</v>
      </c>
      <c r="Q17" s="16"/>
      <c r="R17" s="16"/>
      <c r="S17" s="16"/>
      <c r="T17" s="16"/>
      <c r="U17" s="16"/>
      <c r="V17" s="16"/>
      <c r="W17" s="25"/>
    </row>
    <row r="18" spans="1:23" ht="15" thickBot="1" x14ac:dyDescent="0.4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4" t="s">
        <v>16</v>
      </c>
      <c r="P18" s="43">
        <v>0.12</v>
      </c>
      <c r="Q18" s="18"/>
      <c r="R18" s="18"/>
      <c r="S18" s="18"/>
      <c r="T18" s="18"/>
      <c r="U18" s="18"/>
      <c r="V18" s="18"/>
      <c r="W18" s="19"/>
    </row>
    <row r="19" spans="1:23" ht="15" customHeight="1" x14ac:dyDescent="0.35">
      <c r="A19" s="117" t="s">
        <v>38</v>
      </c>
      <c r="B19" s="118"/>
      <c r="C19" s="118"/>
      <c r="D19" s="118"/>
      <c r="E19" s="118"/>
      <c r="F19" s="118"/>
      <c r="G19" s="118"/>
      <c r="H19" s="118"/>
      <c r="I19" s="20"/>
      <c r="J19" s="20"/>
      <c r="K19" s="20"/>
      <c r="L19" s="18"/>
      <c r="M19" s="18"/>
      <c r="N19" s="5" t="s">
        <v>8</v>
      </c>
      <c r="O19" s="6" t="s">
        <v>9</v>
      </c>
      <c r="P19" s="6" t="s">
        <v>10</v>
      </c>
      <c r="Q19" s="6" t="s">
        <v>11</v>
      </c>
      <c r="R19" s="7" t="s">
        <v>12</v>
      </c>
      <c r="S19" s="8" t="s">
        <v>13</v>
      </c>
      <c r="T19" s="18"/>
      <c r="U19" s="18"/>
      <c r="V19" s="18"/>
      <c r="W19" s="19"/>
    </row>
    <row r="20" spans="1:23" x14ac:dyDescent="0.35">
      <c r="A20" s="117"/>
      <c r="B20" s="118"/>
      <c r="C20" s="118"/>
      <c r="D20" s="118"/>
      <c r="E20" s="118"/>
      <c r="F20" s="118"/>
      <c r="G20" s="118"/>
      <c r="H20" s="118"/>
      <c r="I20" s="20"/>
      <c r="J20" s="20"/>
      <c r="K20" s="20"/>
      <c r="L20" s="18"/>
      <c r="M20" s="18"/>
      <c r="N20" s="103">
        <v>2000</v>
      </c>
      <c r="O20" s="60"/>
      <c r="P20" s="60"/>
      <c r="Q20" s="60"/>
      <c r="R20" s="61"/>
      <c r="S20" s="107">
        <f>N20</f>
        <v>2000</v>
      </c>
      <c r="T20" s="18"/>
      <c r="U20" s="18"/>
      <c r="V20" s="18"/>
      <c r="W20" s="19"/>
    </row>
    <row r="21" spans="1:23" x14ac:dyDescent="0.3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03">
        <v>2000</v>
      </c>
      <c r="O21" s="60">
        <v>0.92593000000000003</v>
      </c>
      <c r="P21" s="60"/>
      <c r="Q21" s="60"/>
      <c r="R21" s="61"/>
      <c r="S21" s="107">
        <f>N21*O21</f>
        <v>1851.8600000000001</v>
      </c>
      <c r="T21" s="18"/>
      <c r="U21" s="18"/>
      <c r="V21" s="18"/>
      <c r="W21" s="19"/>
    </row>
    <row r="22" spans="1:23" x14ac:dyDescent="0.3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03">
        <v>-200</v>
      </c>
      <c r="O22" s="60">
        <v>4.6500899999999996</v>
      </c>
      <c r="P22" s="60">
        <v>0.92593000000000003</v>
      </c>
      <c r="Q22" s="60"/>
      <c r="R22" s="61"/>
      <c r="S22" s="62">
        <f>PRODUCT(N22:P22)</f>
        <v>-861.13156673999993</v>
      </c>
      <c r="T22" s="18"/>
      <c r="U22" s="18"/>
      <c r="V22" s="18"/>
      <c r="W22" s="19"/>
    </row>
    <row r="23" spans="1:23" x14ac:dyDescent="0.3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03">
        <v>2000</v>
      </c>
      <c r="O23" s="60">
        <v>3.3121299999999998</v>
      </c>
      <c r="P23" s="60">
        <v>0.92593000000000003</v>
      </c>
      <c r="Q23" s="60"/>
      <c r="R23" s="61"/>
      <c r="S23" s="62">
        <f>PRODUCT(N23:P23)</f>
        <v>6133.6010617999991</v>
      </c>
      <c r="T23" s="114"/>
      <c r="U23" s="18"/>
      <c r="V23" s="18"/>
      <c r="W23" s="19"/>
    </row>
    <row r="24" spans="1:23" x14ac:dyDescent="0.3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03">
        <v>-300</v>
      </c>
      <c r="O24" s="60">
        <v>0.89285999999999999</v>
      </c>
      <c r="P24" s="60">
        <v>0.58348999999999995</v>
      </c>
      <c r="Q24" s="60"/>
      <c r="R24" s="61"/>
      <c r="S24" s="62">
        <f>PRODUCT(N24:P24)</f>
        <v>-156.29246441999999</v>
      </c>
      <c r="T24" s="18"/>
      <c r="U24" s="18"/>
      <c r="V24" s="18"/>
      <c r="W24" s="19"/>
    </row>
    <row r="25" spans="1:23" x14ac:dyDescent="0.3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03">
        <v>1600</v>
      </c>
      <c r="O25" s="60">
        <f>Données!D4</f>
        <v>4.9943232638394059</v>
      </c>
      <c r="P25" s="60">
        <v>0.89285999999999999</v>
      </c>
      <c r="Q25" s="60">
        <v>0.58348999999999995</v>
      </c>
      <c r="R25" s="61"/>
      <c r="S25" s="62">
        <f>PRODUCT(N25:Q25)</f>
        <v>4163.0671520831929</v>
      </c>
      <c r="T25" s="18"/>
      <c r="U25" s="18"/>
      <c r="V25" s="18"/>
      <c r="W25" s="19"/>
    </row>
    <row r="26" spans="1:23" ht="15" thickBot="1" x14ac:dyDescent="0.4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02"/>
      <c r="O26" s="9"/>
      <c r="P26" s="9"/>
      <c r="Q26" s="9"/>
      <c r="R26" s="10"/>
      <c r="S26" s="11"/>
      <c r="T26" s="18"/>
      <c r="U26" s="18"/>
      <c r="V26" s="18"/>
      <c r="W26" s="19"/>
    </row>
    <row r="27" spans="1:23" ht="15" thickBot="1" x14ac:dyDescent="0.4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23" t="s">
        <v>14</v>
      </c>
      <c r="R27" s="124"/>
      <c r="S27" s="14">
        <f>SUM(S20:S25)</f>
        <v>13131.104182723193</v>
      </c>
      <c r="T27" s="18"/>
      <c r="U27" s="18"/>
      <c r="V27" s="18"/>
      <c r="W27" s="19"/>
    </row>
    <row r="28" spans="1:23" x14ac:dyDescent="0.3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9"/>
    </row>
    <row r="29" spans="1:23" ht="15" thickBot="1" x14ac:dyDescent="0.4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20"/>
      <c r="O29" s="20"/>
      <c r="P29" s="20"/>
      <c r="Q29" s="20"/>
      <c r="R29" s="20"/>
      <c r="S29" s="20"/>
      <c r="T29" s="18"/>
      <c r="U29" s="18"/>
      <c r="V29" s="18"/>
      <c r="W29" s="19"/>
    </row>
    <row r="30" spans="1:23" ht="15" thickBot="1" x14ac:dyDescent="0.4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4" t="s">
        <v>15</v>
      </c>
      <c r="P30" s="43">
        <v>0.08</v>
      </c>
      <c r="Q30" s="18"/>
      <c r="R30" s="18"/>
      <c r="S30" s="18"/>
      <c r="T30" s="18"/>
      <c r="U30" s="18"/>
      <c r="V30" s="18"/>
      <c r="W30" s="19"/>
    </row>
    <row r="31" spans="1:23" x14ac:dyDescent="0.3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20"/>
      <c r="N31" s="5" t="s">
        <v>8</v>
      </c>
      <c r="O31" s="6" t="s">
        <v>9</v>
      </c>
      <c r="P31" s="6" t="s">
        <v>10</v>
      </c>
      <c r="Q31" s="6" t="s">
        <v>11</v>
      </c>
      <c r="R31" s="7" t="s">
        <v>12</v>
      </c>
      <c r="S31" s="8" t="s">
        <v>34</v>
      </c>
      <c r="T31" s="20"/>
      <c r="U31" s="20"/>
      <c r="V31" s="20"/>
      <c r="W31" s="21"/>
    </row>
    <row r="32" spans="1:23" x14ac:dyDescent="0.3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03">
        <v>2000</v>
      </c>
      <c r="O32" s="60">
        <v>2.08</v>
      </c>
      <c r="P32" s="60">
        <v>1.46933</v>
      </c>
      <c r="Q32" s="60"/>
      <c r="R32" s="61"/>
      <c r="S32" s="104">
        <f>PRODUCT(N32:P32)</f>
        <v>6112.4128000000001</v>
      </c>
      <c r="T32" s="18"/>
      <c r="U32" s="18"/>
      <c r="V32" s="18"/>
      <c r="W32" s="19"/>
    </row>
    <row r="33" spans="1:23" x14ac:dyDescent="0.3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03">
        <v>-200</v>
      </c>
      <c r="O33" s="3">
        <f>6.3264</f>
        <v>6.3263999999999996</v>
      </c>
      <c r="P33" s="60">
        <v>1.08</v>
      </c>
      <c r="Q33" s="60"/>
      <c r="R33" s="61"/>
      <c r="S33" s="104">
        <f>PRODUCT(N33:P33)</f>
        <v>-1366.5024000000001</v>
      </c>
      <c r="T33" s="18"/>
      <c r="U33" s="18"/>
      <c r="V33" s="18"/>
      <c r="W33" s="19"/>
    </row>
    <row r="34" spans="1:23" x14ac:dyDescent="0.3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03">
        <v>2000</v>
      </c>
      <c r="O34" s="60">
        <v>4.5061099999999996</v>
      </c>
      <c r="P34" s="60">
        <v>1.08</v>
      </c>
      <c r="Q34" s="60"/>
      <c r="R34" s="61"/>
      <c r="S34" s="104">
        <f>PRODUCT(N34:P34)</f>
        <v>9733.1975999999995</v>
      </c>
      <c r="T34" s="18"/>
      <c r="U34" s="18"/>
      <c r="V34" s="18"/>
      <c r="W34" s="19"/>
    </row>
    <row r="35" spans="1:23" x14ac:dyDescent="0.35">
      <c r="A35" s="119" t="s">
        <v>4</v>
      </c>
      <c r="B35" s="120"/>
      <c r="C35" s="120"/>
      <c r="D35" s="120"/>
      <c r="E35" s="120"/>
      <c r="F35" s="120"/>
      <c r="G35" s="120"/>
      <c r="H35" s="120"/>
      <c r="I35" s="27"/>
      <c r="J35" s="27"/>
      <c r="K35" s="27"/>
      <c r="L35" s="18"/>
      <c r="M35" s="18"/>
      <c r="N35" s="103">
        <v>-300</v>
      </c>
      <c r="O35" s="60">
        <v>0.92593000000000003</v>
      </c>
      <c r="P35" s="60"/>
      <c r="Q35" s="60"/>
      <c r="R35" s="61"/>
      <c r="S35" s="104">
        <f>O35*N35</f>
        <v>-277.779</v>
      </c>
      <c r="T35" s="18"/>
      <c r="U35" s="18"/>
      <c r="V35" s="18"/>
      <c r="W35" s="19"/>
    </row>
    <row r="36" spans="1:23" x14ac:dyDescent="0.3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03">
        <v>1600</v>
      </c>
      <c r="O36" s="60">
        <f>Données!H4</f>
        <v>6.0573320799415349</v>
      </c>
      <c r="P36" s="60">
        <v>0.92593000000000003</v>
      </c>
      <c r="Q36" s="60"/>
      <c r="R36" s="61"/>
      <c r="S36" s="104">
        <f>O36*P36*N36</f>
        <v>8973.8647884484253</v>
      </c>
      <c r="T36" s="18"/>
      <c r="U36" s="18"/>
      <c r="V36" s="18"/>
      <c r="W36" s="19"/>
    </row>
    <row r="37" spans="1:23" x14ac:dyDescent="0.3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03"/>
      <c r="O37" s="60"/>
      <c r="P37" s="60"/>
      <c r="Q37" s="60"/>
      <c r="R37" s="61"/>
      <c r="S37" s="104"/>
      <c r="T37" s="18"/>
      <c r="U37" s="18"/>
      <c r="V37" s="18"/>
      <c r="W37" s="19"/>
    </row>
    <row r="38" spans="1:23" ht="16" customHeight="1" thickBot="1" x14ac:dyDescent="0.4">
      <c r="A38" s="117" t="s">
        <v>33</v>
      </c>
      <c r="B38" s="118"/>
      <c r="C38" s="118"/>
      <c r="D38" s="118"/>
      <c r="E38" s="118"/>
      <c r="F38" s="118"/>
      <c r="G38" s="118"/>
      <c r="H38" s="118"/>
      <c r="I38" s="20"/>
      <c r="J38" s="20"/>
      <c r="K38" s="20"/>
      <c r="L38" s="18"/>
      <c r="M38" s="18"/>
      <c r="N38" s="102"/>
      <c r="O38" s="9"/>
      <c r="P38" s="9"/>
      <c r="Q38" s="9"/>
      <c r="R38" s="10"/>
      <c r="S38" s="105"/>
      <c r="T38" s="18"/>
      <c r="U38" s="18"/>
      <c r="V38" s="18"/>
      <c r="W38" s="19"/>
    </row>
    <row r="39" spans="1:23" ht="15" thickBot="1" x14ac:dyDescent="0.4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2" t="s">
        <v>14</v>
      </c>
      <c r="R39" s="13"/>
      <c r="S39" s="106">
        <f>SUM(S32:S36)</f>
        <v>23175.193788448425</v>
      </c>
      <c r="T39" s="18"/>
      <c r="U39" s="18"/>
      <c r="V39" s="18"/>
      <c r="W39" s="19"/>
    </row>
    <row r="40" spans="1:23" ht="15" thickBot="1" x14ac:dyDescent="0.4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9"/>
    </row>
    <row r="41" spans="1:23" ht="15" thickBot="1" x14ac:dyDescent="0.4">
      <c r="A41" s="15" t="s">
        <v>17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46"/>
      <c r="O41" s="45" t="s">
        <v>7</v>
      </c>
      <c r="P41" s="44">
        <v>0.11</v>
      </c>
      <c r="Q41" s="16"/>
      <c r="R41" s="16"/>
      <c r="S41" s="16"/>
      <c r="T41" s="16"/>
      <c r="U41" s="16"/>
      <c r="V41" s="16"/>
      <c r="W41" s="25"/>
    </row>
    <row r="42" spans="1:23" x14ac:dyDescent="0.3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5" t="s">
        <v>8</v>
      </c>
      <c r="O42" s="6" t="s">
        <v>9</v>
      </c>
      <c r="P42" s="6" t="s">
        <v>10</v>
      </c>
      <c r="Q42" s="6" t="s">
        <v>11</v>
      </c>
      <c r="R42" s="7" t="s">
        <v>12</v>
      </c>
      <c r="S42" s="8" t="s">
        <v>34</v>
      </c>
      <c r="T42" s="34"/>
      <c r="U42" s="34"/>
      <c r="V42" s="18"/>
      <c r="W42" s="19"/>
    </row>
    <row r="43" spans="1:23" ht="15.75" customHeight="1" x14ac:dyDescent="0.35">
      <c r="A43" s="133" t="s">
        <v>41</v>
      </c>
      <c r="B43" s="134"/>
      <c r="C43" s="134"/>
      <c r="D43" s="134"/>
      <c r="E43" s="134"/>
      <c r="F43" s="134"/>
      <c r="G43" s="134"/>
      <c r="H43" s="134"/>
      <c r="I43" s="94"/>
      <c r="J43" s="94"/>
      <c r="K43" s="94"/>
      <c r="L43" s="18"/>
      <c r="M43" s="18"/>
      <c r="N43" s="110">
        <v>-105000</v>
      </c>
      <c r="O43" s="63">
        <v>0.12558</v>
      </c>
      <c r="P43" s="64"/>
      <c r="Q43" s="64"/>
      <c r="R43" s="64"/>
      <c r="S43" s="112">
        <f>N43*O43</f>
        <v>-13185.9</v>
      </c>
      <c r="T43" s="34"/>
      <c r="U43" s="34"/>
      <c r="V43" s="18"/>
      <c r="W43" s="19"/>
    </row>
    <row r="44" spans="1:23" ht="15" customHeight="1" x14ac:dyDescent="0.35">
      <c r="A44" s="133"/>
      <c r="B44" s="134"/>
      <c r="C44" s="134"/>
      <c r="D44" s="134"/>
      <c r="E44" s="134"/>
      <c r="F44" s="134"/>
      <c r="G44" s="134"/>
      <c r="H44" s="134"/>
      <c r="I44" s="94"/>
      <c r="J44" s="94"/>
      <c r="K44" s="94"/>
      <c r="L44" s="18"/>
      <c r="M44" s="18"/>
      <c r="N44" s="110">
        <v>-3000</v>
      </c>
      <c r="O44" s="63"/>
      <c r="P44" s="64"/>
      <c r="Q44" s="64"/>
      <c r="R44" s="64"/>
      <c r="S44" s="112">
        <f>N44</f>
        <v>-3000</v>
      </c>
      <c r="T44" s="34"/>
      <c r="U44" s="34"/>
      <c r="V44" s="18"/>
      <c r="W44" s="19"/>
    </row>
    <row r="45" spans="1:23" ht="15" customHeight="1" x14ac:dyDescent="0.35">
      <c r="A45" s="133"/>
      <c r="B45" s="134"/>
      <c r="C45" s="134"/>
      <c r="D45" s="134"/>
      <c r="E45" s="134"/>
      <c r="F45" s="134"/>
      <c r="G45" s="134"/>
      <c r="H45" s="134"/>
      <c r="I45" s="94"/>
      <c r="J45" s="94"/>
      <c r="K45" s="94"/>
      <c r="L45" s="18"/>
      <c r="M45" s="18"/>
      <c r="N45" s="110">
        <v>-1250</v>
      </c>
      <c r="O45" s="63">
        <v>6.2589800000000002</v>
      </c>
      <c r="P45" s="63"/>
      <c r="Q45" s="64"/>
      <c r="R45" s="64"/>
      <c r="S45" s="112">
        <f>N45*O45</f>
        <v>-7823.7250000000004</v>
      </c>
      <c r="T45" s="34"/>
      <c r="U45" s="34"/>
      <c r="V45" s="18"/>
      <c r="W45" s="19"/>
    </row>
    <row r="46" spans="1:23" x14ac:dyDescent="0.3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10">
        <v>15000</v>
      </c>
      <c r="O46" s="63">
        <v>1.558E-2</v>
      </c>
      <c r="P46" s="64"/>
      <c r="Q46" s="64"/>
      <c r="R46" s="64"/>
      <c r="S46" s="112">
        <f>N46*O46</f>
        <v>233.7</v>
      </c>
      <c r="T46" s="36"/>
      <c r="U46" s="36"/>
      <c r="V46" s="18"/>
      <c r="W46" s="19"/>
    </row>
    <row r="47" spans="1:23" x14ac:dyDescent="0.3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10"/>
      <c r="O47" s="64"/>
      <c r="P47" s="64"/>
      <c r="Q47" s="64"/>
      <c r="R47" s="64"/>
      <c r="S47" s="113"/>
      <c r="T47" s="37"/>
      <c r="U47" s="34"/>
      <c r="V47" s="18"/>
      <c r="W47" s="19"/>
    </row>
    <row r="48" spans="1:23" ht="15" customHeight="1" thickBot="1" x14ac:dyDescent="0.4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10"/>
      <c r="O48" s="34"/>
      <c r="P48" s="34"/>
      <c r="Q48" s="34"/>
      <c r="R48" s="34"/>
      <c r="S48" s="112"/>
      <c r="T48" s="34"/>
      <c r="U48" s="34"/>
      <c r="V48" s="18"/>
      <c r="W48" s="19"/>
    </row>
    <row r="49" spans="1:23" ht="15" thickBot="1" x14ac:dyDescent="0.4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11"/>
      <c r="O49" s="39"/>
      <c r="P49" s="39"/>
      <c r="Q49" s="41" t="s">
        <v>14</v>
      </c>
      <c r="R49" s="131">
        <f>SUM(S43:S46)</f>
        <v>-23775.924999999999</v>
      </c>
      <c r="S49" s="132"/>
      <c r="T49" s="18"/>
      <c r="U49" s="18"/>
      <c r="V49" s="18"/>
      <c r="W49" s="19"/>
    </row>
    <row r="50" spans="1:23" ht="15" thickBot="1" x14ac:dyDescent="0.4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18"/>
      <c r="O50" s="18"/>
      <c r="P50" s="18"/>
      <c r="Q50" s="18"/>
      <c r="R50" s="18"/>
      <c r="S50" s="18"/>
      <c r="T50" s="18"/>
      <c r="U50" s="18"/>
      <c r="V50" s="23"/>
      <c r="W50" s="24"/>
    </row>
    <row r="51" spans="1:23" x14ac:dyDescent="0.35">
      <c r="A51" s="29" t="s">
        <v>18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47">
        <v>500</v>
      </c>
      <c r="O51" s="30">
        <v>250</v>
      </c>
      <c r="P51" s="31"/>
      <c r="Q51" s="30">
        <v>7200</v>
      </c>
      <c r="R51" s="30"/>
      <c r="S51" s="30"/>
      <c r="T51" s="30"/>
      <c r="U51" s="32"/>
      <c r="V51" s="18"/>
      <c r="W51" s="19"/>
    </row>
    <row r="52" spans="1:23" x14ac:dyDescent="0.35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67">
        <v>0.2</v>
      </c>
      <c r="O52" s="68">
        <v>0.1</v>
      </c>
      <c r="P52" s="34"/>
      <c r="Q52" s="34">
        <v>500</v>
      </c>
      <c r="R52" s="34"/>
      <c r="S52" s="34"/>
      <c r="T52" s="34"/>
      <c r="U52" s="35"/>
      <c r="V52" s="18"/>
      <c r="W52" s="19"/>
    </row>
    <row r="53" spans="1:23" ht="15" thickBot="1" x14ac:dyDescent="0.4">
      <c r="A53" s="117" t="s">
        <v>28</v>
      </c>
      <c r="B53" s="118"/>
      <c r="C53" s="118"/>
      <c r="D53" s="118"/>
      <c r="E53" s="118"/>
      <c r="F53" s="118"/>
      <c r="G53" s="118"/>
      <c r="H53" s="118"/>
      <c r="I53" s="20"/>
      <c r="J53" s="20"/>
      <c r="K53" s="20"/>
      <c r="L53" s="18"/>
      <c r="M53" s="18"/>
      <c r="N53" s="67">
        <f>N51/N52</f>
        <v>2500</v>
      </c>
      <c r="O53" s="64">
        <f>O51/O52</f>
        <v>2500</v>
      </c>
      <c r="P53" s="34"/>
      <c r="Q53" s="64">
        <f>Q51/Q52</f>
        <v>14.4</v>
      </c>
      <c r="R53" s="34" t="s">
        <v>51</v>
      </c>
      <c r="S53" s="34"/>
      <c r="T53" s="34"/>
      <c r="U53" s="35"/>
      <c r="V53" s="18"/>
      <c r="W53" s="19"/>
    </row>
    <row r="54" spans="1:23" ht="15" thickBot="1" x14ac:dyDescent="0.4">
      <c r="A54" s="117" t="s">
        <v>19</v>
      </c>
      <c r="B54" s="118"/>
      <c r="C54" s="118"/>
      <c r="D54" s="118"/>
      <c r="E54" s="118"/>
      <c r="F54" s="118"/>
      <c r="G54" s="118"/>
      <c r="H54" s="118"/>
      <c r="I54" s="20"/>
      <c r="J54" s="20"/>
      <c r="K54" s="20"/>
      <c r="L54" s="18"/>
      <c r="M54" s="18"/>
      <c r="N54" s="33"/>
      <c r="O54" s="34"/>
      <c r="P54" s="34"/>
      <c r="Q54" s="18"/>
      <c r="R54" s="18"/>
      <c r="S54" s="143" t="s">
        <v>25</v>
      </c>
      <c r="T54" s="144">
        <v>2500</v>
      </c>
      <c r="U54" s="145"/>
      <c r="V54" s="18"/>
      <c r="W54" s="19"/>
    </row>
    <row r="55" spans="1:23" x14ac:dyDescent="0.35">
      <c r="A55" s="117" t="s">
        <v>20</v>
      </c>
      <c r="B55" s="118"/>
      <c r="C55" s="118"/>
      <c r="D55" s="118"/>
      <c r="E55" s="118"/>
      <c r="F55" s="118"/>
      <c r="G55" s="118"/>
      <c r="H55" s="118"/>
      <c r="I55" s="20"/>
      <c r="J55" s="20"/>
      <c r="K55" s="20"/>
      <c r="L55" s="18"/>
      <c r="M55" s="18"/>
      <c r="N55" s="69" t="s">
        <v>45</v>
      </c>
      <c r="O55" s="139">
        <v>0.04</v>
      </c>
      <c r="P55" s="70" t="s">
        <v>52</v>
      </c>
      <c r="Q55" s="141">
        <v>15</v>
      </c>
      <c r="R55" s="70"/>
      <c r="S55" s="71"/>
      <c r="T55" s="71"/>
      <c r="U55" s="72"/>
      <c r="V55" s="18"/>
      <c r="W55" s="19"/>
    </row>
    <row r="56" spans="1:23" x14ac:dyDescent="0.35">
      <c r="A56" s="117" t="s">
        <v>39</v>
      </c>
      <c r="B56" s="118"/>
      <c r="C56" s="118"/>
      <c r="D56" s="118"/>
      <c r="E56" s="118"/>
      <c r="F56" s="118"/>
      <c r="G56" s="118"/>
      <c r="H56" s="118"/>
      <c r="I56" s="20"/>
      <c r="J56" s="20"/>
      <c r="K56" s="20"/>
      <c r="L56" s="18"/>
      <c r="M56" s="18"/>
      <c r="N56" s="67" t="s">
        <v>7</v>
      </c>
      <c r="O56" s="146">
        <v>1.6899999999999998E-2</v>
      </c>
      <c r="P56" s="64" t="s">
        <v>53</v>
      </c>
      <c r="Q56" s="140">
        <v>3</v>
      </c>
      <c r="R56" s="64"/>
      <c r="S56" s="75"/>
      <c r="T56" s="75"/>
      <c r="U56" s="66"/>
      <c r="V56" s="18"/>
      <c r="W56" s="19"/>
    </row>
    <row r="57" spans="1:23" x14ac:dyDescent="0.35">
      <c r="A57" s="117" t="s">
        <v>21</v>
      </c>
      <c r="B57" s="118"/>
      <c r="C57" s="118"/>
      <c r="D57" s="118"/>
      <c r="E57" s="118"/>
      <c r="F57" s="118"/>
      <c r="G57" s="118"/>
      <c r="H57" s="118"/>
      <c r="I57" s="20"/>
      <c r="J57" s="20"/>
      <c r="K57" s="20"/>
      <c r="L57" s="18"/>
      <c r="M57" s="18"/>
      <c r="N57" s="142"/>
      <c r="O57" s="18"/>
      <c r="P57" s="73"/>
      <c r="Q57" s="73"/>
      <c r="R57" s="73"/>
      <c r="S57" s="73"/>
      <c r="T57" s="73"/>
      <c r="U57" s="76"/>
      <c r="V57" s="18"/>
      <c r="W57" s="19"/>
    </row>
    <row r="58" spans="1:23" x14ac:dyDescent="0.35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42"/>
      <c r="O58" s="18" t="s">
        <v>54</v>
      </c>
      <c r="P58" s="77" t="s">
        <v>55</v>
      </c>
      <c r="Q58" s="73"/>
      <c r="R58" s="73"/>
      <c r="S58" s="73"/>
      <c r="T58" s="73"/>
      <c r="U58" s="76"/>
      <c r="V58" s="18"/>
      <c r="W58" s="19"/>
    </row>
    <row r="59" spans="1:23" x14ac:dyDescent="0.35">
      <c r="A59" s="117" t="s">
        <v>26</v>
      </c>
      <c r="B59" s="118"/>
      <c r="C59" s="118"/>
      <c r="D59" s="118"/>
      <c r="E59" s="118"/>
      <c r="F59" s="118"/>
      <c r="G59" s="118"/>
      <c r="H59" s="118"/>
      <c r="I59" s="18"/>
      <c r="J59" s="18"/>
      <c r="K59" s="18"/>
      <c r="L59" s="18"/>
      <c r="M59" s="18"/>
      <c r="N59" s="67">
        <v>3300</v>
      </c>
      <c r="O59" s="78">
        <f>((1+O56)^Q55-(1+O55)^Q55)/(O56-O55)</f>
        <v>22.300547666406338</v>
      </c>
      <c r="P59" s="78">
        <f>(1+O56)^Q56</f>
        <v>1.0515616568089996</v>
      </c>
      <c r="Q59" s="147">
        <f>N59*O59*P59</f>
        <v>77386.322811053251</v>
      </c>
      <c r="R59" s="73"/>
      <c r="S59" s="78"/>
      <c r="T59" s="78"/>
      <c r="U59" s="76"/>
      <c r="V59" s="18"/>
      <c r="W59" s="19"/>
    </row>
    <row r="60" spans="1:23" x14ac:dyDescent="0.35">
      <c r="A60" s="117" t="s">
        <v>29</v>
      </c>
      <c r="B60" s="118"/>
      <c r="C60" s="118"/>
      <c r="D60" s="118"/>
      <c r="E60" s="118"/>
      <c r="F60" s="118"/>
      <c r="G60" s="118"/>
      <c r="H60" s="118"/>
      <c r="I60" s="18"/>
      <c r="J60" s="18"/>
      <c r="K60" s="18"/>
      <c r="L60" s="18"/>
      <c r="M60" s="18"/>
      <c r="N60" s="67"/>
      <c r="O60" s="73"/>
      <c r="P60" s="73"/>
      <c r="Q60" s="73"/>
      <c r="R60" s="73"/>
      <c r="S60" s="73"/>
      <c r="T60" s="79"/>
      <c r="U60" s="80"/>
      <c r="V60" s="18"/>
      <c r="W60" s="19"/>
    </row>
    <row r="61" spans="1:23" ht="15" customHeight="1" x14ac:dyDescent="0.35">
      <c r="A61" s="117" t="s">
        <v>40</v>
      </c>
      <c r="B61" s="118"/>
      <c r="C61" s="118"/>
      <c r="D61" s="118"/>
      <c r="E61" s="118"/>
      <c r="F61" s="118"/>
      <c r="G61" s="118"/>
      <c r="H61" s="118"/>
      <c r="I61" s="18"/>
      <c r="J61" s="18"/>
      <c r="K61" s="18"/>
      <c r="L61" s="18"/>
      <c r="M61" s="18"/>
      <c r="N61" s="67"/>
      <c r="O61" s="73"/>
      <c r="P61" s="73"/>
      <c r="Q61" s="73"/>
      <c r="R61" s="79"/>
      <c r="S61" s="73"/>
      <c r="T61" s="74"/>
      <c r="U61" s="80"/>
      <c r="V61" s="18"/>
      <c r="W61" s="19"/>
    </row>
    <row r="62" spans="1:23" x14ac:dyDescent="0.35">
      <c r="A62" s="117"/>
      <c r="B62" s="118"/>
      <c r="C62" s="118"/>
      <c r="D62" s="118"/>
      <c r="E62" s="118"/>
      <c r="F62" s="118"/>
      <c r="G62" s="118"/>
      <c r="H62" s="118"/>
      <c r="I62" s="18"/>
      <c r="J62" s="18"/>
      <c r="K62" s="18"/>
      <c r="L62" s="18"/>
      <c r="M62" s="18"/>
      <c r="N62" s="67"/>
      <c r="O62" s="73"/>
      <c r="P62" s="73"/>
      <c r="Q62" s="73"/>
      <c r="R62" s="73"/>
      <c r="S62" s="73"/>
      <c r="T62" s="79"/>
      <c r="U62" s="80"/>
      <c r="V62" s="18"/>
      <c r="W62" s="19"/>
    </row>
    <row r="63" spans="1:23" ht="15.5" x14ac:dyDescent="0.35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67"/>
      <c r="O63" s="73"/>
      <c r="P63" s="73"/>
      <c r="Q63" s="73"/>
      <c r="R63" s="73"/>
      <c r="S63" s="73"/>
      <c r="T63" s="81"/>
      <c r="U63" s="82"/>
      <c r="V63" s="18"/>
      <c r="W63" s="19"/>
    </row>
    <row r="64" spans="1:23" ht="15" thickBot="1" x14ac:dyDescent="0.4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67"/>
      <c r="O64" s="73"/>
      <c r="P64" s="73"/>
      <c r="Q64" s="73"/>
      <c r="R64" s="73"/>
      <c r="S64" s="73"/>
      <c r="T64" s="73"/>
      <c r="U64" s="76"/>
      <c r="V64" s="18"/>
      <c r="W64" s="55"/>
    </row>
    <row r="65" spans="1:23" ht="15" thickBot="1" x14ac:dyDescent="0.4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38"/>
      <c r="O65" s="39"/>
      <c r="P65" s="39"/>
      <c r="Q65" s="40"/>
      <c r="R65" s="40"/>
      <c r="S65" s="41" t="s">
        <v>27</v>
      </c>
      <c r="T65" s="125">
        <f>Q59</f>
        <v>77386.322811053251</v>
      </c>
      <c r="U65" s="126"/>
      <c r="V65" s="18"/>
      <c r="W65" s="19"/>
    </row>
    <row r="66" spans="1:23" x14ac:dyDescent="0.35">
      <c r="A66" s="17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69" t="s">
        <v>7</v>
      </c>
      <c r="O66" s="151">
        <v>1.6899999999999998E-2</v>
      </c>
      <c r="P66" s="70"/>
      <c r="Q66" s="70"/>
      <c r="R66" s="70"/>
      <c r="S66" s="152"/>
      <c r="T66" s="152"/>
      <c r="U66" s="83"/>
      <c r="V66" s="18"/>
      <c r="W66" s="19"/>
    </row>
    <row r="67" spans="1:23" ht="15.75" customHeight="1" x14ac:dyDescent="0.35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42" t="s">
        <v>46</v>
      </c>
      <c r="O67" s="77">
        <v>18</v>
      </c>
      <c r="P67" s="18"/>
      <c r="Q67" s="64"/>
      <c r="R67" s="64" t="s">
        <v>56</v>
      </c>
      <c r="S67" s="75"/>
      <c r="T67" s="75"/>
      <c r="U67" s="66"/>
      <c r="V67" s="18"/>
      <c r="W67" s="19"/>
    </row>
    <row r="68" spans="1:23" ht="15.75" customHeight="1" x14ac:dyDescent="0.35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48">
        <f>Q59</f>
        <v>77386.322811053251</v>
      </c>
      <c r="O68" s="77"/>
      <c r="P68" s="18"/>
      <c r="Q68" s="48">
        <f>N70</f>
        <v>773863.22811053251</v>
      </c>
      <c r="R68" s="64">
        <f>(1+O66)^(-O67)</f>
        <v>0.7395908813798816</v>
      </c>
      <c r="S68" s="154">
        <f>R68*Q68</f>
        <v>572342.1869457491</v>
      </c>
      <c r="T68" s="75"/>
      <c r="U68" s="66"/>
      <c r="V68" s="18"/>
      <c r="W68" s="19"/>
    </row>
    <row r="69" spans="1:23" ht="15" thickBot="1" x14ac:dyDescent="0.4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49">
        <v>0.1</v>
      </c>
      <c r="O69" s="77"/>
      <c r="P69" s="18"/>
      <c r="Q69" s="64"/>
      <c r="R69" s="64"/>
      <c r="S69" s="75"/>
      <c r="T69" s="75"/>
      <c r="U69" s="66"/>
      <c r="V69" s="18"/>
      <c r="W69" s="55"/>
    </row>
    <row r="70" spans="1:23" ht="15" thickBot="1" x14ac:dyDescent="0.4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53">
        <f>N68/N69</f>
        <v>773863.22811053251</v>
      </c>
      <c r="O70" s="39"/>
      <c r="P70" s="39"/>
      <c r="Q70" s="40"/>
      <c r="R70" s="40"/>
      <c r="S70" s="41" t="s">
        <v>30</v>
      </c>
      <c r="T70" s="125">
        <f>S68</f>
        <v>572342.1869457491</v>
      </c>
      <c r="U70" s="126"/>
      <c r="V70" s="18"/>
      <c r="W70" s="19"/>
    </row>
    <row r="71" spans="1:23" x14ac:dyDescent="0.35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9"/>
    </row>
    <row r="72" spans="1:23" ht="15" thickBot="1" x14ac:dyDescent="0.4">
      <c r="A72" s="127" t="s">
        <v>23</v>
      </c>
      <c r="B72" s="128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25"/>
    </row>
    <row r="73" spans="1:23" x14ac:dyDescent="0.35">
      <c r="A73" s="42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69" t="s">
        <v>64</v>
      </c>
      <c r="O73" s="155">
        <v>1500</v>
      </c>
      <c r="P73" s="31"/>
      <c r="Q73" s="70" t="s">
        <v>62</v>
      </c>
      <c r="R73" s="156">
        <f>O73*O74/O77</f>
        <v>37.5</v>
      </c>
      <c r="S73" s="70"/>
      <c r="T73" s="70"/>
      <c r="U73" s="83"/>
      <c r="V73" s="18"/>
      <c r="W73" s="19"/>
    </row>
    <row r="74" spans="1:23" ht="15" customHeight="1" x14ac:dyDescent="0.35">
      <c r="A74" s="135" t="s">
        <v>35</v>
      </c>
      <c r="B74" s="136"/>
      <c r="C74" s="136"/>
      <c r="D74" s="136"/>
      <c r="E74" s="136"/>
      <c r="F74" s="136"/>
      <c r="G74" s="136"/>
      <c r="H74" s="136"/>
      <c r="I74" s="95"/>
      <c r="J74" s="95"/>
      <c r="K74" s="95"/>
      <c r="L74" s="18"/>
      <c r="M74" s="18"/>
      <c r="N74" s="67" t="s">
        <v>58</v>
      </c>
      <c r="O74" s="150">
        <v>0.05</v>
      </c>
      <c r="P74" s="68"/>
      <c r="Q74" s="64" t="s">
        <v>63</v>
      </c>
      <c r="R74" s="157">
        <f>((1+O75/O77)^(O78/O79))-1</f>
        <v>5.4999999999999938E-2</v>
      </c>
      <c r="S74" s="64"/>
      <c r="T74" s="84"/>
      <c r="U74" s="66"/>
      <c r="V74" s="18"/>
      <c r="W74" s="19"/>
    </row>
    <row r="75" spans="1:23" x14ac:dyDescent="0.35">
      <c r="A75" s="135"/>
      <c r="B75" s="136"/>
      <c r="C75" s="136"/>
      <c r="D75" s="136"/>
      <c r="E75" s="136"/>
      <c r="F75" s="136"/>
      <c r="G75" s="136"/>
      <c r="H75" s="136"/>
      <c r="I75" s="95"/>
      <c r="J75" s="95"/>
      <c r="K75" s="95"/>
      <c r="L75" s="18"/>
      <c r="M75" s="18"/>
      <c r="N75" s="67" t="s">
        <v>59</v>
      </c>
      <c r="O75" s="150">
        <v>0.11</v>
      </c>
      <c r="P75" s="64"/>
      <c r="Q75" s="85"/>
      <c r="R75" s="77"/>
      <c r="S75" s="64"/>
      <c r="T75" s="63"/>
      <c r="U75" s="65"/>
      <c r="V75" s="18"/>
      <c r="W75" s="19"/>
    </row>
    <row r="76" spans="1:23" x14ac:dyDescent="0.35">
      <c r="A76" s="135"/>
      <c r="B76" s="136"/>
      <c r="C76" s="136"/>
      <c r="D76" s="136"/>
      <c r="E76" s="136"/>
      <c r="F76" s="136"/>
      <c r="G76" s="136"/>
      <c r="H76" s="136"/>
      <c r="I76" s="95"/>
      <c r="J76" s="95"/>
      <c r="K76" s="95"/>
      <c r="L76" s="18"/>
      <c r="M76" s="18"/>
      <c r="N76" s="67" t="s">
        <v>46</v>
      </c>
      <c r="O76" s="64">
        <v>20</v>
      </c>
      <c r="P76" s="64"/>
      <c r="Q76" s="85" t="s">
        <v>65</v>
      </c>
      <c r="R76" s="77" t="s">
        <v>66</v>
      </c>
      <c r="S76" s="64" t="s">
        <v>67</v>
      </c>
      <c r="T76" s="84"/>
      <c r="U76" s="66"/>
      <c r="V76" s="18"/>
      <c r="W76" s="19"/>
    </row>
    <row r="77" spans="1:23" x14ac:dyDescent="0.35">
      <c r="A77" s="17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67" t="s">
        <v>60</v>
      </c>
      <c r="O77" s="64">
        <v>2</v>
      </c>
      <c r="P77" s="64"/>
      <c r="Q77" s="48">
        <f>R73</f>
        <v>37.5</v>
      </c>
      <c r="R77" s="77">
        <f>((1+R74)^O76-1)/(R74*(1+R74)^O76)</f>
        <v>11.950382484928308</v>
      </c>
      <c r="S77" s="48">
        <f>R77*Q77</f>
        <v>448.13934318481159</v>
      </c>
      <c r="T77" s="86"/>
      <c r="U77" s="87"/>
      <c r="V77" s="18"/>
      <c r="W77" s="19"/>
    </row>
    <row r="78" spans="1:23" x14ac:dyDescent="0.35">
      <c r="A78" s="137" t="s">
        <v>22</v>
      </c>
      <c r="B78" s="138"/>
      <c r="C78" s="138"/>
      <c r="D78" s="138"/>
      <c r="E78" s="138"/>
      <c r="F78" s="138"/>
      <c r="G78" s="138"/>
      <c r="H78" s="138"/>
      <c r="I78" s="96"/>
      <c r="J78" s="96"/>
      <c r="K78" s="96"/>
      <c r="L78" s="18"/>
      <c r="M78" s="18"/>
      <c r="N78" s="67" t="s">
        <v>61</v>
      </c>
      <c r="O78" s="64">
        <v>2</v>
      </c>
      <c r="P78" s="77"/>
      <c r="Q78" s="64" t="s">
        <v>57</v>
      </c>
      <c r="R78" s="64" t="s">
        <v>56</v>
      </c>
      <c r="S78" s="75" t="s">
        <v>67</v>
      </c>
      <c r="T78" s="75"/>
      <c r="U78" s="66"/>
      <c r="V78" s="18"/>
      <c r="W78" s="19"/>
    </row>
    <row r="79" spans="1:23" ht="15" thickBot="1" x14ac:dyDescent="0.4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33" t="s">
        <v>57</v>
      </c>
      <c r="O79" s="34">
        <v>2</v>
      </c>
      <c r="P79" s="34"/>
      <c r="Q79" s="48">
        <f>O73</f>
        <v>1500</v>
      </c>
      <c r="R79" s="34">
        <f>(1+R74)^(-O76)</f>
        <v>0.34272896332894381</v>
      </c>
      <c r="S79" s="48">
        <f>R79*Q79</f>
        <v>514.09344499341569</v>
      </c>
      <c r="T79" s="34"/>
      <c r="U79" s="35"/>
      <c r="V79" s="18"/>
      <c r="W79" s="19"/>
    </row>
    <row r="80" spans="1:23" ht="15" thickBot="1" x14ac:dyDescent="0.4">
      <c r="A80" s="129" t="s">
        <v>24</v>
      </c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8"/>
      <c r="M80" s="18"/>
      <c r="N80" s="38"/>
      <c r="O80" s="39"/>
      <c r="P80" s="39"/>
      <c r="Q80" s="40"/>
      <c r="R80" s="40"/>
      <c r="S80" s="41" t="s">
        <v>31</v>
      </c>
      <c r="T80" s="125">
        <f>S77+S79</f>
        <v>962.23278817822734</v>
      </c>
      <c r="U80" s="126"/>
      <c r="V80" s="18"/>
      <c r="W80" s="19"/>
    </row>
    <row r="81" spans="1:23" ht="15" customHeight="1" x14ac:dyDescent="0.35">
      <c r="A81" s="158" t="s">
        <v>36</v>
      </c>
      <c r="B81" s="159"/>
      <c r="C81" s="159"/>
      <c r="D81" s="159"/>
      <c r="E81" s="159"/>
      <c r="F81" s="159"/>
      <c r="G81" s="159"/>
      <c r="H81" s="159"/>
      <c r="I81" s="97"/>
      <c r="J81" s="97"/>
      <c r="K81" s="97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9"/>
    </row>
    <row r="82" spans="1:23" x14ac:dyDescent="0.35">
      <c r="A82" s="158"/>
      <c r="B82" s="159"/>
      <c r="C82" s="159"/>
      <c r="D82" s="159"/>
      <c r="E82" s="159"/>
      <c r="F82" s="159"/>
      <c r="G82" s="159"/>
      <c r="H82" s="159"/>
      <c r="I82" s="97"/>
      <c r="J82" s="97"/>
      <c r="K82" s="97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9"/>
    </row>
    <row r="83" spans="1:23" ht="14.5" customHeight="1" x14ac:dyDescent="0.35">
      <c r="A83" s="158"/>
      <c r="B83" s="159"/>
      <c r="C83" s="159"/>
      <c r="D83" s="159"/>
      <c r="E83" s="159"/>
      <c r="F83" s="159"/>
      <c r="G83" s="159"/>
      <c r="H83" s="159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9"/>
    </row>
    <row r="84" spans="1:23" ht="15" thickBot="1" x14ac:dyDescent="0.4">
      <c r="A84" s="51"/>
      <c r="B84" s="34"/>
      <c r="C84" s="49"/>
      <c r="D84" s="34"/>
      <c r="E84" s="34"/>
      <c r="F84" s="34"/>
      <c r="G84" s="34"/>
      <c r="H84" s="34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9"/>
    </row>
    <row r="85" spans="1:23" x14ac:dyDescent="0.35">
      <c r="A85" s="17"/>
      <c r="B85" s="18"/>
      <c r="C85" s="18"/>
      <c r="D85" s="18"/>
      <c r="E85" s="18"/>
      <c r="F85" s="18"/>
      <c r="G85" s="18"/>
      <c r="H85" s="69" t="s">
        <v>59</v>
      </c>
      <c r="I85" s="139">
        <v>0.09</v>
      </c>
      <c r="J85" s="70"/>
      <c r="K85" s="70" t="s">
        <v>68</v>
      </c>
      <c r="L85" s="161">
        <f>((1+I85/I86)^(I86/I87))-1</f>
        <v>4.4999999999999929E-2</v>
      </c>
      <c r="M85" s="88"/>
      <c r="N85" s="70"/>
      <c r="O85" s="89"/>
      <c r="P85" s="88"/>
      <c r="Q85" s="88"/>
      <c r="R85" s="88"/>
      <c r="S85" s="70"/>
      <c r="T85" s="89"/>
      <c r="U85" s="90"/>
      <c r="V85" s="18"/>
      <c r="W85" s="19"/>
    </row>
    <row r="86" spans="1:23" x14ac:dyDescent="0.35">
      <c r="A86" s="17"/>
      <c r="B86" s="18"/>
      <c r="C86" s="18"/>
      <c r="D86" s="18"/>
      <c r="E86" s="18"/>
      <c r="F86" s="18"/>
      <c r="G86" s="18"/>
      <c r="H86" s="67" t="s">
        <v>61</v>
      </c>
      <c r="I86" s="68">
        <v>2</v>
      </c>
      <c r="J86" s="64"/>
      <c r="K86" s="64"/>
      <c r="L86" s="77"/>
      <c r="M86" s="85"/>
      <c r="N86" s="64"/>
      <c r="O86" s="63"/>
      <c r="P86" s="91"/>
      <c r="Q86" s="77"/>
      <c r="R86" s="85"/>
      <c r="S86" s="64"/>
      <c r="T86" s="63"/>
      <c r="U86" s="80"/>
      <c r="V86" s="18"/>
      <c r="W86" s="19"/>
    </row>
    <row r="87" spans="1:23" x14ac:dyDescent="0.35">
      <c r="A87" s="17"/>
      <c r="B87" s="18"/>
      <c r="C87" s="18"/>
      <c r="D87" s="18"/>
      <c r="E87" s="18"/>
      <c r="F87" s="18"/>
      <c r="G87" s="34"/>
      <c r="H87" s="67" t="s">
        <v>57</v>
      </c>
      <c r="I87" s="64">
        <v>2</v>
      </c>
      <c r="J87" s="64"/>
      <c r="K87" s="64"/>
      <c r="L87" s="77"/>
      <c r="M87" s="64"/>
      <c r="N87" s="64"/>
      <c r="O87" s="64"/>
      <c r="P87" s="91"/>
      <c r="Q87" s="77"/>
      <c r="R87" s="64"/>
      <c r="S87" s="64"/>
      <c r="T87" s="64"/>
      <c r="U87" s="80"/>
      <c r="V87" s="18"/>
      <c r="W87" s="19"/>
    </row>
    <row r="88" spans="1:23" x14ac:dyDescent="0.35">
      <c r="A88" s="17"/>
      <c r="B88" s="18"/>
      <c r="C88" s="18"/>
      <c r="D88" s="18"/>
      <c r="E88" s="18"/>
      <c r="F88" s="18"/>
      <c r="G88" s="34"/>
      <c r="H88" s="67" t="s">
        <v>46</v>
      </c>
      <c r="I88" s="64">
        <v>18</v>
      </c>
      <c r="J88" s="64"/>
      <c r="K88" s="85"/>
      <c r="L88" s="77"/>
      <c r="M88" s="64"/>
      <c r="N88" s="64"/>
      <c r="O88" s="64"/>
      <c r="P88" s="91"/>
      <c r="Q88" s="77"/>
      <c r="R88" s="64"/>
      <c r="S88" s="64"/>
      <c r="T88" s="64"/>
      <c r="U88" s="80"/>
      <c r="V88" s="18"/>
      <c r="W88" s="19"/>
    </row>
    <row r="89" spans="1:23" x14ac:dyDescent="0.35">
      <c r="A89" s="17"/>
      <c r="B89" s="18"/>
      <c r="C89" s="18"/>
      <c r="D89" s="18"/>
      <c r="E89" s="18"/>
      <c r="F89" s="18"/>
      <c r="G89" s="34"/>
      <c r="H89" s="67" t="s">
        <v>57</v>
      </c>
      <c r="I89" s="160">
        <v>900</v>
      </c>
      <c r="J89" s="64"/>
      <c r="K89" s="64"/>
      <c r="L89" s="77"/>
      <c r="M89" s="64"/>
      <c r="N89" s="77"/>
      <c r="O89" s="77"/>
      <c r="P89" s="77"/>
      <c r="Q89" s="77"/>
      <c r="R89" s="64"/>
      <c r="S89" s="77"/>
      <c r="T89" s="77"/>
      <c r="U89" s="92"/>
      <c r="V89" s="18"/>
      <c r="W89" s="19"/>
    </row>
    <row r="90" spans="1:23" ht="15" thickBot="1" x14ac:dyDescent="0.4">
      <c r="A90" s="17"/>
      <c r="B90" s="18"/>
      <c r="C90" s="34"/>
      <c r="D90" s="48"/>
      <c r="E90" s="34"/>
      <c r="F90" s="34"/>
      <c r="G90" s="34"/>
      <c r="H90" s="67"/>
      <c r="I90" s="77"/>
      <c r="J90" s="77"/>
      <c r="K90" s="77"/>
      <c r="L90" s="77"/>
      <c r="M90" s="64"/>
      <c r="N90" s="85"/>
      <c r="O90" s="77"/>
      <c r="P90" s="77"/>
      <c r="Q90" s="77"/>
      <c r="R90" s="77"/>
      <c r="S90" s="77"/>
      <c r="T90" s="77"/>
      <c r="U90" s="92"/>
      <c r="V90" s="18"/>
      <c r="W90" s="19"/>
    </row>
    <row r="91" spans="1:23" ht="15" thickBot="1" x14ac:dyDescent="0.4">
      <c r="A91" s="17"/>
      <c r="B91" s="18"/>
      <c r="C91" s="34"/>
      <c r="D91" s="48"/>
      <c r="E91" s="34"/>
      <c r="F91" s="34"/>
      <c r="G91" s="34"/>
      <c r="H91" s="50"/>
      <c r="I91" s="40"/>
      <c r="J91" s="40"/>
      <c r="K91" s="40"/>
      <c r="L91" s="40"/>
      <c r="M91" s="39"/>
      <c r="N91" s="93"/>
      <c r="O91" s="40"/>
      <c r="P91" s="40"/>
      <c r="Q91" s="40"/>
      <c r="R91" s="40"/>
      <c r="S91" s="41" t="s">
        <v>32</v>
      </c>
      <c r="T91" s="121">
        <f>L85</f>
        <v>4.4999999999999929E-2</v>
      </c>
      <c r="U91" s="122"/>
      <c r="V91" s="18"/>
      <c r="W91" s="19"/>
    </row>
    <row r="92" spans="1:23" x14ac:dyDescent="0.35">
      <c r="A92" s="22"/>
      <c r="B92" s="23"/>
      <c r="C92" s="52"/>
      <c r="D92" s="53"/>
      <c r="E92" s="52"/>
      <c r="F92" s="52"/>
      <c r="G92" s="52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4"/>
    </row>
    <row r="93" spans="1:23" x14ac:dyDescent="0.35">
      <c r="F93" s="34"/>
      <c r="G93" s="34"/>
      <c r="H93" s="34"/>
      <c r="I93" s="18"/>
      <c r="J93" s="18"/>
      <c r="K93" s="18"/>
      <c r="L93" s="18"/>
      <c r="M93" s="18"/>
      <c r="V93" s="18"/>
      <c r="W93" s="18"/>
    </row>
    <row r="94" spans="1:23" x14ac:dyDescent="0.35">
      <c r="F94" s="34"/>
      <c r="G94" s="34"/>
      <c r="H94" s="34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spans="1:23" x14ac:dyDescent="0.35">
      <c r="F95" s="34"/>
      <c r="G95" s="34"/>
      <c r="H95" s="34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 spans="1:23" x14ac:dyDescent="0.35">
      <c r="F96" s="18"/>
      <c r="G96" s="18"/>
      <c r="H96" s="18"/>
      <c r="I96" s="18"/>
      <c r="J96" s="18"/>
    </row>
    <row r="97" spans="1:10" x14ac:dyDescent="0.35">
      <c r="A97" s="18"/>
      <c r="B97" s="18"/>
      <c r="C97" s="18"/>
      <c r="D97" s="18"/>
      <c r="E97" s="18"/>
      <c r="F97" s="18"/>
      <c r="G97" s="18"/>
      <c r="H97" s="18"/>
      <c r="I97" s="18"/>
      <c r="J97" s="18"/>
    </row>
    <row r="98" spans="1:10" x14ac:dyDescent="0.35">
      <c r="A98" s="18"/>
      <c r="B98" s="18"/>
      <c r="C98" s="18"/>
      <c r="D98" s="18"/>
      <c r="E98" s="18"/>
      <c r="F98" s="18"/>
      <c r="G98" s="18"/>
      <c r="H98" s="18"/>
      <c r="I98" s="18"/>
      <c r="J98" s="18"/>
    </row>
    <row r="99" spans="1:10" x14ac:dyDescent="0.35">
      <c r="A99" s="18"/>
      <c r="B99" s="18"/>
      <c r="C99" s="18"/>
      <c r="D99" s="18"/>
      <c r="E99" s="18"/>
      <c r="F99" s="18"/>
      <c r="G99" s="18"/>
      <c r="H99" s="18"/>
      <c r="I99" s="18"/>
      <c r="J99" s="18"/>
    </row>
  </sheetData>
  <mergeCells count="35">
    <mergeCell ref="A81:H83"/>
    <mergeCell ref="A74:H76"/>
    <mergeCell ref="A78:H78"/>
    <mergeCell ref="A60:H60"/>
    <mergeCell ref="A61:H62"/>
    <mergeCell ref="A57:H57"/>
    <mergeCell ref="A59:H59"/>
    <mergeCell ref="T91:U91"/>
    <mergeCell ref="Q15:R15"/>
    <mergeCell ref="Q27:R27"/>
    <mergeCell ref="T54:U54"/>
    <mergeCell ref="T65:U65"/>
    <mergeCell ref="T70:U70"/>
    <mergeCell ref="A72:B72"/>
    <mergeCell ref="A80:K80"/>
    <mergeCell ref="T80:U80"/>
    <mergeCell ref="R49:S49"/>
    <mergeCell ref="A43:H45"/>
    <mergeCell ref="A38:H38"/>
    <mergeCell ref="A53:H53"/>
    <mergeCell ref="A54:H54"/>
    <mergeCell ref="A55:H55"/>
    <mergeCell ref="A56:H56"/>
    <mergeCell ref="B3:C3"/>
    <mergeCell ref="E3:F3"/>
    <mergeCell ref="H3:I3"/>
    <mergeCell ref="A7:H8"/>
    <mergeCell ref="A19:H20"/>
    <mergeCell ref="A35:H35"/>
    <mergeCell ref="B1:C1"/>
    <mergeCell ref="E1:F1"/>
    <mergeCell ref="H1:I1"/>
    <mergeCell ref="B2:C2"/>
    <mergeCell ref="E2:F2"/>
    <mergeCell ref="H2:I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2CC8-B6B4-4DD1-98C3-929523697697}">
  <dimension ref="B2:H8"/>
  <sheetViews>
    <sheetView workbookViewId="0">
      <selection activeCell="H4" sqref="H4"/>
    </sheetView>
  </sheetViews>
  <sheetFormatPr baseColWidth="10" defaultRowHeight="14.5" x14ac:dyDescent="0.35"/>
  <sheetData>
    <row r="2" spans="2:8" x14ac:dyDescent="0.35">
      <c r="B2" t="s">
        <v>6</v>
      </c>
    </row>
    <row r="4" spans="2:8" x14ac:dyDescent="0.35">
      <c r="B4" t="s">
        <v>44</v>
      </c>
      <c r="D4">
        <f>(1-(1+C6)^C8*(1+C7)^(-C8))/(C7-C6)</f>
        <v>4.9943232638394059</v>
      </c>
      <c r="F4" t="s">
        <v>44</v>
      </c>
      <c r="H4">
        <f>(1-(1+G6)^G8*(1+G7)^(-G8))/(G7-G6)</f>
        <v>6.0573320799415349</v>
      </c>
    </row>
    <row r="6" spans="2:8" x14ac:dyDescent="0.35">
      <c r="B6" t="s">
        <v>45</v>
      </c>
      <c r="C6" s="109">
        <v>-7.0000000000000007E-2</v>
      </c>
      <c r="D6" s="108"/>
      <c r="F6" t="s">
        <v>45</v>
      </c>
      <c r="G6" s="109">
        <v>-7.0000000000000007E-2</v>
      </c>
      <c r="H6" s="108"/>
    </row>
    <row r="7" spans="2:8" x14ac:dyDescent="0.35">
      <c r="B7" t="s">
        <v>7</v>
      </c>
      <c r="C7" s="109">
        <v>0.12</v>
      </c>
      <c r="F7" t="s">
        <v>7</v>
      </c>
      <c r="G7" s="109">
        <v>0.08</v>
      </c>
    </row>
    <row r="8" spans="2:8" x14ac:dyDescent="0.35">
      <c r="B8" t="s">
        <v>46</v>
      </c>
      <c r="C8">
        <v>16</v>
      </c>
      <c r="F8" t="s">
        <v>46</v>
      </c>
      <c r="G8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648F-386D-474C-9EDB-E86C70E03CB5}">
  <dimension ref="A1:P1"/>
  <sheetViews>
    <sheetView workbookViewId="0">
      <selection activeCell="E20" sqref="E20"/>
    </sheetView>
  </sheetViews>
  <sheetFormatPr baseColWidth="10" defaultRowHeight="14.5" x14ac:dyDescent="0.35"/>
  <cols>
    <col min="1" max="1" width="12.1796875" bestFit="1" customWidth="1"/>
    <col min="2" max="2" width="17.1796875" customWidth="1"/>
    <col min="5" max="5" width="12.453125" bestFit="1" customWidth="1"/>
  </cols>
  <sheetData>
    <row r="1" spans="1:16" x14ac:dyDescent="0.35">
      <c r="A1" t="str">
        <f>Rep!G1</f>
        <v>Matricule:</v>
      </c>
      <c r="B1">
        <f>Rep!H1</f>
        <v>1980382</v>
      </c>
      <c r="C1">
        <f>Rep!H2</f>
        <v>1851996</v>
      </c>
      <c r="D1">
        <f>Rep!H3</f>
        <v>1882664</v>
      </c>
      <c r="H1" s="28">
        <f>Rep!S15</f>
        <v>5884.4791080333334</v>
      </c>
      <c r="I1" s="28">
        <f>Rep!S27</f>
        <v>13131.104182723193</v>
      </c>
      <c r="J1" s="28">
        <f>Rep!S39</f>
        <v>23175.193788448425</v>
      </c>
      <c r="K1" s="28">
        <f>Rep!R49</f>
        <v>-23775.924999999999</v>
      </c>
      <c r="L1" s="28">
        <f>Rep!T54</f>
        <v>2500</v>
      </c>
      <c r="M1" s="28">
        <f>Rep!T65</f>
        <v>77386.322811053251</v>
      </c>
      <c r="N1" s="28">
        <f>Rep!T70</f>
        <v>572342.1869457491</v>
      </c>
      <c r="O1" s="28">
        <f>Rep!T80</f>
        <v>962.23278817822734</v>
      </c>
      <c r="P1" s="54">
        <f>Rep!T91</f>
        <v>4.4999999999999929E-2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Rep</vt:lpstr>
      <vt:lpstr>Données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Joseph</cp:lastModifiedBy>
  <dcterms:created xsi:type="dcterms:W3CDTF">2021-02-04T14:53:40Z</dcterms:created>
  <dcterms:modified xsi:type="dcterms:W3CDTF">2021-02-19T02:05:39Z</dcterms:modified>
</cp:coreProperties>
</file>