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autoCompressPictures="0"/>
  <mc:AlternateContent xmlns:mc="http://schemas.openxmlformats.org/markup-compatibility/2006">
    <mc:Choice Requires="x15">
      <x15ac:absPath xmlns:x15ac="http://schemas.microsoft.com/office/spreadsheetml/2010/11/ac" url="\\ENS05.labos.polymtl.ca\profiles\namorb\profiles\downloads\"/>
    </mc:Choice>
  </mc:AlternateContent>
  <xr:revisionPtr revIDLastSave="0" documentId="13_ncr:1_{373101D1-C1C8-4050-B1FD-C2B7496F5EF1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Lab" sheetId="1" r:id="rId1"/>
    <sheet name="Calcul perso" sheetId="2" r:id="rId2"/>
  </sheets>
  <definedNames>
    <definedName name="_xlnm.Print_Area" localSheetId="0">Lab!$A$1:$K$68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1" l="1"/>
  <c r="G53" i="1"/>
  <c r="C31" i="2"/>
  <c r="C34" i="2"/>
  <c r="C53" i="2"/>
  <c r="B53" i="2"/>
  <c r="D53" i="2" s="1"/>
  <c r="D52" i="2"/>
  <c r="C52" i="2"/>
  <c r="C51" i="2"/>
  <c r="D50" i="2"/>
  <c r="D48" i="2"/>
  <c r="J38" i="2"/>
  <c r="J44" i="2" s="1"/>
  <c r="I46" i="2" s="1"/>
  <c r="I48" i="2" s="1"/>
  <c r="I34" i="2"/>
  <c r="I33" i="2"/>
  <c r="D66" i="1"/>
  <c r="C60" i="1"/>
  <c r="C59" i="1"/>
  <c r="J18" i="1"/>
  <c r="J16" i="1"/>
  <c r="J15" i="1"/>
  <c r="E54" i="1"/>
  <c r="E53" i="1"/>
  <c r="E44" i="1"/>
  <c r="E43" i="1"/>
  <c r="E41" i="1"/>
  <c r="E16" i="1"/>
  <c r="E15" i="1"/>
  <c r="E14" i="1"/>
  <c r="E13" i="1"/>
  <c r="E12" i="1"/>
  <c r="E11" i="1"/>
  <c r="B10" i="2" l="1"/>
  <c r="B25" i="2" s="1"/>
  <c r="E50" i="1" l="1"/>
  <c r="E38" i="1"/>
  <c r="E27" i="1"/>
  <c r="A4" i="1" l="1"/>
  <c r="B4" i="1"/>
</calcChain>
</file>

<file path=xl/sharedStrings.xml><?xml version="1.0" encoding="utf-8"?>
<sst xmlns="http://schemas.openxmlformats.org/spreadsheetml/2006/main" count="113" uniqueCount="97">
  <si>
    <t xml:space="preserve">Matricule : </t>
  </si>
  <si>
    <t xml:space="preserve">Groupe : </t>
  </si>
  <si>
    <t>Variation de la trésorerie</t>
  </si>
  <si>
    <t>Activités opérationnelles</t>
  </si>
  <si>
    <t>Total des activités opérationnelles</t>
  </si>
  <si>
    <t>Activités d'investissement</t>
  </si>
  <si>
    <t>Total des activités d'investissement</t>
  </si>
  <si>
    <t>Activités de financement</t>
  </si>
  <si>
    <t>Total des activités de financement</t>
  </si>
  <si>
    <t>Trésorerie au début</t>
  </si>
  <si>
    <t>Trésorerie à la fin</t>
  </si>
  <si>
    <t>État des flux de trésorerie (méthode indirecte)</t>
  </si>
  <si>
    <t xml:space="preserve">Nom : </t>
  </si>
  <si>
    <t xml:space="preserve">Prénom : </t>
  </si>
  <si>
    <t>Ratio</t>
  </si>
  <si>
    <t>Calcul, questionnement et notes</t>
  </si>
  <si>
    <t>Réponse :</t>
  </si>
  <si>
    <t>Calcul du coût des ventes</t>
  </si>
  <si>
    <t>Coût des ventes</t>
  </si>
  <si>
    <t xml:space="preserve">Morales </t>
  </si>
  <si>
    <t>Nadia</t>
  </si>
  <si>
    <t>Defosting</t>
  </si>
  <si>
    <t>État des résultats</t>
  </si>
  <si>
    <t>Produits des ventes</t>
  </si>
  <si>
    <t>Marge brute</t>
  </si>
  <si>
    <t>Charges</t>
  </si>
  <si>
    <t>Travaux électricité</t>
  </si>
  <si>
    <t>Électricité</t>
  </si>
  <si>
    <t>Salaires</t>
  </si>
  <si>
    <t>Assurance</t>
  </si>
  <si>
    <t>Amortissement</t>
  </si>
  <si>
    <t>Intérêt sur hypotheque</t>
  </si>
  <si>
    <t>Dépréciation des comptes clients</t>
  </si>
  <si>
    <t>Perte sur disposition</t>
  </si>
  <si>
    <t>Loyer pour entreposage</t>
  </si>
  <si>
    <t>Perte de matériel périssable</t>
  </si>
  <si>
    <t>Résultat net</t>
  </si>
  <si>
    <t>Débit</t>
  </si>
  <si>
    <t>Crédit</t>
  </si>
  <si>
    <t>ACTIFS</t>
  </si>
  <si>
    <t>CAPITAUX PROPRES</t>
  </si>
  <si>
    <t>PASSIFS</t>
  </si>
  <si>
    <t>Produits</t>
  </si>
  <si>
    <t>TOTAL</t>
  </si>
  <si>
    <t>Variation des comptes clients</t>
  </si>
  <si>
    <t>Variation des stocks</t>
  </si>
  <si>
    <t>Variation de comptes fournisseurs</t>
  </si>
  <si>
    <t>Variation des interets à payer</t>
  </si>
  <si>
    <t xml:space="preserve">Variation des loyer payé d'avance </t>
  </si>
  <si>
    <t>Capital social</t>
  </si>
  <si>
    <t>Variation des dividendes à payer</t>
  </si>
  <si>
    <t>Éléments sans effet sur la trésorie</t>
  </si>
  <si>
    <t>Amortissements</t>
  </si>
  <si>
    <t>Achat d'équipement</t>
  </si>
  <si>
    <t>Vente d'équipement</t>
  </si>
  <si>
    <t xml:space="preserve">Perte sur disposition </t>
  </si>
  <si>
    <t>Dividendes versées</t>
  </si>
  <si>
    <t>Remboursement portion CT de l'emprunt LT</t>
  </si>
  <si>
    <t>Frais d'Intérêts à payer</t>
  </si>
  <si>
    <t>Emission d'actions</t>
  </si>
  <si>
    <t>Emprunt contracté</t>
  </si>
  <si>
    <t>achats stocks</t>
  </si>
  <si>
    <t>stock marchandise</t>
  </si>
  <si>
    <t>douanes</t>
  </si>
  <si>
    <t>transport sur achat</t>
  </si>
  <si>
    <t>rabais sur produits</t>
  </si>
  <si>
    <t>achats nets</t>
  </si>
  <si>
    <t>couts marchandise</t>
  </si>
  <si>
    <t>stock machandise (fin)</t>
  </si>
  <si>
    <t>couts des ventes</t>
  </si>
  <si>
    <t>1957691</t>
  </si>
  <si>
    <t>Wilfried</t>
  </si>
  <si>
    <t>ration= AC/PC</t>
  </si>
  <si>
    <t xml:space="preserve">AC </t>
  </si>
  <si>
    <t>PC</t>
  </si>
  <si>
    <t>État des variations des capitaux propres</t>
  </si>
  <si>
    <t>($ CAN)</t>
  </si>
  <si>
    <t>RND</t>
  </si>
  <si>
    <t>Total des capitaux propres (CP)</t>
  </si>
  <si>
    <t>Solde du début de l'exercice en $</t>
  </si>
  <si>
    <t>Rachats d'actions</t>
  </si>
  <si>
    <t>Résultat net de la période</t>
  </si>
  <si>
    <t>Dividendes déclarés</t>
  </si>
  <si>
    <t>Solde de la fin en $</t>
  </si>
  <si>
    <t xml:space="preserve">Etat des résultats </t>
  </si>
  <si>
    <t>en $ can</t>
  </si>
  <si>
    <t xml:space="preserve">cout de ventes </t>
  </si>
  <si>
    <t>Produit des ventes</t>
  </si>
  <si>
    <t>Intérêts sur placement</t>
  </si>
  <si>
    <t>Total</t>
  </si>
  <si>
    <t>Charges commerciales et administratives</t>
  </si>
  <si>
    <t>Peerte de materiel perissable</t>
  </si>
  <si>
    <t>Intérêts sur emprunt</t>
  </si>
  <si>
    <t>Résultat avant impôts</t>
  </si>
  <si>
    <t>Impôts sur les résultats</t>
  </si>
  <si>
    <t>Résultat Net</t>
  </si>
  <si>
    <t>1956835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</si>
</sst>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$&quot;_ ;_ * \(#,##0.00\)\ &quot;$&quot;_ ;_ * &quot;-&quot;??_)\ &quot;$&quot;_ ;_ @_ "/>
    <numFmt numFmtId="43" formatCode="_ * #,##0.00_)\ _$_ ;_ * \(#,##0.00\)\ _$_ ;_ * &quot;-&quot;??_)\ _$_ ;_ @_ "/>
    <numFmt numFmtId="164" formatCode="_ * #,##0_)\ &quot;$&quot;_ ;_ * \(#,##0\)\ &quot;$&quot;_ ;_ * &quot;-&quot;??_)\ &quot;$&quot;_ ;_ @_ "/>
    <numFmt numFmtId="165" formatCode="[$-F800]dddd\,\ mmmm\ dd\,\ yyyy"/>
    <numFmt numFmtId="166" formatCode="h&quot; h &quot;mm;@"/>
  </numFmts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rgb="FF000000"/>
      <name val="Times"/>
      <family val="1"/>
    </font>
    <font>
      <b/>
      <sz val="12"/>
      <color theme="1"/>
      <name val="Times"/>
      <family val="1"/>
    </font>
    <font>
      <sz val="12"/>
      <color theme="1"/>
      <name val="Times"/>
      <family val="1"/>
    </font>
    <font>
      <b/>
      <sz val="9"/>
      <name val="Arial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u/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89">
    <xf numFmtId="0" fontId="0" fillId="0" borderId="0" xfId="0"/>
    <xf numFmtId="164" fontId="4" fillId="0" borderId="0" xfId="1" applyNumberFormat="1" applyFont="1" applyBorder="1" applyProtection="1">
      <protection locked="0"/>
    </xf>
    <xf numFmtId="49" fontId="6" fillId="0" borderId="0" xfId="0" applyNumberFormat="1" applyFont="1" applyBorder="1" applyAlignment="1"/>
    <xf numFmtId="49" fontId="5" fillId="0" borderId="0" xfId="0" applyNumberFormat="1" applyFont="1" applyAlignment="1" applyProtection="1">
      <protection locked="0"/>
    </xf>
    <xf numFmtId="49" fontId="7" fillId="0" borderId="0" xfId="0" applyNumberFormat="1" applyFont="1" applyBorder="1" applyAlignment="1" applyProtection="1">
      <protection locked="0"/>
    </xf>
    <xf numFmtId="0" fontId="8" fillId="0" borderId="0" xfId="2" applyFont="1" applyFill="1" applyBorder="1" applyAlignment="1"/>
    <xf numFmtId="49" fontId="10" fillId="0" borderId="0" xfId="0" applyNumberFormat="1" applyFont="1" applyAlignment="1"/>
    <xf numFmtId="49" fontId="2" fillId="0" borderId="0" xfId="0" applyNumberFormat="1" applyFont="1" applyBorder="1" applyAlignment="1"/>
    <xf numFmtId="49" fontId="0" fillId="0" borderId="0" xfId="0" applyNumberFormat="1" applyFont="1" applyBorder="1" applyAlignment="1"/>
    <xf numFmtId="0" fontId="0" fillId="0" borderId="0" xfId="0" applyFont="1"/>
    <xf numFmtId="164" fontId="12" fillId="0" borderId="0" xfId="2" applyNumberFormat="1" applyFont="1" applyFill="1" applyBorder="1"/>
    <xf numFmtId="164" fontId="12" fillId="0" borderId="0" xfId="2" applyNumberFormat="1" applyFont="1" applyFill="1" applyBorder="1" applyProtection="1">
      <protection locked="0"/>
    </xf>
    <xf numFmtId="164" fontId="12" fillId="0" borderId="0" xfId="1" applyNumberFormat="1" applyFont="1" applyFill="1" applyBorder="1" applyProtection="1">
      <protection locked="0"/>
    </xf>
    <xf numFmtId="164" fontId="11" fillId="0" borderId="0" xfId="1" applyNumberFormat="1" applyFont="1" applyFill="1" applyBorder="1" applyProtection="1">
      <protection locked="0"/>
    </xf>
    <xf numFmtId="164" fontId="0" fillId="0" borderId="5" xfId="1" applyNumberFormat="1" applyFont="1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164" fontId="2" fillId="3" borderId="3" xfId="1" applyNumberFormat="1" applyFont="1" applyFill="1" applyBorder="1" applyAlignment="1">
      <alignment vertical="center"/>
    </xf>
    <xf numFmtId="49" fontId="10" fillId="0" borderId="0" xfId="0" applyNumberFormat="1" applyFont="1" applyAlignment="1">
      <alignment horizontal="right"/>
    </xf>
    <xf numFmtId="164" fontId="2" fillId="5" borderId="9" xfId="1" applyNumberFormat="1" applyFont="1" applyFill="1" applyBorder="1" applyAlignment="1">
      <alignment vertical="center"/>
    </xf>
    <xf numFmtId="49" fontId="10" fillId="0" borderId="0" xfId="0" applyNumberFormat="1" applyFont="1" applyAlignment="1" applyProtection="1">
      <alignment horizontal="left"/>
      <protection locked="0"/>
    </xf>
    <xf numFmtId="0" fontId="13" fillId="5" borderId="4" xfId="2" applyFont="1" applyFill="1" applyBorder="1" applyAlignment="1">
      <alignment horizontal="left" vertical="center"/>
    </xf>
    <xf numFmtId="0" fontId="13" fillId="5" borderId="0" xfId="2" applyFont="1" applyFill="1" applyBorder="1" applyAlignment="1">
      <alignment horizontal="left" vertical="center"/>
    </xf>
    <xf numFmtId="0" fontId="17" fillId="0" borderId="0" xfId="0" applyFont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11" fillId="0" borderId="0" xfId="2" applyFont="1" applyFill="1" applyBorder="1" applyAlignment="1"/>
    <xf numFmtId="0" fontId="12" fillId="0" borderId="0" xfId="2" applyFont="1" applyFill="1" applyBorder="1" applyAlignment="1"/>
    <xf numFmtId="164" fontId="0" fillId="0" borderId="0" xfId="1" applyNumberFormat="1" applyFont="1" applyFill="1" applyBorder="1" applyProtection="1">
      <protection locked="0"/>
    </xf>
    <xf numFmtId="0" fontId="11" fillId="0" borderId="0" xfId="2" applyFont="1" applyFill="1" applyBorder="1" applyAlignment="1" applyProtection="1">
      <alignment vertical="center"/>
      <protection locked="0"/>
    </xf>
    <xf numFmtId="17" fontId="12" fillId="0" borderId="0" xfId="2" applyNumberFormat="1" applyFont="1" applyFill="1" applyBorder="1" applyAlignment="1" applyProtection="1">
      <protection locked="0"/>
    </xf>
    <xf numFmtId="49" fontId="11" fillId="0" borderId="0" xfId="2" applyNumberFormat="1" applyFont="1" applyFill="1" applyBorder="1" applyAlignment="1">
      <alignment vertical="center"/>
    </xf>
    <xf numFmtId="164" fontId="1" fillId="0" borderId="5" xfId="1" applyNumberFormat="1" applyFont="1" applyBorder="1" applyAlignment="1">
      <alignment vertical="center"/>
    </xf>
    <xf numFmtId="164" fontId="2" fillId="0" borderId="0" xfId="1" applyNumberFormat="1" applyFont="1"/>
    <xf numFmtId="0" fontId="2" fillId="0" borderId="3" xfId="0" applyFont="1" applyFill="1" applyBorder="1" applyAlignment="1"/>
    <xf numFmtId="0" fontId="0" fillId="0" borderId="5" xfId="0" applyFont="1" applyBorder="1" applyAlignment="1"/>
    <xf numFmtId="164" fontId="2" fillId="2" borderId="13" xfId="1" applyNumberFormat="1" applyFont="1" applyFill="1" applyBorder="1" applyAlignment="1"/>
    <xf numFmtId="165" fontId="2" fillId="0" borderId="0" xfId="0" applyNumberFormat="1" applyFont="1" applyAlignment="1"/>
    <xf numFmtId="165" fontId="2" fillId="0" borderId="0" xfId="0" applyNumberFormat="1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center"/>
      <protection locked="0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0" borderId="6" xfId="2" applyFont="1" applyFill="1" applyBorder="1" applyAlignment="1">
      <alignment horizontal="left" vertical="center"/>
    </xf>
    <xf numFmtId="0" fontId="3" fillId="0" borderId="7" xfId="2" applyFont="1" applyFill="1" applyBorder="1" applyAlignment="1">
      <alignment horizontal="left" vertical="center"/>
    </xf>
    <xf numFmtId="0" fontId="3" fillId="0" borderId="4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center"/>
    </xf>
    <xf numFmtId="0" fontId="14" fillId="4" borderId="4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horizontal="center" vertical="center"/>
    </xf>
    <xf numFmtId="0" fontId="14" fillId="4" borderId="5" xfId="2" applyFont="1" applyFill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0" fontId="14" fillId="4" borderId="2" xfId="2" applyFont="1" applyFill="1" applyBorder="1" applyAlignment="1">
      <alignment horizontal="center" vertical="center"/>
    </xf>
    <xf numFmtId="0" fontId="14" fillId="4" borderId="3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3" fillId="2" borderId="2" xfId="2" applyFont="1" applyFill="1" applyBorder="1" applyAlignment="1">
      <alignment horizontal="center" vertical="center"/>
    </xf>
    <xf numFmtId="0" fontId="13" fillId="2" borderId="3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/>
    </xf>
    <xf numFmtId="0" fontId="11" fillId="0" borderId="5" xfId="2" applyFont="1" applyFill="1" applyBorder="1" applyAlignment="1">
      <alignment horizontal="center"/>
    </xf>
    <xf numFmtId="17" fontId="3" fillId="0" borderId="6" xfId="2" applyNumberFormat="1" applyFill="1" applyBorder="1" applyAlignment="1">
      <alignment horizontal="center" vertical="center"/>
    </xf>
    <xf numFmtId="17" fontId="3" fillId="0" borderId="7" xfId="2" applyNumberFormat="1" applyFill="1" applyBorder="1" applyAlignment="1">
      <alignment horizontal="center" vertical="center"/>
    </xf>
    <xf numFmtId="17" fontId="3" fillId="0" borderId="8" xfId="2" applyNumberFormat="1" applyFill="1" applyBorder="1" applyAlignment="1">
      <alignment horizontal="center" vertical="center"/>
    </xf>
    <xf numFmtId="43" fontId="2" fillId="2" borderId="10" xfId="15" applyFont="1" applyFill="1" applyBorder="1" applyAlignment="1">
      <alignment horizontal="center"/>
    </xf>
    <xf numFmtId="43" fontId="2" fillId="2" borderId="12" xfId="15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3" fillId="5" borderId="4" xfId="2" applyFont="1" applyFill="1" applyBorder="1" applyAlignment="1">
      <alignment horizontal="left" vertical="center"/>
    </xf>
    <xf numFmtId="0" fontId="13" fillId="5" borderId="0" xfId="2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164" fontId="0" fillId="0" borderId="5" xfId="1" applyNumberFormat="1" applyFont="1" applyBorder="1"/>
    <xf numFmtId="164" fontId="18" fillId="0" borderId="5" xfId="1" applyNumberFormat="1" applyFont="1" applyBorder="1"/>
    <xf numFmtId="0" fontId="2" fillId="0" borderId="4" xfId="0" applyFont="1" applyBorder="1"/>
    <xf numFmtId="164" fontId="2" fillId="0" borderId="5" xfId="0" applyNumberFormat="1" applyFont="1" applyBorder="1"/>
    <xf numFmtId="0" fontId="19" fillId="0" borderId="4" xfId="0" applyFont="1" applyBorder="1"/>
    <xf numFmtId="0" fontId="0" fillId="0" borderId="4" xfId="0" applyFill="1" applyBorder="1"/>
    <xf numFmtId="164" fontId="0" fillId="0" borderId="5" xfId="0" applyNumberFormat="1" applyBorder="1"/>
    <xf numFmtId="164" fontId="1" fillId="0" borderId="5" xfId="1" applyNumberFormat="1" applyFont="1" applyBorder="1"/>
    <xf numFmtId="0" fontId="0" fillId="0" borderId="5" xfId="0" applyBorder="1"/>
    <xf numFmtId="0" fontId="2" fillId="0" borderId="6" xfId="0" applyFont="1" applyBorder="1"/>
    <xf numFmtId="164" fontId="2" fillId="0" borderId="8" xfId="0" applyNumberFormat="1" applyFont="1" applyBorder="1"/>
    <xf numFmtId="0" fontId="0" fillId="0" borderId="0" xfId="0" applyBorder="1"/>
    <xf numFmtId="164" fontId="2" fillId="0" borderId="13" xfId="0" applyNumberFormat="1" applyFont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  <xf numFmtId="164" fontId="0" fillId="0" borderId="3" xfId="0" applyNumberFormat="1" applyBorder="1"/>
    <xf numFmtId="164" fontId="0" fillId="0" borderId="8" xfId="0" applyNumberFormat="1" applyBorder="1"/>
    <xf numFmtId="164" fontId="0" fillId="0" borderId="0" xfId="0" applyNumberFormat="1"/>
    <xf numFmtId="0" fontId="20" fillId="0" borderId="4" xfId="2" applyFont="1" applyFill="1" applyBorder="1" applyAlignment="1">
      <alignment horizontal="left" vertical="center"/>
    </xf>
    <xf numFmtId="0" fontId="20" fillId="0" borderId="0" xfId="2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2" borderId="1" xfId="0" applyFont="1" applyFill="1" applyBorder="1"/>
    <xf numFmtId="164" fontId="0" fillId="2" borderId="3" xfId="0" applyNumberFormat="1" applyFill="1" applyBorder="1"/>
    <xf numFmtId="0" fontId="0" fillId="2" borderId="4" xfId="0" applyFill="1" applyBorder="1"/>
    <xf numFmtId="164" fontId="0" fillId="2" borderId="5" xfId="0" applyNumberFormat="1" applyFill="1" applyBorder="1"/>
    <xf numFmtId="0" fontId="21" fillId="6" borderId="14" xfId="0" applyFont="1" applyFill="1" applyBorder="1" applyAlignment="1">
      <alignment horizontal="center"/>
    </xf>
    <xf numFmtId="0" fontId="22" fillId="0" borderId="15" xfId="0" applyFont="1" applyBorder="1"/>
    <xf numFmtId="0" fontId="22" fillId="0" borderId="16" xfId="0" applyFont="1" applyBorder="1"/>
    <xf numFmtId="0" fontId="23" fillId="0" borderId="17" xfId="0" applyFont="1" applyBorder="1" applyAlignment="1">
      <alignment horizontal="center"/>
    </xf>
    <xf numFmtId="0" fontId="0" fillId="0" borderId="0" xfId="0" applyFont="1" applyAlignment="1"/>
    <xf numFmtId="0" fontId="22" fillId="0" borderId="18" xfId="0" applyFont="1" applyBorder="1"/>
    <xf numFmtId="0" fontId="23" fillId="0" borderId="19" xfId="0" applyFont="1" applyBorder="1" applyAlignment="1">
      <alignment horizontal="center"/>
    </xf>
    <xf numFmtId="0" fontId="22" fillId="0" borderId="20" xfId="0" applyFont="1" applyBorder="1"/>
    <xf numFmtId="0" fontId="23" fillId="0" borderId="21" xfId="0" applyFont="1" applyBorder="1" applyAlignment="1">
      <alignment horizontal="center"/>
    </xf>
    <xf numFmtId="0" fontId="23" fillId="0" borderId="17" xfId="0" applyFont="1" applyBorder="1" applyAlignment="1"/>
    <xf numFmtId="0" fontId="21" fillId="0" borderId="0" xfId="0" applyFont="1" applyAlignment="1">
      <alignment horizontal="center"/>
    </xf>
    <xf numFmtId="0" fontId="21" fillId="0" borderId="18" xfId="0" applyFont="1" applyBorder="1" applyAlignment="1">
      <alignment horizontal="center"/>
    </xf>
    <xf numFmtId="0" fontId="23" fillId="0" borderId="0" xfId="0" applyFont="1" applyAlignment="1"/>
    <xf numFmtId="0" fontId="23" fillId="0" borderId="18" xfId="0" applyFont="1" applyBorder="1" applyAlignment="1"/>
    <xf numFmtId="0" fontId="23" fillId="0" borderId="0" xfId="0" applyNumberFormat="1" applyFont="1" applyAlignment="1"/>
    <xf numFmtId="0" fontId="21" fillId="0" borderId="18" xfId="0" applyNumberFormat="1" applyFont="1" applyBorder="1" applyAlignment="1"/>
    <xf numFmtId="0" fontId="24" fillId="0" borderId="17" xfId="0" applyFont="1" applyBorder="1" applyAlignment="1"/>
    <xf numFmtId="0" fontId="25" fillId="0" borderId="18" xfId="0" applyFont="1" applyBorder="1" applyAlignment="1"/>
    <xf numFmtId="164" fontId="23" fillId="0" borderId="0" xfId="0" applyNumberFormat="1" applyFont="1" applyAlignment="1"/>
    <xf numFmtId="0" fontId="24" fillId="0" borderId="0" xfId="0" applyFont="1" applyAlignment="1"/>
    <xf numFmtId="164" fontId="21" fillId="0" borderId="18" xfId="0" applyNumberFormat="1" applyFont="1" applyBorder="1" applyAlignment="1"/>
    <xf numFmtId="0" fontId="26" fillId="0" borderId="17" xfId="0" applyFont="1" applyBorder="1" applyAlignment="1"/>
    <xf numFmtId="0" fontId="26" fillId="0" borderId="0" xfId="0" applyFont="1" applyAlignment="1"/>
    <xf numFmtId="0" fontId="26" fillId="0" borderId="0" xfId="0" applyNumberFormat="1" applyFont="1" applyAlignment="1"/>
    <xf numFmtId="0" fontId="21" fillId="0" borderId="18" xfId="0" applyFont="1" applyBorder="1" applyAlignment="1"/>
    <xf numFmtId="0" fontId="21" fillId="0" borderId="19" xfId="0" applyFont="1" applyBorder="1" applyAlignment="1"/>
    <xf numFmtId="0" fontId="21" fillId="0" borderId="20" xfId="0" applyNumberFormat="1" applyFont="1" applyBorder="1" applyAlignment="1"/>
    <xf numFmtId="0" fontId="21" fillId="0" borderId="21" xfId="0" applyNumberFormat="1" applyFont="1" applyBorder="1" applyAlignment="1"/>
    <xf numFmtId="0" fontId="27" fillId="7" borderId="22" xfId="2" applyFont="1" applyFill="1" applyBorder="1" applyAlignment="1">
      <alignment horizontal="center" vertical="center"/>
    </xf>
    <xf numFmtId="0" fontId="27" fillId="7" borderId="23" xfId="2" applyFont="1" applyFill="1" applyBorder="1" applyAlignment="1">
      <alignment horizontal="center" vertical="center"/>
    </xf>
    <xf numFmtId="0" fontId="27" fillId="7" borderId="24" xfId="2" applyFont="1" applyFill="1" applyBorder="1" applyAlignment="1">
      <alignment horizontal="center" vertical="center"/>
    </xf>
    <xf numFmtId="0" fontId="28" fillId="0" borderId="4" xfId="2" applyFont="1" applyBorder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28" fillId="0" borderId="5" xfId="2" applyFont="1" applyBorder="1" applyAlignment="1">
      <alignment horizontal="center" vertical="center"/>
    </xf>
    <xf numFmtId="17" fontId="28" fillId="0" borderId="6" xfId="2" applyNumberFormat="1" applyFont="1" applyBorder="1" applyAlignment="1">
      <alignment horizontal="right"/>
    </xf>
    <xf numFmtId="17" fontId="28" fillId="0" borderId="7" xfId="2" applyNumberFormat="1" applyFont="1" applyBorder="1" applyAlignment="1">
      <alignment horizontal="right"/>
    </xf>
    <xf numFmtId="0" fontId="28" fillId="0" borderId="8" xfId="2" applyFont="1" applyBorder="1" applyAlignment="1">
      <alignment horizontal="center"/>
    </xf>
    <xf numFmtId="0" fontId="29" fillId="0" borderId="25" xfId="0" applyFont="1" applyBorder="1" applyAlignment="1">
      <alignment vertical="center"/>
    </xf>
    <xf numFmtId="44" fontId="28" fillId="0" borderId="23" xfId="1" applyFont="1" applyBorder="1"/>
    <xf numFmtId="44" fontId="30" fillId="0" borderId="9" xfId="1" applyFont="1" applyBorder="1"/>
    <xf numFmtId="0" fontId="30" fillId="0" borderId="4" xfId="0" applyFont="1" applyBorder="1" applyAlignment="1">
      <alignment vertical="center"/>
    </xf>
    <xf numFmtId="0" fontId="28" fillId="0" borderId="0" xfId="1" applyNumberFormat="1" applyFont="1"/>
    <xf numFmtId="44" fontId="30" fillId="0" borderId="5" xfId="1" applyFont="1" applyBorder="1"/>
    <xf numFmtId="0" fontId="31" fillId="0" borderId="4" xfId="0" applyFont="1" applyBorder="1" applyAlignment="1">
      <alignment vertical="center"/>
    </xf>
    <xf numFmtId="44" fontId="30" fillId="0" borderId="0" xfId="1" applyFont="1"/>
    <xf numFmtId="44" fontId="28" fillId="0" borderId="0" xfId="1" applyFont="1"/>
    <xf numFmtId="0" fontId="32" fillId="0" borderId="4" xfId="0" applyFont="1" applyBorder="1" applyAlignment="1">
      <alignment vertical="center"/>
    </xf>
    <xf numFmtId="0" fontId="28" fillId="0" borderId="5" xfId="1" applyNumberFormat="1" applyFont="1" applyBorder="1"/>
    <xf numFmtId="44" fontId="28" fillId="0" borderId="5" xfId="1" applyFont="1" applyBorder="1"/>
    <xf numFmtId="0" fontId="30" fillId="0" borderId="4" xfId="0" applyFont="1" applyBorder="1"/>
    <xf numFmtId="0" fontId="28" fillId="0" borderId="4" xfId="2" applyFont="1" applyBorder="1"/>
    <xf numFmtId="44" fontId="28" fillId="0" borderId="0" xfId="1" applyFont="1" applyAlignment="1">
      <alignment horizontal="left"/>
    </xf>
    <xf numFmtId="0" fontId="28" fillId="0" borderId="6" xfId="2" applyFont="1" applyBorder="1"/>
    <xf numFmtId="44" fontId="28" fillId="0" borderId="7" xfId="1" applyFont="1" applyBorder="1"/>
    <xf numFmtId="44" fontId="28" fillId="0" borderId="8" xfId="1" applyFont="1" applyBorder="1"/>
    <xf numFmtId="0" fontId="22" fillId="0" borderId="0" xfId="0" applyFont="1" applyBorder="1"/>
    <xf numFmtId="0" fontId="23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/>
    <xf numFmtId="0" fontId="21" fillId="0" borderId="0" xfId="0" applyFont="1" applyBorder="1" applyAlignment="1">
      <alignment horizontal="center"/>
    </xf>
    <xf numFmtId="0" fontId="23" fillId="0" borderId="0" xfId="0" applyNumberFormat="1" applyFont="1" applyBorder="1" applyAlignment="1"/>
    <xf numFmtId="0" fontId="21" fillId="0" borderId="0" xfId="0" applyNumberFormat="1" applyFont="1" applyBorder="1" applyAlignment="1"/>
    <xf numFmtId="0" fontId="24" fillId="0" borderId="0" xfId="0" applyFont="1" applyBorder="1" applyAlignment="1"/>
    <xf numFmtId="0" fontId="25" fillId="0" borderId="0" xfId="0" applyFont="1" applyBorder="1" applyAlignment="1"/>
    <xf numFmtId="164" fontId="23" fillId="0" borderId="0" xfId="0" applyNumberFormat="1" applyFont="1" applyBorder="1" applyAlignment="1"/>
    <xf numFmtId="164" fontId="21" fillId="0" borderId="0" xfId="0" applyNumberFormat="1" applyFont="1" applyBorder="1" applyAlignment="1"/>
    <xf numFmtId="0" fontId="26" fillId="0" borderId="0" xfId="0" applyFont="1" applyBorder="1" applyAlignment="1"/>
    <xf numFmtId="0" fontId="26" fillId="0" borderId="0" xfId="0" applyNumberFormat="1" applyFont="1" applyBorder="1" applyAlignment="1"/>
    <xf numFmtId="0" fontId="21" fillId="0" borderId="0" xfId="0" applyFont="1" applyBorder="1" applyAlignment="1"/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/>
    <xf numFmtId="164" fontId="0" fillId="0" borderId="0" xfId="0" applyNumberFormat="1" applyFont="1"/>
    <xf numFmtId="164" fontId="28" fillId="0" borderId="0" xfId="1" applyNumberFormat="1" applyFont="1" applyFill="1"/>
    <xf numFmtId="0" fontId="32" fillId="0" borderId="4" xfId="0" applyFont="1" applyFill="1" applyBorder="1" applyAlignment="1">
      <alignment vertical="center"/>
    </xf>
    <xf numFmtId="0" fontId="28" fillId="0" borderId="0" xfId="1" applyNumberFormat="1" applyFont="1" applyFill="1"/>
    <xf numFmtId="0" fontId="28" fillId="0" borderId="5" xfId="1" applyNumberFormat="1" applyFont="1" applyFill="1" applyBorder="1"/>
  </cellXfs>
  <cellStyles count="16"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Milliers" xfId="15" builtinId="3"/>
    <cellStyle name="Monétaire" xfId="1" builtinId="4"/>
    <cellStyle name="Normal" xfId="0" builtinId="0"/>
    <cellStyle name="Normal 2" xfId="2" xr:uid="{00000000-0005-0000-0000-00000E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6"/>
  <sheetViews>
    <sheetView tabSelected="1" zoomScale="77" zoomScaleNormal="77" workbookViewId="0">
      <selection activeCell="R28" sqref="R28"/>
    </sheetView>
  </sheetViews>
  <sheetFormatPr baseColWidth="10" defaultRowHeight="15.75" x14ac:dyDescent="0.25"/>
  <cols>
    <col min="1" max="1" width="15.375" style="9" customWidth="1"/>
    <col min="2" max="2" width="22.625" style="9" customWidth="1"/>
    <col min="3" max="4" width="10.875" style="9"/>
    <col min="5" max="5" width="11.125" style="9" bestFit="1" customWidth="1"/>
    <col min="6" max="6" width="10.875" style="9"/>
    <col min="7" max="7" width="8.5" style="9" customWidth="1"/>
    <col min="8" max="9" width="10.875" style="9"/>
    <col min="10" max="10" width="10.875" style="9" bestFit="1" customWidth="1"/>
    <col min="11" max="12" width="10.875" style="9"/>
  </cols>
  <sheetData>
    <row r="1" spans="1:16" x14ac:dyDescent="0.25">
      <c r="A1" s="17" t="s">
        <v>12</v>
      </c>
      <c r="B1" s="17" t="s">
        <v>19</v>
      </c>
      <c r="C1" s="19" t="s">
        <v>13</v>
      </c>
      <c r="D1" s="48" t="s">
        <v>20</v>
      </c>
      <c r="E1" s="48"/>
      <c r="F1" s="7" t="s">
        <v>0</v>
      </c>
      <c r="G1" s="47" t="s">
        <v>70</v>
      </c>
      <c r="H1" s="47"/>
      <c r="I1" s="6" t="s">
        <v>1</v>
      </c>
      <c r="L1" s="8"/>
      <c r="M1" s="4"/>
      <c r="N1" s="3"/>
    </row>
    <row r="2" spans="1:16" x14ac:dyDescent="0.25">
      <c r="A2" s="17" t="s">
        <v>12</v>
      </c>
      <c r="B2" s="17" t="s">
        <v>21</v>
      </c>
      <c r="C2" s="19" t="s">
        <v>13</v>
      </c>
      <c r="D2" s="48" t="s">
        <v>71</v>
      </c>
      <c r="E2" s="48"/>
      <c r="F2" s="7" t="s">
        <v>0</v>
      </c>
      <c r="G2" s="47" t="s">
        <v>96</v>
      </c>
      <c r="H2" s="47"/>
      <c r="I2" s="6" t="s">
        <v>1</v>
      </c>
      <c r="L2" s="8"/>
      <c r="M2" s="4"/>
      <c r="N2" s="3"/>
      <c r="O2" s="2"/>
    </row>
    <row r="3" spans="1:16" x14ac:dyDescent="0.25">
      <c r="A3" s="17" t="s">
        <v>12</v>
      </c>
      <c r="B3" s="17"/>
      <c r="C3" s="19" t="s">
        <v>13</v>
      </c>
      <c r="D3" s="48"/>
      <c r="E3" s="48"/>
      <c r="F3" s="7" t="s">
        <v>0</v>
      </c>
      <c r="G3" s="47"/>
      <c r="H3" s="47"/>
      <c r="I3" s="6" t="s">
        <v>1</v>
      </c>
      <c r="L3" s="8"/>
      <c r="M3" s="4"/>
      <c r="N3" s="3"/>
      <c r="O3" s="2"/>
    </row>
    <row r="4" spans="1:16" x14ac:dyDescent="0.25">
      <c r="A4" s="29">
        <f ca="1">NOW()</f>
        <v>44700.488768981479</v>
      </c>
      <c r="B4" s="42">
        <f ca="1">NOW()</f>
        <v>44700.488768981479</v>
      </c>
      <c r="C4" s="42"/>
      <c r="D4" s="41"/>
    </row>
    <row r="5" spans="1:16" ht="16.5" thickBot="1" x14ac:dyDescent="0.3"/>
    <row r="6" spans="1:16" x14ac:dyDescent="0.25">
      <c r="A6" s="33"/>
      <c r="B6" s="66"/>
      <c r="C6" s="67"/>
      <c r="D6" s="67"/>
      <c r="E6" s="68"/>
      <c r="F6" s="33"/>
    </row>
    <row r="7" spans="1:16" x14ac:dyDescent="0.25">
      <c r="A7" s="30"/>
      <c r="B7" s="69" t="s">
        <v>11</v>
      </c>
      <c r="C7" s="70"/>
      <c r="D7" s="70"/>
      <c r="E7" s="71"/>
      <c r="F7" s="30"/>
    </row>
    <row r="8" spans="1:16" ht="17.100000000000001" customHeight="1" thickBot="1" x14ac:dyDescent="0.3">
      <c r="A8" s="34"/>
      <c r="B8" s="72"/>
      <c r="C8" s="73"/>
      <c r="D8" s="73"/>
      <c r="E8" s="74"/>
      <c r="F8" s="34"/>
    </row>
    <row r="9" spans="1:16" x14ac:dyDescent="0.25">
      <c r="A9" s="31"/>
      <c r="B9" s="63" t="s">
        <v>3</v>
      </c>
      <c r="C9" s="64"/>
      <c r="D9" s="64"/>
      <c r="E9" s="65"/>
      <c r="F9" s="35"/>
      <c r="G9" s="49" t="s">
        <v>17</v>
      </c>
      <c r="H9" s="50"/>
      <c r="I9" s="50"/>
      <c r="J9" s="38"/>
      <c r="N9" s="1"/>
    </row>
    <row r="10" spans="1:16" x14ac:dyDescent="0.25">
      <c r="A10" s="31"/>
      <c r="B10" s="53" t="s">
        <v>36</v>
      </c>
      <c r="C10" s="54"/>
      <c r="D10" s="54"/>
      <c r="E10" s="185">
        <v>474944</v>
      </c>
      <c r="F10" s="35"/>
      <c r="G10" s="43" t="s">
        <v>62</v>
      </c>
      <c r="H10" s="44"/>
      <c r="I10" s="44"/>
      <c r="J10" s="39">
        <v>9250</v>
      </c>
      <c r="N10" s="1"/>
    </row>
    <row r="11" spans="1:16" x14ac:dyDescent="0.25">
      <c r="A11" s="31"/>
      <c r="B11" s="53" t="s">
        <v>44</v>
      </c>
      <c r="C11" s="54"/>
      <c r="D11" s="54"/>
      <c r="E11" s="36">
        <f>-(6270-5700)</f>
        <v>-570</v>
      </c>
      <c r="F11" s="35"/>
      <c r="G11" s="43" t="s">
        <v>61</v>
      </c>
      <c r="H11" s="44"/>
      <c r="I11" s="44"/>
      <c r="J11" s="39">
        <v>261550</v>
      </c>
      <c r="N11" s="1"/>
    </row>
    <row r="12" spans="1:16" x14ac:dyDescent="0.25">
      <c r="A12" s="31"/>
      <c r="B12" s="53" t="s">
        <v>45</v>
      </c>
      <c r="C12" s="54"/>
      <c r="D12" s="54"/>
      <c r="E12" s="36">
        <f>- (8280-9200)</f>
        <v>920</v>
      </c>
      <c r="F12" s="35"/>
      <c r="G12" s="43" t="s">
        <v>63</v>
      </c>
      <c r="H12" s="44"/>
      <c r="I12" s="44"/>
      <c r="J12" s="39">
        <v>26150</v>
      </c>
      <c r="N12" s="1"/>
    </row>
    <row r="13" spans="1:16" x14ac:dyDescent="0.25">
      <c r="A13" s="30"/>
      <c r="B13" s="53" t="s">
        <v>46</v>
      </c>
      <c r="C13" s="54"/>
      <c r="D13" s="54"/>
      <c r="E13" s="36">
        <f>8580-7150</f>
        <v>1430</v>
      </c>
      <c r="F13" s="10"/>
      <c r="G13" s="43" t="s">
        <v>64</v>
      </c>
      <c r="H13" s="44"/>
      <c r="I13" s="44"/>
      <c r="J13" s="39">
        <v>5250</v>
      </c>
      <c r="P13" s="5"/>
    </row>
    <row r="14" spans="1:16" x14ac:dyDescent="0.25">
      <c r="A14" s="30"/>
      <c r="B14" s="53" t="s">
        <v>47</v>
      </c>
      <c r="C14" s="54"/>
      <c r="D14" s="54"/>
      <c r="E14" s="36">
        <f>250-1194</f>
        <v>-944</v>
      </c>
      <c r="F14" s="11"/>
      <c r="G14" s="43" t="s">
        <v>65</v>
      </c>
      <c r="H14" s="44"/>
      <c r="I14" s="44"/>
      <c r="J14" s="39">
        <v>-13100</v>
      </c>
    </row>
    <row r="15" spans="1:16" x14ac:dyDescent="0.25">
      <c r="A15" s="31"/>
      <c r="B15" s="53" t="s">
        <v>48</v>
      </c>
      <c r="C15" s="54"/>
      <c r="D15" s="54"/>
      <c r="E15" s="36">
        <f>12920-12300</f>
        <v>620</v>
      </c>
      <c r="F15" s="12"/>
      <c r="G15" s="43" t="s">
        <v>66</v>
      </c>
      <c r="H15" s="44"/>
      <c r="I15" s="44"/>
      <c r="J15" s="39">
        <f>SUM(J11:J14)</f>
        <v>279850</v>
      </c>
    </row>
    <row r="16" spans="1:16" x14ac:dyDescent="0.25">
      <c r="A16" s="31"/>
      <c r="B16" s="53" t="s">
        <v>50</v>
      </c>
      <c r="C16" s="54"/>
      <c r="D16" s="54"/>
      <c r="E16" s="36">
        <f>19124-16711</f>
        <v>2413</v>
      </c>
      <c r="F16" s="12"/>
      <c r="G16" s="43" t="s">
        <v>67</v>
      </c>
      <c r="H16" s="44"/>
      <c r="I16" s="44"/>
      <c r="J16" s="39">
        <f>J15+J10</f>
        <v>289100</v>
      </c>
    </row>
    <row r="17" spans="1:11" x14ac:dyDescent="0.25">
      <c r="A17" s="31"/>
      <c r="B17" s="53"/>
      <c r="C17" s="54"/>
      <c r="D17" s="54"/>
      <c r="E17" s="36"/>
      <c r="F17" s="12"/>
      <c r="G17" s="43" t="s">
        <v>68</v>
      </c>
      <c r="H17" s="44"/>
      <c r="I17" s="44"/>
      <c r="J17" s="39">
        <v>-8280</v>
      </c>
    </row>
    <row r="18" spans="1:11" x14ac:dyDescent="0.25">
      <c r="A18" s="31"/>
      <c r="B18" s="104" t="s">
        <v>51</v>
      </c>
      <c r="C18" s="105"/>
      <c r="D18" s="105"/>
      <c r="E18" s="36"/>
      <c r="F18" s="12"/>
      <c r="G18" s="43" t="s">
        <v>69</v>
      </c>
      <c r="H18" s="44"/>
      <c r="I18" s="44"/>
      <c r="J18" s="39">
        <f>J16+J17</f>
        <v>280820</v>
      </c>
    </row>
    <row r="19" spans="1:11" x14ac:dyDescent="0.25">
      <c r="A19" s="31"/>
      <c r="B19" s="53" t="s">
        <v>52</v>
      </c>
      <c r="C19" s="54"/>
      <c r="D19" s="54"/>
      <c r="E19" s="36">
        <v>54656</v>
      </c>
      <c r="F19" s="12"/>
      <c r="G19" s="43"/>
      <c r="H19" s="44"/>
      <c r="I19" s="44"/>
      <c r="J19" s="39"/>
    </row>
    <row r="20" spans="1:11" ht="16.5" thickBot="1" x14ac:dyDescent="0.3">
      <c r="A20" s="31"/>
      <c r="B20" s="53" t="s">
        <v>32</v>
      </c>
      <c r="C20" s="54"/>
      <c r="D20" s="54"/>
      <c r="E20" s="36">
        <v>57</v>
      </c>
      <c r="F20" s="12"/>
      <c r="G20" s="43"/>
      <c r="H20" s="44"/>
      <c r="I20" s="44"/>
      <c r="J20" s="39"/>
    </row>
    <row r="21" spans="1:11" ht="16.5" thickBot="1" x14ac:dyDescent="0.3">
      <c r="A21" s="31"/>
      <c r="B21" s="53" t="s">
        <v>55</v>
      </c>
      <c r="C21" s="54"/>
      <c r="D21" s="54"/>
      <c r="E21" s="36">
        <v>4500</v>
      </c>
      <c r="F21" s="12"/>
      <c r="G21" s="45"/>
      <c r="H21" s="46"/>
      <c r="I21" s="46"/>
      <c r="J21" s="40">
        <v>280820</v>
      </c>
      <c r="K21" s="37"/>
    </row>
    <row r="22" spans="1:11" x14ac:dyDescent="0.25">
      <c r="A22" s="31"/>
      <c r="B22" s="53"/>
      <c r="C22" s="54"/>
      <c r="D22" s="54"/>
      <c r="E22" s="36"/>
      <c r="F22" s="32"/>
    </row>
    <row r="23" spans="1:11" x14ac:dyDescent="0.25">
      <c r="A23" s="30"/>
      <c r="B23" s="53"/>
      <c r="C23" s="54"/>
      <c r="D23" s="54"/>
      <c r="E23" s="36"/>
      <c r="F23" s="13"/>
    </row>
    <row r="24" spans="1:11" x14ac:dyDescent="0.25">
      <c r="A24" s="30"/>
      <c r="B24" s="53"/>
      <c r="C24" s="54"/>
      <c r="D24" s="54"/>
      <c r="E24" s="36"/>
      <c r="F24" s="13"/>
    </row>
    <row r="25" spans="1:11" x14ac:dyDescent="0.25">
      <c r="A25" s="30"/>
      <c r="B25" s="53"/>
      <c r="C25" s="54"/>
      <c r="D25" s="54"/>
      <c r="E25" s="36"/>
      <c r="F25" s="12"/>
    </row>
    <row r="26" spans="1:11" x14ac:dyDescent="0.25">
      <c r="A26" s="30"/>
      <c r="B26" s="53"/>
      <c r="C26" s="54"/>
      <c r="D26" s="54"/>
      <c r="E26" s="36"/>
      <c r="F26" s="12"/>
    </row>
    <row r="27" spans="1:11" x14ac:dyDescent="0.25">
      <c r="A27" s="30"/>
      <c r="B27" s="20" t="s">
        <v>4</v>
      </c>
      <c r="C27" s="21"/>
      <c r="D27" s="21"/>
      <c r="E27" s="18">
        <f>SUM(E10:E26)</f>
        <v>538026</v>
      </c>
      <c r="F27" s="12"/>
    </row>
    <row r="28" spans="1:11" x14ac:dyDescent="0.25">
      <c r="A28" s="30"/>
      <c r="B28" s="60" t="s">
        <v>5</v>
      </c>
      <c r="C28" s="61"/>
      <c r="D28" s="61"/>
      <c r="E28" s="62"/>
      <c r="F28" s="12"/>
    </row>
    <row r="29" spans="1:11" x14ac:dyDescent="0.25">
      <c r="A29" s="30"/>
      <c r="B29" s="53" t="s">
        <v>53</v>
      </c>
      <c r="C29" s="54"/>
      <c r="D29" s="54"/>
      <c r="E29" s="36">
        <v>-237000</v>
      </c>
      <c r="F29" s="12"/>
    </row>
    <row r="30" spans="1:11" x14ac:dyDescent="0.25">
      <c r="A30" s="30"/>
      <c r="B30" s="53" t="s">
        <v>54</v>
      </c>
      <c r="C30" s="54"/>
      <c r="D30" s="54"/>
      <c r="E30" s="36"/>
      <c r="F30" s="12"/>
    </row>
    <row r="31" spans="1:11" x14ac:dyDescent="0.25">
      <c r="A31" s="30"/>
      <c r="B31" s="53"/>
      <c r="C31" s="54"/>
      <c r="D31" s="54"/>
      <c r="E31" s="36"/>
      <c r="F31" s="12"/>
    </row>
    <row r="32" spans="1:11" x14ac:dyDescent="0.25">
      <c r="A32" s="30"/>
      <c r="B32" s="53"/>
      <c r="C32" s="54"/>
      <c r="D32" s="54"/>
      <c r="E32" s="36"/>
      <c r="F32" s="12"/>
    </row>
    <row r="33" spans="1:6" x14ac:dyDescent="0.25">
      <c r="A33" s="30"/>
      <c r="B33" s="53"/>
      <c r="C33" s="54"/>
      <c r="D33" s="54"/>
      <c r="E33" s="36"/>
      <c r="F33" s="12"/>
    </row>
    <row r="34" spans="1:6" x14ac:dyDescent="0.25">
      <c r="A34" s="30"/>
      <c r="B34" s="53"/>
      <c r="C34" s="54"/>
      <c r="D34" s="54"/>
      <c r="E34" s="36"/>
      <c r="F34" s="12"/>
    </row>
    <row r="35" spans="1:6" x14ac:dyDescent="0.25">
      <c r="A35" s="30"/>
      <c r="B35" s="53"/>
      <c r="C35" s="54"/>
      <c r="D35" s="54"/>
      <c r="E35" s="36"/>
      <c r="F35" s="12"/>
    </row>
    <row r="36" spans="1:6" x14ac:dyDescent="0.25">
      <c r="A36" s="30"/>
      <c r="B36" s="53"/>
      <c r="C36" s="54"/>
      <c r="D36" s="54"/>
      <c r="E36" s="36"/>
      <c r="F36" s="13"/>
    </row>
    <row r="37" spans="1:6" ht="17.100000000000001" customHeight="1" x14ac:dyDescent="0.25">
      <c r="A37" s="30"/>
      <c r="B37" s="53"/>
      <c r="C37" s="54"/>
      <c r="D37" s="54"/>
      <c r="E37" s="36"/>
      <c r="F37" s="13"/>
    </row>
    <row r="38" spans="1:6" x14ac:dyDescent="0.25">
      <c r="A38" s="30"/>
      <c r="B38" s="80" t="s">
        <v>6</v>
      </c>
      <c r="C38" s="81"/>
      <c r="D38" s="81"/>
      <c r="E38" s="18">
        <f>SUM(E29:E37)</f>
        <v>-237000</v>
      </c>
      <c r="F38" s="32"/>
    </row>
    <row r="39" spans="1:6" x14ac:dyDescent="0.25">
      <c r="A39" s="30"/>
      <c r="B39" s="60" t="s">
        <v>7</v>
      </c>
      <c r="C39" s="61"/>
      <c r="D39" s="61"/>
      <c r="E39" s="62"/>
      <c r="F39" s="32"/>
    </row>
    <row r="40" spans="1:6" x14ac:dyDescent="0.25">
      <c r="A40" s="30"/>
      <c r="B40" s="53"/>
      <c r="C40" s="54"/>
      <c r="D40" s="54"/>
      <c r="E40" s="14"/>
      <c r="F40" s="12"/>
    </row>
    <row r="41" spans="1:6" x14ac:dyDescent="0.25">
      <c r="A41" s="30"/>
      <c r="B41" s="53" t="s">
        <v>56</v>
      </c>
      <c r="C41" s="54"/>
      <c r="D41" s="54"/>
      <c r="E41" s="14">
        <f>-(19124-(9562-8356))</f>
        <v>-17918</v>
      </c>
      <c r="F41" s="12"/>
    </row>
    <row r="42" spans="1:6" x14ac:dyDescent="0.25">
      <c r="A42" s="30"/>
      <c r="B42" s="53" t="s">
        <v>57</v>
      </c>
      <c r="C42" s="54"/>
      <c r="D42" s="54"/>
      <c r="E42" s="14">
        <v>46890</v>
      </c>
      <c r="F42" s="12"/>
    </row>
    <row r="43" spans="1:6" x14ac:dyDescent="0.25">
      <c r="A43" s="30"/>
      <c r="B43" s="106" t="s">
        <v>58</v>
      </c>
      <c r="C43" s="107"/>
      <c r="D43" s="107"/>
      <c r="E43" s="14">
        <f>-(250-1194)</f>
        <v>944</v>
      </c>
      <c r="F43" s="12"/>
    </row>
    <row r="44" spans="1:6" x14ac:dyDescent="0.25">
      <c r="A44" s="30"/>
      <c r="B44" s="53" t="s">
        <v>59</v>
      </c>
      <c r="C44" s="54"/>
      <c r="D44" s="54"/>
      <c r="E44" s="14">
        <f>(246000-225000)</f>
        <v>21000</v>
      </c>
      <c r="F44" s="12"/>
    </row>
    <row r="45" spans="1:6" x14ac:dyDescent="0.25">
      <c r="A45" s="30"/>
      <c r="B45" s="53" t="s">
        <v>60</v>
      </c>
      <c r="C45" s="54"/>
      <c r="D45" s="54"/>
      <c r="E45" s="14">
        <v>0</v>
      </c>
      <c r="F45" s="12"/>
    </row>
    <row r="46" spans="1:6" x14ac:dyDescent="0.25">
      <c r="A46" s="30"/>
      <c r="B46" s="53"/>
      <c r="C46" s="54"/>
      <c r="D46" s="54"/>
      <c r="E46" s="14"/>
      <c r="F46" s="12"/>
    </row>
    <row r="47" spans="1:6" x14ac:dyDescent="0.25">
      <c r="A47" s="30"/>
      <c r="B47" s="53"/>
      <c r="C47" s="54"/>
      <c r="D47" s="54"/>
      <c r="E47" s="14"/>
      <c r="F47" s="12"/>
    </row>
    <row r="48" spans="1:6" x14ac:dyDescent="0.25">
      <c r="A48" s="30"/>
      <c r="B48" s="53"/>
      <c r="C48" s="54"/>
      <c r="D48" s="54"/>
      <c r="E48" s="14"/>
      <c r="F48" s="13"/>
    </row>
    <row r="49" spans="1:7" x14ac:dyDescent="0.25">
      <c r="A49" s="30"/>
      <c r="B49" s="53"/>
      <c r="C49" s="54"/>
      <c r="D49" s="54"/>
      <c r="E49" s="14"/>
      <c r="F49" s="13"/>
    </row>
    <row r="50" spans="1:7" x14ac:dyDescent="0.25">
      <c r="A50" s="31"/>
      <c r="B50" s="80" t="s">
        <v>8</v>
      </c>
      <c r="C50" s="81"/>
      <c r="D50" s="81"/>
      <c r="E50" s="18">
        <f>SUM(E40:E49)</f>
        <v>50916</v>
      </c>
      <c r="F50" s="12"/>
    </row>
    <row r="51" spans="1:7" ht="16.5" thickBot="1" x14ac:dyDescent="0.3">
      <c r="A51" s="31"/>
      <c r="B51" s="55"/>
      <c r="C51" s="56"/>
      <c r="D51" s="56"/>
      <c r="E51" s="57"/>
      <c r="F51" s="12"/>
    </row>
    <row r="52" spans="1:7" x14ac:dyDescent="0.25">
      <c r="A52" s="31"/>
      <c r="B52" s="58" t="s">
        <v>2</v>
      </c>
      <c r="C52" s="59"/>
      <c r="D52" s="59"/>
      <c r="E52" s="16">
        <f>(25644-33615)+(22100-21500)</f>
        <v>-7371</v>
      </c>
      <c r="F52" s="12"/>
    </row>
    <row r="53" spans="1:7" x14ac:dyDescent="0.25">
      <c r="A53" s="31"/>
      <c r="B53" s="53" t="s">
        <v>9</v>
      </c>
      <c r="C53" s="54"/>
      <c r="D53" s="54"/>
      <c r="E53" s="14">
        <f>33615+21500</f>
        <v>55115</v>
      </c>
      <c r="F53" s="12"/>
      <c r="G53" s="184">
        <f>E53-E54</f>
        <v>7371</v>
      </c>
    </row>
    <row r="54" spans="1:7" ht="16.5" thickBot="1" x14ac:dyDescent="0.3">
      <c r="A54" s="30"/>
      <c r="B54" s="51" t="s">
        <v>10</v>
      </c>
      <c r="C54" s="52"/>
      <c r="D54" s="52"/>
      <c r="E54" s="15">
        <f>25644+22100</f>
        <v>47744</v>
      </c>
      <c r="F54" s="13"/>
    </row>
    <row r="55" spans="1:7" x14ac:dyDescent="0.25">
      <c r="A55" s="30"/>
      <c r="B55" s="30"/>
      <c r="C55" s="13"/>
      <c r="D55" s="13"/>
      <c r="E55" s="13"/>
      <c r="F55" s="13"/>
    </row>
    <row r="56" spans="1:7" x14ac:dyDescent="0.25">
      <c r="A56" s="31"/>
      <c r="B56" s="31"/>
      <c r="C56" s="12"/>
      <c r="D56" s="12"/>
      <c r="E56" s="12"/>
      <c r="F56" s="12"/>
    </row>
    <row r="57" spans="1:7" ht="16.5" thickBot="1" x14ac:dyDescent="0.3"/>
    <row r="58" spans="1:7" ht="16.5" thickBot="1" x14ac:dyDescent="0.3">
      <c r="A58" s="77" t="s">
        <v>14</v>
      </c>
      <c r="B58" s="78"/>
      <c r="C58" s="78"/>
      <c r="D58" s="78"/>
      <c r="E58" s="79"/>
    </row>
    <row r="59" spans="1:7" x14ac:dyDescent="0.25">
      <c r="A59" s="23" t="s">
        <v>72</v>
      </c>
      <c r="B59" s="24" t="s">
        <v>73</v>
      </c>
      <c r="C59" s="101">
        <f>(6270+25644+12920+22100+627+8280+34700)</f>
        <v>110541</v>
      </c>
      <c r="D59" s="24"/>
      <c r="E59" s="25"/>
    </row>
    <row r="60" spans="1:7" x14ac:dyDescent="0.25">
      <c r="A60" s="23"/>
      <c r="B60" s="24" t="s">
        <v>74</v>
      </c>
      <c r="C60" s="93">
        <f>(8580+9562+250+46890+5761)</f>
        <v>71043</v>
      </c>
      <c r="D60" s="24"/>
      <c r="E60" s="25"/>
    </row>
    <row r="61" spans="1:7" x14ac:dyDescent="0.25">
      <c r="A61" s="23"/>
      <c r="B61" s="24"/>
      <c r="C61" s="24"/>
      <c r="D61" s="24"/>
      <c r="E61" s="25"/>
    </row>
    <row r="62" spans="1:7" x14ac:dyDescent="0.25">
      <c r="A62" s="23"/>
      <c r="B62" s="24"/>
      <c r="C62" s="24"/>
      <c r="D62" s="24"/>
      <c r="E62" s="25"/>
    </row>
    <row r="63" spans="1:7" x14ac:dyDescent="0.25">
      <c r="A63" s="23"/>
      <c r="B63" s="24"/>
      <c r="C63" s="24"/>
      <c r="D63" s="24"/>
      <c r="E63" s="25"/>
    </row>
    <row r="64" spans="1:7" x14ac:dyDescent="0.25">
      <c r="A64" s="23"/>
      <c r="B64" s="24"/>
      <c r="C64" s="24"/>
      <c r="D64" s="24"/>
      <c r="E64" s="25"/>
    </row>
    <row r="65" spans="1:5" ht="16.5" thickBot="1" x14ac:dyDescent="0.3">
      <c r="A65" s="23"/>
      <c r="B65" s="24"/>
      <c r="C65" s="24"/>
      <c r="D65" s="24"/>
      <c r="E65" s="25"/>
    </row>
    <row r="66" spans="1:5" ht="16.5" thickBot="1" x14ac:dyDescent="0.3">
      <c r="A66" s="26"/>
      <c r="B66" s="27"/>
      <c r="C66" s="28" t="s">
        <v>16</v>
      </c>
      <c r="D66" s="75">
        <f>C59/C60</f>
        <v>1.5559731430260546</v>
      </c>
      <c r="E66" s="76"/>
    </row>
  </sheetData>
  <mergeCells count="70">
    <mergeCell ref="B6:E6"/>
    <mergeCell ref="B7:E7"/>
    <mergeCell ref="B8:E8"/>
    <mergeCell ref="D66:E66"/>
    <mergeCell ref="A58:E58"/>
    <mergeCell ref="B25:D25"/>
    <mergeCell ref="B26:D26"/>
    <mergeCell ref="B36:D36"/>
    <mergeCell ref="B37:D37"/>
    <mergeCell ref="B33:D33"/>
    <mergeCell ref="B34:D34"/>
    <mergeCell ref="B39:E39"/>
    <mergeCell ref="B50:D50"/>
    <mergeCell ref="B35:D35"/>
    <mergeCell ref="B45:D45"/>
    <mergeCell ref="B46:D46"/>
    <mergeCell ref="B9:E9"/>
    <mergeCell ref="B13:D13"/>
    <mergeCell ref="B14:D14"/>
    <mergeCell ref="B15:D15"/>
    <mergeCell ref="B16:D16"/>
    <mergeCell ref="B10:D10"/>
    <mergeCell ref="B11:D11"/>
    <mergeCell ref="B12:D12"/>
    <mergeCell ref="B17:D17"/>
    <mergeCell ref="B18:D18"/>
    <mergeCell ref="B19:D19"/>
    <mergeCell ref="B20:D20"/>
    <mergeCell ref="B21:D21"/>
    <mergeCell ref="B52:D52"/>
    <mergeCell ref="B53:D53"/>
    <mergeCell ref="B22:D22"/>
    <mergeCell ref="B23:D23"/>
    <mergeCell ref="B24:D24"/>
    <mergeCell ref="B28:E28"/>
    <mergeCell ref="B29:D29"/>
    <mergeCell ref="B47:D47"/>
    <mergeCell ref="B38:D38"/>
    <mergeCell ref="G15:I15"/>
    <mergeCell ref="G16:I16"/>
    <mergeCell ref="G17:I17"/>
    <mergeCell ref="G18:I18"/>
    <mergeCell ref="B54:D54"/>
    <mergeCell ref="B48:D48"/>
    <mergeCell ref="B49:D49"/>
    <mergeCell ref="B30:D30"/>
    <mergeCell ref="B31:D31"/>
    <mergeCell ref="B32:D32"/>
    <mergeCell ref="B41:D41"/>
    <mergeCell ref="B42:D42"/>
    <mergeCell ref="B40:D40"/>
    <mergeCell ref="B43:D43"/>
    <mergeCell ref="B44:D44"/>
    <mergeCell ref="B51:E51"/>
    <mergeCell ref="B4:C4"/>
    <mergeCell ref="G19:I19"/>
    <mergeCell ref="G20:I20"/>
    <mergeCell ref="G21:I21"/>
    <mergeCell ref="G1:H1"/>
    <mergeCell ref="G2:H2"/>
    <mergeCell ref="G3:H3"/>
    <mergeCell ref="D1:E1"/>
    <mergeCell ref="D2:E2"/>
    <mergeCell ref="D3:E3"/>
    <mergeCell ref="G9:I9"/>
    <mergeCell ref="G10:I10"/>
    <mergeCell ref="G11:I11"/>
    <mergeCell ref="G12:I12"/>
    <mergeCell ref="G13:I13"/>
    <mergeCell ref="G14:I14"/>
  </mergeCells>
  <phoneticPr fontId="9" type="noConversion"/>
  <pageMargins left="0.2" right="0.2" top="0.2" bottom="0.2" header="0" footer="0"/>
  <pageSetup scale="54" orientation="landscape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00FD-039F-BC4F-8008-399F8DED44F9}">
  <dimension ref="A1:K58"/>
  <sheetViews>
    <sheetView topLeftCell="A13" zoomScale="86" zoomScaleNormal="86" workbookViewId="0">
      <selection activeCell="L44" sqref="L44"/>
    </sheetView>
  </sheetViews>
  <sheetFormatPr baseColWidth="10" defaultRowHeight="15.75" x14ac:dyDescent="0.25"/>
  <cols>
    <col min="1" max="1" width="31.25" customWidth="1"/>
    <col min="2" max="2" width="22.375" customWidth="1"/>
    <col min="3" max="3" width="10.875" customWidth="1"/>
    <col min="8" max="8" width="27.5" customWidth="1"/>
    <col min="9" max="9" width="13" customWidth="1"/>
    <col min="10" max="10" width="9.375" customWidth="1"/>
    <col min="11" max="11" width="16.625" customWidth="1"/>
    <col min="12" max="12" width="13.125" customWidth="1"/>
    <col min="13" max="13" width="14.625" customWidth="1"/>
  </cols>
  <sheetData>
    <row r="1" spans="1:11" ht="31.5" x14ac:dyDescent="0.5">
      <c r="A1" s="22" t="s">
        <v>15</v>
      </c>
    </row>
    <row r="4" spans="1:11" ht="16.5" thickBot="1" x14ac:dyDescent="0.3"/>
    <row r="5" spans="1:11" x14ac:dyDescent="0.25">
      <c r="A5" s="82"/>
      <c r="B5" s="83"/>
    </row>
    <row r="6" spans="1:11" x14ac:dyDescent="0.25">
      <c r="A6" s="84" t="s">
        <v>22</v>
      </c>
      <c r="B6" s="85"/>
    </row>
    <row r="7" spans="1:11" x14ac:dyDescent="0.25">
      <c r="A7" s="84"/>
      <c r="B7" s="85"/>
      <c r="H7" s="182"/>
      <c r="I7" s="183"/>
      <c r="J7" s="183"/>
      <c r="K7" s="183"/>
    </row>
    <row r="8" spans="1:11" x14ac:dyDescent="0.25">
      <c r="A8" s="86" t="s">
        <v>23</v>
      </c>
      <c r="B8" s="87">
        <v>1046100</v>
      </c>
      <c r="C8" s="98"/>
      <c r="D8" s="98"/>
      <c r="E8" s="98"/>
      <c r="H8" s="168"/>
      <c r="I8" s="169"/>
      <c r="J8" s="169"/>
      <c r="K8" s="167"/>
    </row>
    <row r="9" spans="1:11" ht="18" x14ac:dyDescent="0.4">
      <c r="A9" s="86" t="s">
        <v>18</v>
      </c>
      <c r="B9" s="88">
        <v>-280770</v>
      </c>
      <c r="C9" s="98"/>
      <c r="D9" s="98"/>
      <c r="E9" s="98"/>
      <c r="H9" s="168"/>
      <c r="I9" s="167"/>
      <c r="J9" s="167"/>
      <c r="K9" s="170"/>
    </row>
    <row r="10" spans="1:11" x14ac:dyDescent="0.25">
      <c r="A10" s="89" t="s">
        <v>24</v>
      </c>
      <c r="B10" s="90">
        <f>B8+B9</f>
        <v>765330</v>
      </c>
      <c r="C10" s="98"/>
      <c r="D10" s="98"/>
      <c r="E10" s="98"/>
      <c r="H10" s="171"/>
      <c r="I10" s="172"/>
      <c r="J10" s="172"/>
      <c r="K10" s="172"/>
    </row>
    <row r="11" spans="1:11" x14ac:dyDescent="0.25">
      <c r="A11" s="86"/>
      <c r="B11" s="87"/>
      <c r="C11" s="98"/>
      <c r="D11" s="98"/>
      <c r="E11" s="98"/>
      <c r="H11" s="171"/>
      <c r="I11" s="169"/>
      <c r="J11" s="169"/>
      <c r="K11" s="167"/>
    </row>
    <row r="12" spans="1:11" x14ac:dyDescent="0.25">
      <c r="A12" s="86"/>
      <c r="B12" s="87"/>
      <c r="C12" s="98"/>
      <c r="D12" s="98"/>
      <c r="E12" s="98"/>
      <c r="H12" s="171"/>
      <c r="I12" s="171"/>
      <c r="J12" s="171"/>
      <c r="K12" s="171"/>
    </row>
    <row r="13" spans="1:11" x14ac:dyDescent="0.25">
      <c r="A13" s="91" t="s">
        <v>25</v>
      </c>
      <c r="B13" s="87"/>
      <c r="C13" s="98"/>
      <c r="D13" s="98"/>
      <c r="E13" s="98"/>
      <c r="H13" s="171"/>
      <c r="I13" s="173"/>
      <c r="J13" s="173"/>
      <c r="K13" s="174"/>
    </row>
    <row r="14" spans="1:11" x14ac:dyDescent="0.25">
      <c r="A14" s="23" t="s">
        <v>26</v>
      </c>
      <c r="B14" s="87">
        <v>4330</v>
      </c>
      <c r="C14" s="98"/>
      <c r="D14" s="98"/>
      <c r="E14" s="98"/>
      <c r="H14" s="175"/>
      <c r="I14" s="171"/>
      <c r="J14" s="171"/>
      <c r="K14" s="176"/>
    </row>
    <row r="15" spans="1:11" x14ac:dyDescent="0.25">
      <c r="A15" s="86" t="s">
        <v>27</v>
      </c>
      <c r="B15" s="87">
        <v>31405</v>
      </c>
      <c r="C15" s="98"/>
      <c r="D15" s="98"/>
      <c r="E15" s="98"/>
      <c r="H15" s="175"/>
      <c r="I15" s="177"/>
      <c r="J15" s="175"/>
      <c r="K15" s="178"/>
    </row>
    <row r="16" spans="1:11" x14ac:dyDescent="0.25">
      <c r="A16" s="86" t="s">
        <v>28</v>
      </c>
      <c r="B16" s="87">
        <v>299565</v>
      </c>
      <c r="C16" s="98"/>
      <c r="D16" s="98"/>
      <c r="E16" s="98"/>
      <c r="H16" s="179"/>
      <c r="I16" s="179"/>
      <c r="J16" s="180"/>
      <c r="K16" s="176"/>
    </row>
    <row r="17" spans="1:11" x14ac:dyDescent="0.25">
      <c r="A17" s="92" t="s">
        <v>29</v>
      </c>
      <c r="B17" s="87">
        <v>8700</v>
      </c>
      <c r="C17" s="98"/>
      <c r="D17" s="98"/>
      <c r="E17" s="98"/>
      <c r="H17" s="179"/>
      <c r="I17" s="179"/>
      <c r="J17" s="180"/>
      <c r="K17" s="181"/>
    </row>
    <row r="18" spans="1:11" x14ac:dyDescent="0.25">
      <c r="A18" s="86" t="s">
        <v>30</v>
      </c>
      <c r="B18" s="87">
        <v>54656</v>
      </c>
      <c r="C18" s="98"/>
      <c r="D18" s="98"/>
      <c r="E18" s="98"/>
      <c r="H18" s="181"/>
      <c r="I18" s="174"/>
      <c r="J18" s="174"/>
      <c r="K18" s="174"/>
    </row>
    <row r="19" spans="1:11" x14ac:dyDescent="0.25">
      <c r="A19" s="86" t="s">
        <v>31</v>
      </c>
      <c r="B19" s="87">
        <v>13025</v>
      </c>
      <c r="C19" s="98"/>
      <c r="D19" s="98"/>
      <c r="E19" s="98"/>
      <c r="H19" s="98"/>
      <c r="I19" s="98"/>
      <c r="J19" s="98"/>
      <c r="K19" s="98"/>
    </row>
    <row r="20" spans="1:11" x14ac:dyDescent="0.25">
      <c r="A20" s="86" t="s">
        <v>32</v>
      </c>
      <c r="B20" s="93">
        <v>57</v>
      </c>
      <c r="C20" s="98"/>
      <c r="D20" s="98"/>
      <c r="E20" s="98"/>
    </row>
    <row r="21" spans="1:11" x14ac:dyDescent="0.25">
      <c r="A21" s="23" t="s">
        <v>33</v>
      </c>
      <c r="B21" s="94">
        <v>4500</v>
      </c>
      <c r="C21" s="98"/>
      <c r="D21" s="98"/>
      <c r="E21" s="98"/>
    </row>
    <row r="22" spans="1:11" x14ac:dyDescent="0.25">
      <c r="A22" s="86" t="s">
        <v>34</v>
      </c>
      <c r="B22" s="87">
        <v>155040</v>
      </c>
      <c r="C22" s="98"/>
      <c r="D22" s="98"/>
      <c r="E22" s="98"/>
    </row>
    <row r="23" spans="1:11" x14ac:dyDescent="0.25">
      <c r="A23" s="23" t="s">
        <v>35</v>
      </c>
      <c r="B23" s="94">
        <v>2808</v>
      </c>
      <c r="C23" s="98"/>
      <c r="D23" s="98"/>
      <c r="E23" s="98"/>
    </row>
    <row r="24" spans="1:11" x14ac:dyDescent="0.25">
      <c r="A24" s="86"/>
      <c r="B24" s="95"/>
      <c r="C24" s="98"/>
      <c r="D24" s="98"/>
      <c r="E24" s="98"/>
    </row>
    <row r="25" spans="1:11" ht="16.5" thickBot="1" x14ac:dyDescent="0.3">
      <c r="A25" s="96" t="s">
        <v>36</v>
      </c>
      <c r="B25" s="97">
        <f>B10-SUM(B14:B23)</f>
        <v>191244</v>
      </c>
      <c r="C25" s="98"/>
      <c r="D25" s="98"/>
      <c r="E25" s="98"/>
    </row>
    <row r="26" spans="1:11" x14ac:dyDescent="0.25">
      <c r="C26" s="98"/>
      <c r="D26" s="98"/>
      <c r="E26" s="98"/>
      <c r="H26" s="140"/>
      <c r="I26" s="141"/>
      <c r="J26" s="142"/>
    </row>
    <row r="27" spans="1:11" x14ac:dyDescent="0.25">
      <c r="C27" s="98"/>
      <c r="D27" s="98"/>
      <c r="E27" s="98"/>
      <c r="H27" s="143" t="s">
        <v>84</v>
      </c>
      <c r="I27" s="144"/>
      <c r="J27" s="145"/>
    </row>
    <row r="28" spans="1:11" ht="16.5" thickBot="1" x14ac:dyDescent="0.3">
      <c r="H28" s="146"/>
      <c r="I28" s="147"/>
      <c r="J28" s="148" t="s">
        <v>85</v>
      </c>
    </row>
    <row r="29" spans="1:11" ht="16.5" thickBot="1" x14ac:dyDescent="0.3">
      <c r="H29" s="149" t="s">
        <v>42</v>
      </c>
      <c r="I29" s="150"/>
      <c r="J29" s="151"/>
    </row>
    <row r="30" spans="1:11" ht="16.5" thickBot="1" x14ac:dyDescent="0.3">
      <c r="B30" s="99" t="s">
        <v>37</v>
      </c>
      <c r="C30" s="100" t="s">
        <v>38</v>
      </c>
      <c r="H30" s="152" t="s">
        <v>86</v>
      </c>
      <c r="I30" s="153">
        <v>280770</v>
      </c>
      <c r="J30" s="154"/>
    </row>
    <row r="31" spans="1:11" ht="16.5" x14ac:dyDescent="0.25">
      <c r="A31" s="108" t="s">
        <v>39</v>
      </c>
      <c r="B31" s="109"/>
      <c r="C31" s="109">
        <f>(6270+25644+12920+22100+627+8280+34700)</f>
        <v>110541</v>
      </c>
      <c r="H31" s="155" t="s">
        <v>87</v>
      </c>
      <c r="I31" s="153">
        <v>1046100</v>
      </c>
      <c r="J31" s="154"/>
    </row>
    <row r="32" spans="1:11" ht="16.5" x14ac:dyDescent="0.25">
      <c r="A32" s="86" t="s">
        <v>40</v>
      </c>
      <c r="B32" s="93"/>
      <c r="C32" s="93"/>
      <c r="H32" s="155" t="s">
        <v>88</v>
      </c>
      <c r="I32" s="153">
        <v>0</v>
      </c>
      <c r="J32" s="156"/>
    </row>
    <row r="33" spans="1:10" ht="16.5" x14ac:dyDescent="0.25">
      <c r="A33" s="86" t="s">
        <v>41</v>
      </c>
      <c r="B33" s="93"/>
      <c r="C33" s="93"/>
      <c r="H33" s="186" t="s">
        <v>89</v>
      </c>
      <c r="I33" s="187">
        <f>I31-I30</f>
        <v>765330</v>
      </c>
      <c r="J33" s="154"/>
    </row>
    <row r="34" spans="1:10" x14ac:dyDescent="0.25">
      <c r="A34" s="110" t="s">
        <v>42</v>
      </c>
      <c r="B34" s="111"/>
      <c r="C34" s="111">
        <f>(8580+9562+250+46890+5761)</f>
        <v>71043</v>
      </c>
      <c r="H34" s="149" t="s">
        <v>24</v>
      </c>
      <c r="I34" s="153">
        <f>I31-I30</f>
        <v>765330</v>
      </c>
      <c r="J34" s="154"/>
    </row>
    <row r="35" spans="1:10" x14ac:dyDescent="0.25">
      <c r="A35" s="86" t="s">
        <v>25</v>
      </c>
      <c r="B35" s="93"/>
      <c r="C35" s="93"/>
      <c r="H35" s="149" t="s">
        <v>25</v>
      </c>
      <c r="I35" s="157"/>
      <c r="J35" s="157"/>
    </row>
    <row r="36" spans="1:10" ht="16.5" x14ac:dyDescent="0.25">
      <c r="A36" s="86"/>
      <c r="B36" s="93"/>
      <c r="C36" s="93"/>
      <c r="H36" s="158"/>
      <c r="I36" s="157"/>
      <c r="J36" s="157"/>
    </row>
    <row r="37" spans="1:10" ht="16.5" x14ac:dyDescent="0.25">
      <c r="A37" s="86"/>
      <c r="B37" s="93"/>
      <c r="C37" s="93"/>
      <c r="H37" s="155"/>
      <c r="I37" s="157"/>
      <c r="J37" s="157"/>
    </row>
    <row r="38" spans="1:10" ht="17.25" thickBot="1" x14ac:dyDescent="0.3">
      <c r="A38" s="96" t="s">
        <v>43</v>
      </c>
      <c r="B38" s="102"/>
      <c r="C38" s="102"/>
      <c r="H38" s="155" t="s">
        <v>90</v>
      </c>
      <c r="I38" s="157"/>
      <c r="J38" s="159">
        <f>(8700+54656+10200+155040+299565+5250+4330+57+13025)</f>
        <v>550823</v>
      </c>
    </row>
    <row r="39" spans="1:10" ht="16.5" x14ac:dyDescent="0.25">
      <c r="H39" s="155" t="s">
        <v>91</v>
      </c>
      <c r="I39" s="157"/>
      <c r="J39" s="159">
        <v>2808</v>
      </c>
    </row>
    <row r="40" spans="1:10" ht="16.5" x14ac:dyDescent="0.25">
      <c r="B40" s="103"/>
      <c r="H40" s="155" t="s">
        <v>55</v>
      </c>
      <c r="I40" s="157"/>
      <c r="J40" s="159">
        <v>4500</v>
      </c>
    </row>
    <row r="41" spans="1:10" ht="16.5" x14ac:dyDescent="0.25">
      <c r="H41" s="155" t="s">
        <v>92</v>
      </c>
      <c r="I41" s="157"/>
      <c r="J41" s="159">
        <v>13025</v>
      </c>
    </row>
    <row r="42" spans="1:10" ht="16.5" x14ac:dyDescent="0.25">
      <c r="A42" s="112"/>
      <c r="B42" s="113"/>
      <c r="C42" s="113"/>
      <c r="D42" s="114"/>
      <c r="H42" s="155"/>
      <c r="I42" s="157"/>
      <c r="J42" s="160"/>
    </row>
    <row r="43" spans="1:10" ht="16.5" x14ac:dyDescent="0.25">
      <c r="A43" s="115" t="s">
        <v>75</v>
      </c>
      <c r="B43" s="116"/>
      <c r="C43" s="116"/>
      <c r="D43" s="117"/>
      <c r="H43" s="155"/>
      <c r="I43" s="157"/>
      <c r="J43" s="160"/>
    </row>
    <row r="44" spans="1:10" ht="16.5" x14ac:dyDescent="0.25">
      <c r="A44" s="118"/>
      <c r="B44" s="119"/>
      <c r="C44" s="119"/>
      <c r="D44" s="120" t="s">
        <v>76</v>
      </c>
      <c r="H44" s="186" t="s">
        <v>89</v>
      </c>
      <c r="I44" s="157"/>
      <c r="J44" s="188">
        <f>SUM(J37:J42)-I30</f>
        <v>290386</v>
      </c>
    </row>
    <row r="45" spans="1:10" ht="16.5" x14ac:dyDescent="0.25">
      <c r="A45" s="121"/>
      <c r="B45" s="122" t="s">
        <v>49</v>
      </c>
      <c r="C45" s="122" t="s">
        <v>77</v>
      </c>
      <c r="D45" s="123" t="s">
        <v>78</v>
      </c>
      <c r="H45" s="155"/>
      <c r="I45" s="157"/>
      <c r="J45" s="160"/>
    </row>
    <row r="46" spans="1:10" x14ac:dyDescent="0.25">
      <c r="A46" s="121"/>
      <c r="B46" s="116"/>
      <c r="C46" s="116"/>
      <c r="D46" s="117"/>
      <c r="H46" s="149" t="s">
        <v>93</v>
      </c>
      <c r="I46" s="185">
        <f>I33-J44</f>
        <v>474944</v>
      </c>
      <c r="J46" s="160"/>
    </row>
    <row r="47" spans="1:10" ht="16.5" x14ac:dyDescent="0.25">
      <c r="A47" s="121"/>
      <c r="B47" s="124"/>
      <c r="C47" s="124"/>
      <c r="D47" s="125"/>
      <c r="H47" s="155" t="s">
        <v>94</v>
      </c>
      <c r="I47" s="157"/>
      <c r="J47" s="160"/>
    </row>
    <row r="48" spans="1:10" x14ac:dyDescent="0.25">
      <c r="A48" s="121" t="s">
        <v>79</v>
      </c>
      <c r="B48" s="126">
        <v>225000</v>
      </c>
      <c r="C48" s="126"/>
      <c r="D48" s="127">
        <f>SUM(B48:C48)</f>
        <v>225000</v>
      </c>
      <c r="H48" s="149" t="s">
        <v>95</v>
      </c>
      <c r="I48" s="185">
        <f>I46-I47</f>
        <v>474944</v>
      </c>
      <c r="J48" s="160"/>
    </row>
    <row r="49" spans="1:10" ht="16.5" x14ac:dyDescent="0.25">
      <c r="A49" s="128"/>
      <c r="B49" s="124"/>
      <c r="C49" s="124"/>
      <c r="D49" s="129"/>
      <c r="H49" s="155"/>
      <c r="I49" s="157"/>
      <c r="J49" s="160"/>
    </row>
    <row r="50" spans="1:10" ht="16.5" x14ac:dyDescent="0.25">
      <c r="A50" s="128" t="s">
        <v>80</v>
      </c>
      <c r="B50" s="130">
        <v>21000</v>
      </c>
      <c r="C50" s="131"/>
      <c r="D50" s="132">
        <f>SUM(B50:C50)</f>
        <v>21000</v>
      </c>
      <c r="H50" s="155"/>
      <c r="I50" s="157"/>
      <c r="J50" s="154"/>
    </row>
    <row r="51" spans="1:10" ht="16.5" x14ac:dyDescent="0.25">
      <c r="A51" s="133" t="s">
        <v>81</v>
      </c>
      <c r="B51" s="134"/>
      <c r="C51" s="135">
        <f>G64</f>
        <v>0</v>
      </c>
      <c r="D51" s="129"/>
      <c r="H51" s="155"/>
      <c r="I51" s="157"/>
      <c r="J51" s="154"/>
    </row>
    <row r="52" spans="1:10" ht="16.5" x14ac:dyDescent="0.25">
      <c r="A52" s="133" t="s">
        <v>82</v>
      </c>
      <c r="B52" s="134"/>
      <c r="C52" s="135">
        <f>-19124</f>
        <v>-19124</v>
      </c>
      <c r="D52" s="136">
        <f t="shared" ref="D52:D53" si="0">SUM(B52:C52)</f>
        <v>-19124</v>
      </c>
      <c r="H52" s="155"/>
      <c r="I52" s="157"/>
      <c r="J52" s="154"/>
    </row>
    <row r="53" spans="1:10" ht="16.5" x14ac:dyDescent="0.25">
      <c r="A53" s="137" t="s">
        <v>83</v>
      </c>
      <c r="B53" s="138">
        <f>246000</f>
        <v>246000</v>
      </c>
      <c r="C53" s="138">
        <f>C48+C51+C52</f>
        <v>-19124</v>
      </c>
      <c r="D53" s="139">
        <f t="shared" si="0"/>
        <v>226876</v>
      </c>
      <c r="H53" s="155"/>
      <c r="I53" s="157"/>
      <c r="J53" s="154"/>
    </row>
    <row r="54" spans="1:10" x14ac:dyDescent="0.25">
      <c r="H54" s="161"/>
      <c r="I54" s="157"/>
      <c r="J54" s="154"/>
    </row>
    <row r="55" spans="1:10" x14ac:dyDescent="0.25">
      <c r="H55" s="161"/>
      <c r="I55" s="157"/>
      <c r="J55" s="154"/>
    </row>
    <row r="56" spans="1:10" x14ac:dyDescent="0.25">
      <c r="H56" s="162"/>
      <c r="I56" s="157"/>
      <c r="J56" s="160"/>
    </row>
    <row r="57" spans="1:10" x14ac:dyDescent="0.25">
      <c r="H57" s="162"/>
      <c r="I57" s="163"/>
      <c r="J57" s="160"/>
    </row>
    <row r="58" spans="1:10" ht="16.5" thickBot="1" x14ac:dyDescent="0.3">
      <c r="H58" s="164"/>
      <c r="I58" s="165"/>
      <c r="J58" s="166"/>
    </row>
  </sheetData>
  <mergeCells count="18">
    <mergeCell ref="H27:J27"/>
    <mergeCell ref="H28:I28"/>
    <mergeCell ref="A42:D42"/>
    <mergeCell ref="A43:D43"/>
    <mergeCell ref="A44:C44"/>
    <mergeCell ref="B45:B46"/>
    <mergeCell ref="C45:C46"/>
    <mergeCell ref="D45:D46"/>
    <mergeCell ref="H8:K8"/>
    <mergeCell ref="H9:J9"/>
    <mergeCell ref="I10:I11"/>
    <mergeCell ref="J10:J11"/>
    <mergeCell ref="K10:K11"/>
    <mergeCell ref="H26:J26"/>
    <mergeCell ref="H7:K7"/>
    <mergeCell ref="A5:B5"/>
    <mergeCell ref="A6:B6"/>
    <mergeCell ref="A7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Lab</vt:lpstr>
      <vt:lpstr>Calcul perso</vt:lpstr>
      <vt:lpstr>Lab!Zone_d_impression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Nadia Carolina Morales-Loye</cp:lastModifiedBy>
  <cp:lastPrinted>2022-05-19T15:48:17Z</cp:lastPrinted>
  <dcterms:created xsi:type="dcterms:W3CDTF">2016-05-02T16:09:14Z</dcterms:created>
  <dcterms:modified xsi:type="dcterms:W3CDTF">2022-05-19T15:49:24Z</dcterms:modified>
</cp:coreProperties>
</file>