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olymtlca0-my.sharepoint.com/personal/jean-philippe_bernard_polymtl_ca/Documents/Session_Hiver_2022/SSH3201/TP2/"/>
    </mc:Choice>
  </mc:AlternateContent>
  <xr:revisionPtr revIDLastSave="3" documentId="13_ncr:1_{59FE6D19-B24C-4599-9E82-F6A69D1991B8}" xr6:coauthVersionLast="47" xr6:coauthVersionMax="47" xr10:uidLastSave="{B2D3A332-D0D1-43DF-825C-079349688949}"/>
  <bookViews>
    <workbookView xWindow="-120" yWindow="-120" windowWidth="20730" windowHeight="11160" tabRatio="500" xr2:uid="{00000000-000D-0000-FFFF-FFFF00000000}"/>
  </bookViews>
  <sheets>
    <sheet name="Lab" sheetId="1" r:id="rId1"/>
    <sheet name="Calcul perso" sheetId="2" r:id="rId2"/>
  </sheets>
  <definedNames>
    <definedName name="_xlnm.Print_Area" localSheetId="0">Lab!$A$1:$K$68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E43" i="1"/>
  <c r="C63" i="1"/>
  <c r="C62" i="1"/>
  <c r="E54" i="1"/>
  <c r="E53" i="1"/>
  <c r="E42" i="1"/>
  <c r="E41" i="1"/>
  <c r="E40" i="1"/>
  <c r="E50" i="1" s="1"/>
  <c r="E20" i="1"/>
  <c r="E16" i="1"/>
  <c r="E15" i="1"/>
  <c r="E14" i="1"/>
  <c r="E13" i="1"/>
  <c r="E12" i="1"/>
  <c r="E11" i="1"/>
  <c r="J29" i="2"/>
  <c r="I17" i="2"/>
  <c r="I30" i="2" s="1"/>
  <c r="I7" i="2"/>
  <c r="I22" i="2" s="1"/>
  <c r="E52" i="2"/>
  <c r="C52" i="2"/>
  <c r="E48" i="2"/>
  <c r="E28" i="2"/>
  <c r="E26" i="2"/>
  <c r="C26" i="2"/>
  <c r="E11" i="2"/>
  <c r="E18" i="2" s="1"/>
  <c r="C11" i="2"/>
  <c r="C18" i="2" s="1"/>
  <c r="E21" i="1" l="1"/>
  <c r="E27" i="1" s="1"/>
  <c r="E31" i="2"/>
  <c r="E32" i="2" s="1"/>
  <c r="E53" i="2"/>
  <c r="C59" i="2"/>
  <c r="J27" i="2" s="1"/>
  <c r="C28" i="2"/>
  <c r="C31" i="2" s="1"/>
  <c r="C32" i="2" s="1"/>
  <c r="E59" i="2"/>
  <c r="C48" i="2"/>
  <c r="I26" i="2" l="1"/>
  <c r="I33" i="2" s="1"/>
  <c r="C53" i="2"/>
  <c r="J28" i="2" s="1"/>
  <c r="J33" i="2" s="1"/>
  <c r="C64" i="1"/>
  <c r="D66" i="1" s="1"/>
  <c r="E60" i="2"/>
  <c r="E62" i="2" s="1"/>
  <c r="C60" i="2"/>
  <c r="C62" i="2" s="1"/>
  <c r="I35" i="2" l="1"/>
  <c r="E38" i="1"/>
  <c r="E52" i="1" s="1"/>
  <c r="H68" i="1" l="1"/>
  <c r="I68" i="1"/>
</calcChain>
</file>

<file path=xl/sharedStrings.xml><?xml version="1.0" encoding="utf-8"?>
<sst xmlns="http://schemas.openxmlformats.org/spreadsheetml/2006/main" count="127" uniqueCount="113">
  <si>
    <t xml:space="preserve">Matricule : </t>
  </si>
  <si>
    <t xml:space="preserve">Groupe : </t>
  </si>
  <si>
    <t>Variation de la trésorerie</t>
  </si>
  <si>
    <t>Activités opérationnelles</t>
  </si>
  <si>
    <t>Total des activités opérationnelles</t>
  </si>
  <si>
    <t>Activités d'investissement</t>
  </si>
  <si>
    <t>Total des activités d'investissement</t>
  </si>
  <si>
    <t>Activités de financement</t>
  </si>
  <si>
    <t>Total des activités de financement</t>
  </si>
  <si>
    <t>Trésorerie au début</t>
  </si>
  <si>
    <t>Trésorerie à la fin</t>
  </si>
  <si>
    <t>État des flux de trésorerie (méthode indirecte)</t>
  </si>
  <si>
    <t xml:space="preserve">Nom : </t>
  </si>
  <si>
    <t xml:space="preserve">Prénom : </t>
  </si>
  <si>
    <t>Ratio</t>
  </si>
  <si>
    <t>Calcul, questionnement et notes</t>
  </si>
  <si>
    <t>Réponse :</t>
  </si>
  <si>
    <t>Jean-Philippe</t>
  </si>
  <si>
    <t>2018496</t>
  </si>
  <si>
    <t>Bernard</t>
  </si>
  <si>
    <t>David-Olivier</t>
  </si>
  <si>
    <t>Roy</t>
  </si>
  <si>
    <t>1948397</t>
  </si>
  <si>
    <t>Résultat net</t>
  </si>
  <si>
    <t>État des résultats</t>
  </si>
  <si>
    <t>Variation des comptes clients</t>
  </si>
  <si>
    <t>Variation des comptes fournisseurs</t>
  </si>
  <si>
    <t>Variation des salaires à payer</t>
  </si>
  <si>
    <t>Amortissement</t>
  </si>
  <si>
    <t>Dépréciation des comptes clients</t>
  </si>
  <si>
    <t>Achat d'équipement</t>
  </si>
  <si>
    <t>État de la situation financière</t>
  </si>
  <si>
    <t>ACTIFS</t>
  </si>
  <si>
    <t>Actifs courants</t>
  </si>
  <si>
    <t>Encaisse</t>
  </si>
  <si>
    <t>Comptes clients</t>
  </si>
  <si>
    <t>Provisions pour dépréciation</t>
  </si>
  <si>
    <t>Actifs de régularisation</t>
  </si>
  <si>
    <t>-  Produits à recevoir</t>
  </si>
  <si>
    <t>-  Charges payées d'avance</t>
  </si>
  <si>
    <t>Total des actifs courants</t>
  </si>
  <si>
    <t>Actifs non courants</t>
  </si>
  <si>
    <t>Immobilisations incorporelles</t>
  </si>
  <si>
    <t>Immobilisations corporelles</t>
  </si>
  <si>
    <t>Terrains</t>
  </si>
  <si>
    <t>-  Équipements de production</t>
  </si>
  <si>
    <t>Amortissement cumulé Équ. de prod.</t>
  </si>
  <si>
    <t>Placement à long terme</t>
  </si>
  <si>
    <t>Total des actifs non courants</t>
  </si>
  <si>
    <t>Total des actifs</t>
  </si>
  <si>
    <t>PASSIFS ET CAPITAUX PROPRES</t>
  </si>
  <si>
    <t>Passifs</t>
  </si>
  <si>
    <t>Passifs courants</t>
  </si>
  <si>
    <t>Comptes fournisseurs</t>
  </si>
  <si>
    <t>Passifs de régularisation</t>
  </si>
  <si>
    <t>Charges à payer</t>
  </si>
  <si>
    <t>-  Salaires à payer</t>
  </si>
  <si>
    <t>-  Intérêts à payer</t>
  </si>
  <si>
    <t>-  Dividendes à payer</t>
  </si>
  <si>
    <t>Total des passifs courrants</t>
  </si>
  <si>
    <t>Passifs non courants</t>
  </si>
  <si>
    <t>Total des passifs non courants</t>
  </si>
  <si>
    <t>Total des Passifs</t>
  </si>
  <si>
    <t>Capitaux propres</t>
  </si>
  <si>
    <t>Capital social</t>
  </si>
  <si>
    <t>Résultats non distribués</t>
  </si>
  <si>
    <t>Total des capitaux propres</t>
  </si>
  <si>
    <t>Total des capitaux propres et des passifs</t>
  </si>
  <si>
    <t>Débit</t>
  </si>
  <si>
    <t>Crédit</t>
  </si>
  <si>
    <t>CAPITAUX PROPRES</t>
  </si>
  <si>
    <t>PASSIFS</t>
  </si>
  <si>
    <t>Produits</t>
  </si>
  <si>
    <t>Charges</t>
  </si>
  <si>
    <t>TOTAL</t>
  </si>
  <si>
    <t>Coût des ventes</t>
  </si>
  <si>
    <t>Marge brute</t>
  </si>
  <si>
    <t>Électricité</t>
  </si>
  <si>
    <t>Salaires</t>
  </si>
  <si>
    <t>Assurance</t>
  </si>
  <si>
    <t>Compagnie Pouic.Inc</t>
  </si>
  <si>
    <t>1 janvier au 31 décembre 2021  ($ Can)</t>
  </si>
  <si>
    <t>Placement en obligations encaissables en tout temps</t>
  </si>
  <si>
    <t>Stocks de produits</t>
  </si>
  <si>
    <t>Loyer payés d'avances</t>
  </si>
  <si>
    <t>-  Usine</t>
  </si>
  <si>
    <t>Amortissement cumulé usine</t>
  </si>
  <si>
    <t>-  Placement en obligations à terme 2023</t>
  </si>
  <si>
    <t>Portion court terme de l'hypoteque</t>
  </si>
  <si>
    <t>Emprunts à long terme en avril 2022</t>
  </si>
  <si>
    <t>Hypotheques (portion long terme)</t>
  </si>
  <si>
    <t>Produits des ventes</t>
  </si>
  <si>
    <t>Intérêt sur hypotheque</t>
  </si>
  <si>
    <t>Travaux électricité</t>
  </si>
  <si>
    <t>Perte sur disposition</t>
  </si>
  <si>
    <t>Loyer pour entreposage</t>
  </si>
  <si>
    <t>Perte de matériel périssable</t>
  </si>
  <si>
    <t>Variation stock de produit</t>
  </si>
  <si>
    <t>Variation de loyer payé d'avance</t>
  </si>
  <si>
    <t>Variation des dividendes à payer</t>
  </si>
  <si>
    <t>Amortissements</t>
  </si>
  <si>
    <t>Éléments sans effet sur la trésorie</t>
  </si>
  <si>
    <t>Vente d'équipement</t>
  </si>
  <si>
    <t>Nouvel Emprunt</t>
  </si>
  <si>
    <t>Dividendes versées</t>
  </si>
  <si>
    <t>Remboursement portion CT de l'emprunt LT</t>
  </si>
  <si>
    <t>Ratio de liquidité immédiate:</t>
  </si>
  <si>
    <t>Actif courant</t>
  </si>
  <si>
    <t>Stocks</t>
  </si>
  <si>
    <t>frais payés d'avance</t>
  </si>
  <si>
    <t>Passif courant</t>
  </si>
  <si>
    <t>(venant des renseignements supplémentaires(211700$))</t>
  </si>
  <si>
    <t>Frais d'Intérêts à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</si>
</sst>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_ * #,##0_)\ &quot;$&quot;_ ;_ * \(#,##0\)\ &quot;$&quot;_ ;_ * &quot;-&quot;??_)\ &quot;$&quot;_ ;_ @_ "/>
    <numFmt numFmtId="166" formatCode="[$-F800]dddd\,\ mmmm\ dd\,\ yyyy"/>
    <numFmt numFmtId="167" formatCode="h&quot; h &quot;mm;@"/>
    <numFmt numFmtId="168" formatCode="_-* #,##0\ &quot;$&quot;_-;\-* #,##0\ &quot;$&quot;_-;_-* &quot;-&quot;??\ &quot;$&quot;_-;_-@_-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imes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b/>
      <sz val="9"/>
      <name val="Arial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65">
    <xf numFmtId="0" fontId="0" fillId="0" borderId="0" xfId="0"/>
    <xf numFmtId="165" fontId="4" fillId="0" borderId="0" xfId="1" applyNumberFormat="1" applyFont="1" applyBorder="1" applyProtection="1">
      <protection locked="0"/>
    </xf>
    <xf numFmtId="49" fontId="6" fillId="0" borderId="0" xfId="0" applyNumberFormat="1" applyFont="1" applyBorder="1" applyAlignment="1"/>
    <xf numFmtId="49" fontId="5" fillId="0" borderId="0" xfId="0" applyNumberFormat="1" applyFont="1" applyAlignment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0" fontId="8" fillId="0" borderId="0" xfId="2" applyFont="1" applyFill="1" applyBorder="1" applyAlignment="1"/>
    <xf numFmtId="49" fontId="10" fillId="0" borderId="0" xfId="0" applyNumberFormat="1" applyFont="1" applyAlignment="1"/>
    <xf numFmtId="49" fontId="2" fillId="0" borderId="0" xfId="0" applyNumberFormat="1" applyFont="1" applyBorder="1" applyAlignment="1"/>
    <xf numFmtId="49" fontId="0" fillId="0" borderId="0" xfId="0" applyNumberFormat="1" applyFont="1" applyBorder="1" applyAlignment="1"/>
    <xf numFmtId="0" fontId="0" fillId="0" borderId="0" xfId="0" applyFont="1"/>
    <xf numFmtId="165" fontId="12" fillId="0" borderId="0" xfId="2" applyNumberFormat="1" applyFont="1" applyFill="1" applyBorder="1"/>
    <xf numFmtId="165" fontId="12" fillId="0" borderId="0" xfId="2" applyNumberFormat="1" applyFont="1" applyFill="1" applyBorder="1" applyProtection="1">
      <protection locked="0"/>
    </xf>
    <xf numFmtId="165" fontId="12" fillId="0" borderId="0" xfId="1" applyNumberFormat="1" applyFont="1" applyFill="1" applyBorder="1" applyProtection="1">
      <protection locked="0"/>
    </xf>
    <xf numFmtId="165" fontId="11" fillId="0" borderId="0" xfId="1" applyNumberFormat="1" applyFont="1" applyFill="1" applyBorder="1" applyProtection="1">
      <protection locked="0"/>
    </xf>
    <xf numFmtId="165" fontId="0" fillId="0" borderId="5" xfId="1" applyNumberFormat="1" applyFont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49" fontId="0" fillId="0" borderId="0" xfId="0" applyNumberFormat="1" applyFont="1" applyBorder="1" applyAlignment="1" applyProtection="1">
      <protection locked="0"/>
    </xf>
    <xf numFmtId="165" fontId="2" fillId="3" borderId="3" xfId="1" applyNumberFormat="1" applyFont="1" applyFill="1" applyBorder="1" applyAlignment="1">
      <alignment vertical="center"/>
    </xf>
    <xf numFmtId="49" fontId="10" fillId="0" borderId="0" xfId="0" applyNumberFormat="1" applyFont="1" applyAlignment="1">
      <alignment horizontal="right"/>
    </xf>
    <xf numFmtId="165" fontId="2" fillId="5" borderId="9" xfId="1" applyNumberFormat="1" applyFont="1" applyFill="1" applyBorder="1" applyAlignment="1">
      <alignment vertical="center"/>
    </xf>
    <xf numFmtId="49" fontId="10" fillId="0" borderId="0" xfId="0" applyNumberFormat="1" applyFont="1" applyAlignment="1" applyProtection="1">
      <alignment horizontal="left"/>
      <protection locked="0"/>
    </xf>
    <xf numFmtId="0" fontId="17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11" fillId="0" borderId="0" xfId="2" applyFont="1" applyFill="1" applyBorder="1" applyAlignment="1"/>
    <xf numFmtId="0" fontId="12" fillId="0" borderId="0" xfId="2" applyFont="1" applyFill="1" applyBorder="1" applyAlignment="1"/>
    <xf numFmtId="165" fontId="0" fillId="0" borderId="0" xfId="1" applyNumberFormat="1" applyFont="1" applyFill="1" applyBorder="1" applyProtection="1">
      <protection locked="0"/>
    </xf>
    <xf numFmtId="0" fontId="11" fillId="0" borderId="0" xfId="2" applyFont="1" applyFill="1" applyBorder="1" applyAlignment="1" applyProtection="1">
      <alignment vertical="center"/>
      <protection locked="0"/>
    </xf>
    <xf numFmtId="17" fontId="12" fillId="0" borderId="0" xfId="2" applyNumberFormat="1" applyFont="1" applyFill="1" applyBorder="1" applyAlignment="1" applyProtection="1">
      <protection locked="0"/>
    </xf>
    <xf numFmtId="49" fontId="11" fillId="0" borderId="0" xfId="2" applyNumberFormat="1" applyFont="1" applyFill="1" applyBorder="1" applyAlignment="1">
      <alignment vertical="center"/>
    </xf>
    <xf numFmtId="165" fontId="1" fillId="0" borderId="5" xfId="1" applyNumberFormat="1" applyFont="1" applyBorder="1" applyAlignment="1">
      <alignment vertical="center"/>
    </xf>
    <xf numFmtId="0" fontId="13" fillId="5" borderId="4" xfId="2" applyFont="1" applyFill="1" applyBorder="1" applyAlignment="1">
      <alignment horizontal="left" vertical="center"/>
    </xf>
    <xf numFmtId="0" fontId="13" fillId="5" borderId="0" xfId="2" applyFont="1" applyFill="1" applyBorder="1" applyAlignment="1">
      <alignment horizontal="left" vertical="center"/>
    </xf>
    <xf numFmtId="165" fontId="1" fillId="0" borderId="5" xfId="1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165" fontId="0" fillId="0" borderId="5" xfId="1" applyNumberFormat="1" applyFont="1" applyBorder="1"/>
    <xf numFmtId="165" fontId="0" fillId="0" borderId="5" xfId="0" applyNumberFormat="1" applyBorder="1"/>
    <xf numFmtId="0" fontId="18" fillId="0" borderId="4" xfId="0" applyFont="1" applyBorder="1"/>
    <xf numFmtId="0" fontId="0" fillId="0" borderId="4" xfId="0" applyFill="1" applyBorder="1"/>
    <xf numFmtId="165" fontId="0" fillId="0" borderId="0" xfId="0" applyNumberFormat="1"/>
    <xf numFmtId="49" fontId="0" fillId="0" borderId="0" xfId="0" applyNumberFormat="1"/>
    <xf numFmtId="0" fontId="2" fillId="0" borderId="6" xfId="0" applyFont="1" applyBorder="1"/>
    <xf numFmtId="168" fontId="0" fillId="0" borderId="0" xfId="1" applyNumberFormat="1" applyFont="1" applyFill="1" applyBorder="1"/>
    <xf numFmtId="168" fontId="0" fillId="0" borderId="18" xfId="1" applyNumberFormat="1" applyFont="1" applyFill="1" applyBorder="1"/>
    <xf numFmtId="168" fontId="0" fillId="0" borderId="5" xfId="1" applyNumberFormat="1" applyFont="1" applyFill="1" applyBorder="1"/>
    <xf numFmtId="168" fontId="0" fillId="0" borderId="0" xfId="0" applyNumberFormat="1"/>
    <xf numFmtId="165" fontId="2" fillId="0" borderId="27" xfId="0" applyNumberFormat="1" applyFont="1" applyBorder="1" applyAlignment="1">
      <alignment horizontal="center"/>
    </xf>
    <xf numFmtId="165" fontId="2" fillId="0" borderId="12" xfId="1" applyNumberFormat="1" applyFont="1" applyBorder="1" applyAlignment="1">
      <alignment horizontal="center"/>
    </xf>
    <xf numFmtId="0" fontId="0" fillId="0" borderId="1" xfId="0" applyFont="1" applyBorder="1"/>
    <xf numFmtId="165" fontId="0" fillId="0" borderId="3" xfId="0" applyNumberFormat="1" applyBorder="1"/>
    <xf numFmtId="165" fontId="0" fillId="0" borderId="8" xfId="0" applyNumberFormat="1" applyBorder="1"/>
    <xf numFmtId="165" fontId="19" fillId="0" borderId="5" xfId="1" applyNumberFormat="1" applyFont="1" applyBorder="1"/>
    <xf numFmtId="165" fontId="2" fillId="0" borderId="5" xfId="0" applyNumberFormat="1" applyFont="1" applyBorder="1"/>
    <xf numFmtId="0" fontId="2" fillId="0" borderId="1" xfId="0" applyFont="1" applyFill="1" applyBorder="1"/>
    <xf numFmtId="0" fontId="2" fillId="0" borderId="17" xfId="0" applyFont="1" applyFill="1" applyBorder="1"/>
    <xf numFmtId="0" fontId="0" fillId="0" borderId="2" xfId="0" applyFill="1" applyBorder="1"/>
    <xf numFmtId="0" fontId="0" fillId="0" borderId="17" xfId="0" applyFill="1" applyBorder="1"/>
    <xf numFmtId="0" fontId="0" fillId="0" borderId="3" xfId="0" applyFill="1" applyBorder="1"/>
    <xf numFmtId="0" fontId="2" fillId="0" borderId="4" xfId="0" applyFont="1" applyFill="1" applyBorder="1"/>
    <xf numFmtId="168" fontId="2" fillId="0" borderId="18" xfId="1" applyNumberFormat="1" applyFont="1" applyFill="1" applyBorder="1"/>
    <xf numFmtId="165" fontId="0" fillId="0" borderId="0" xfId="1" applyNumberFormat="1" applyFont="1" applyFill="1" applyBorder="1"/>
    <xf numFmtId="165" fontId="0" fillId="0" borderId="18" xfId="1" applyNumberFormat="1" applyFont="1" applyFill="1" applyBorder="1"/>
    <xf numFmtId="49" fontId="0" fillId="0" borderId="4" xfId="0" applyNumberFormat="1" applyFill="1" applyBorder="1"/>
    <xf numFmtId="0" fontId="0" fillId="0" borderId="0" xfId="0" applyFill="1"/>
    <xf numFmtId="168" fontId="19" fillId="0" borderId="0" xfId="1" applyNumberFormat="1" applyFont="1" applyFill="1" applyBorder="1"/>
    <xf numFmtId="168" fontId="19" fillId="0" borderId="5" xfId="1" applyNumberFormat="1" applyFont="1" applyFill="1" applyBorder="1"/>
    <xf numFmtId="49" fontId="18" fillId="0" borderId="4" xfId="0" applyNumberFormat="1" applyFont="1" applyFill="1" applyBorder="1"/>
    <xf numFmtId="49" fontId="0" fillId="0" borderId="4" xfId="0" applyNumberFormat="1" applyFill="1" applyBorder="1" applyAlignment="1">
      <alignment horizontal="left" indent="2"/>
    </xf>
    <xf numFmtId="168" fontId="18" fillId="0" borderId="18" xfId="1" applyNumberFormat="1" applyFont="1" applyFill="1" applyBorder="1"/>
    <xf numFmtId="0" fontId="2" fillId="0" borderId="19" xfId="0" applyFont="1" applyFill="1" applyBorder="1"/>
    <xf numFmtId="168" fontId="0" fillId="0" borderId="20" xfId="1" applyNumberFormat="1" applyFont="1" applyFill="1" applyBorder="1"/>
    <xf numFmtId="168" fontId="2" fillId="0" borderId="21" xfId="1" applyNumberFormat="1" applyFont="1" applyFill="1" applyBorder="1"/>
    <xf numFmtId="168" fontId="2" fillId="0" borderId="20" xfId="1" applyNumberFormat="1" applyFont="1" applyFill="1" applyBorder="1"/>
    <xf numFmtId="168" fontId="2" fillId="0" borderId="22" xfId="1" applyNumberFormat="1" applyFont="1" applyFill="1" applyBorder="1"/>
    <xf numFmtId="0" fontId="2" fillId="0" borderId="18" xfId="0" applyFon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5" xfId="0" applyFill="1" applyBorder="1"/>
    <xf numFmtId="49" fontId="18" fillId="0" borderId="18" xfId="0" applyNumberFormat="1" applyFont="1" applyFill="1" applyBorder="1"/>
    <xf numFmtId="49" fontId="0" fillId="0" borderId="18" xfId="0" applyNumberFormat="1" applyFill="1" applyBorder="1"/>
    <xf numFmtId="165" fontId="19" fillId="0" borderId="0" xfId="1" applyNumberFormat="1" applyFont="1" applyFill="1" applyBorder="1"/>
    <xf numFmtId="165" fontId="2" fillId="0" borderId="21" xfId="1" applyNumberFormat="1" applyFont="1" applyFill="1" applyBorder="1"/>
    <xf numFmtId="165" fontId="2" fillId="0" borderId="20" xfId="1" applyNumberFormat="1" applyFont="1" applyFill="1" applyBorder="1"/>
    <xf numFmtId="0" fontId="2" fillId="0" borderId="6" xfId="0" applyFont="1" applyFill="1" applyBorder="1"/>
    <xf numFmtId="168" fontId="0" fillId="0" borderId="16" xfId="1" applyNumberFormat="1" applyFont="1" applyFill="1" applyBorder="1"/>
    <xf numFmtId="168" fontId="2" fillId="0" borderId="7" xfId="1" applyNumberFormat="1" applyFont="1" applyFill="1" applyBorder="1"/>
    <xf numFmtId="168" fontId="2" fillId="0" borderId="16" xfId="1" applyNumberFormat="1" applyFont="1" applyFill="1" applyBorder="1"/>
    <xf numFmtId="168" fontId="2" fillId="0" borderId="8" xfId="1" applyNumberFormat="1" applyFont="1" applyFill="1" applyBorder="1"/>
    <xf numFmtId="168" fontId="0" fillId="0" borderId="17" xfId="1" applyNumberFormat="1" applyFont="1" applyFill="1" applyBorder="1"/>
    <xf numFmtId="168" fontId="0" fillId="0" borderId="2" xfId="1" applyNumberFormat="1" applyFont="1" applyFill="1" applyBorder="1"/>
    <xf numFmtId="168" fontId="0" fillId="0" borderId="3" xfId="1" applyNumberFormat="1" applyFont="1" applyFill="1" applyBorder="1"/>
    <xf numFmtId="0" fontId="20" fillId="0" borderId="4" xfId="0" applyFont="1" applyFill="1" applyBorder="1"/>
    <xf numFmtId="49" fontId="18" fillId="0" borderId="4" xfId="0" applyNumberFormat="1" applyFont="1" applyFill="1" applyBorder="1" applyAlignment="1">
      <alignment horizontal="left" indent="1"/>
    </xf>
    <xf numFmtId="49" fontId="0" fillId="0" borderId="4" xfId="0" applyNumberFormat="1" applyFill="1" applyBorder="1" applyAlignment="1">
      <alignment horizontal="left" indent="3"/>
    </xf>
    <xf numFmtId="49" fontId="2" fillId="0" borderId="19" xfId="0" applyNumberFormat="1" applyFont="1" applyFill="1" applyBorder="1" applyAlignment="1">
      <alignment horizontal="left"/>
    </xf>
    <xf numFmtId="49" fontId="2" fillId="0" borderId="19" xfId="0" applyNumberFormat="1" applyFont="1" applyFill="1" applyBorder="1"/>
    <xf numFmtId="0" fontId="10" fillId="0" borderId="23" xfId="0" applyFont="1" applyFill="1" applyBorder="1"/>
    <xf numFmtId="168" fontId="0" fillId="0" borderId="24" xfId="1" applyNumberFormat="1" applyFont="1" applyFill="1" applyBorder="1"/>
    <xf numFmtId="168" fontId="2" fillId="0" borderId="25" xfId="1" applyNumberFormat="1" applyFont="1" applyFill="1" applyBorder="1"/>
    <xf numFmtId="168" fontId="2" fillId="0" borderId="26" xfId="1" applyNumberFormat="1" applyFont="1" applyFill="1" applyBorder="1"/>
    <xf numFmtId="165" fontId="2" fillId="0" borderId="8" xfId="0" applyNumberFormat="1" applyFont="1" applyBorder="1"/>
    <xf numFmtId="165" fontId="1" fillId="0" borderId="5" xfId="1" applyNumberFormat="1" applyFont="1" applyBorder="1"/>
    <xf numFmtId="0" fontId="0" fillId="0" borderId="0" xfId="0" applyFont="1" applyFill="1" applyBorder="1"/>
    <xf numFmtId="0" fontId="3" fillId="0" borderId="6" xfId="2" applyFont="1" applyFill="1" applyBorder="1" applyAlignment="1">
      <alignment horizontal="left" vertical="center"/>
    </xf>
    <xf numFmtId="0" fontId="3" fillId="0" borderId="7" xfId="2" applyFont="1" applyFill="1" applyBorder="1" applyAlignment="1">
      <alignment horizontal="left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4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4" borderId="4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21" fillId="0" borderId="4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4" fillId="4" borderId="2" xfId="2" applyFont="1" applyFill="1" applyBorder="1" applyAlignment="1">
      <alignment horizontal="center" vertical="center"/>
    </xf>
    <xf numFmtId="0" fontId="14" fillId="4" borderId="3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11" fillId="0" borderId="5" xfId="2" applyFont="1" applyFill="1" applyBorder="1" applyAlignment="1">
      <alignment horizontal="center"/>
    </xf>
    <xf numFmtId="17" fontId="3" fillId="0" borderId="6" xfId="2" applyNumberFormat="1" applyFill="1" applyBorder="1" applyAlignment="1">
      <alignment horizontal="center" vertical="center"/>
    </xf>
    <xf numFmtId="17" fontId="3" fillId="0" borderId="7" xfId="2" applyNumberFormat="1" applyFill="1" applyBorder="1" applyAlignment="1">
      <alignment horizontal="center" vertical="center"/>
    </xf>
    <xf numFmtId="17" fontId="3" fillId="0" borderId="8" xfId="2" applyNumberFormat="1" applyFill="1" applyBorder="1" applyAlignment="1">
      <alignment horizontal="center" vertical="center"/>
    </xf>
    <xf numFmtId="49" fontId="10" fillId="0" borderId="0" xfId="0" applyNumberFormat="1" applyFont="1" applyAlignment="1" applyProtection="1">
      <alignment horizontal="center"/>
      <protection locked="0"/>
    </xf>
    <xf numFmtId="164" fontId="2" fillId="2" borderId="10" xfId="15" applyFont="1" applyFill="1" applyBorder="1" applyAlignment="1">
      <alignment horizontal="center"/>
    </xf>
    <xf numFmtId="164" fontId="2" fillId="2" borderId="12" xfId="15" applyFont="1" applyFill="1" applyBorder="1" applyAlignment="1">
      <alignment horizontal="center"/>
    </xf>
    <xf numFmtId="166" fontId="2" fillId="0" borderId="0" xfId="0" applyNumberFormat="1" applyFont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3" fillId="5" borderId="4" xfId="2" applyFont="1" applyFill="1" applyBorder="1" applyAlignment="1">
      <alignment horizontal="left" vertical="center"/>
    </xf>
    <xf numFmtId="0" fontId="13" fillId="5" borderId="0" xfId="2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6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Milliers" xfId="15" builtinId="3"/>
    <cellStyle name="Monétaire" xfId="1" builtinId="4"/>
    <cellStyle name="Normal" xfId="0" builtinId="0"/>
    <cellStyle name="Normal 2" xfId="2" xr:uid="{00000000-0005-0000-0000-00000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8"/>
  <sheetViews>
    <sheetView tabSelected="1" view="pageLayout" topLeftCell="A11" zoomScale="65" zoomScalePageLayoutView="65" workbookViewId="0">
      <selection activeCell="H55" sqref="H55"/>
    </sheetView>
  </sheetViews>
  <sheetFormatPr baseColWidth="10" defaultRowHeight="15.75" x14ac:dyDescent="0.25"/>
  <cols>
    <col min="1" max="1" width="11" style="9" customWidth="1"/>
    <col min="2" max="2" width="25.375" style="9" customWidth="1"/>
    <col min="3" max="4" width="10.875" style="9"/>
    <col min="5" max="5" width="15" style="9" customWidth="1"/>
    <col min="6" max="6" width="10.875" style="9"/>
    <col min="7" max="7" width="6" style="9" customWidth="1"/>
    <col min="8" max="12" width="10.875" style="9"/>
  </cols>
  <sheetData>
    <row r="1" spans="1:16" x14ac:dyDescent="0.25">
      <c r="A1" s="18" t="s">
        <v>12</v>
      </c>
      <c r="B1" s="18" t="s">
        <v>19</v>
      </c>
      <c r="C1" s="20" t="s">
        <v>13</v>
      </c>
      <c r="D1" s="20" t="s">
        <v>17</v>
      </c>
      <c r="E1" s="20"/>
      <c r="F1" s="141"/>
      <c r="G1" s="141"/>
      <c r="H1" s="7" t="s">
        <v>0</v>
      </c>
      <c r="I1" s="16" t="s">
        <v>18</v>
      </c>
      <c r="J1" s="6" t="s">
        <v>1</v>
      </c>
      <c r="K1" s="9">
        <v>4</v>
      </c>
      <c r="L1" s="8"/>
      <c r="M1" s="4"/>
      <c r="N1" s="3"/>
    </row>
    <row r="2" spans="1:16" x14ac:dyDescent="0.25">
      <c r="A2" s="18" t="s">
        <v>12</v>
      </c>
      <c r="B2" s="18" t="s">
        <v>21</v>
      </c>
      <c r="C2" s="20" t="s">
        <v>13</v>
      </c>
      <c r="D2" s="20" t="s">
        <v>20</v>
      </c>
      <c r="E2" s="20"/>
      <c r="F2" s="141"/>
      <c r="G2" s="141"/>
      <c r="H2" s="7" t="s">
        <v>0</v>
      </c>
      <c r="I2" s="16" t="s">
        <v>22</v>
      </c>
      <c r="J2" s="6" t="s">
        <v>1</v>
      </c>
      <c r="K2" s="9">
        <v>4</v>
      </c>
      <c r="L2" s="8"/>
      <c r="M2" s="4"/>
      <c r="N2" s="3"/>
      <c r="O2" s="2"/>
    </row>
    <row r="3" spans="1:16" x14ac:dyDescent="0.25">
      <c r="A3" s="18" t="s">
        <v>12</v>
      </c>
      <c r="B3" s="18"/>
      <c r="C3" s="20" t="s">
        <v>13</v>
      </c>
      <c r="D3" s="20"/>
      <c r="E3" s="20"/>
      <c r="F3" s="141"/>
      <c r="G3" s="141"/>
      <c r="H3" s="7" t="s">
        <v>0</v>
      </c>
      <c r="I3" s="16"/>
      <c r="J3" s="6" t="s">
        <v>1</v>
      </c>
      <c r="L3" s="8"/>
      <c r="M3" s="4"/>
      <c r="N3" s="3"/>
      <c r="O3" s="2"/>
    </row>
    <row r="4" spans="1:16" x14ac:dyDescent="0.25">
      <c r="A4" s="7"/>
      <c r="B4" s="7"/>
    </row>
    <row r="5" spans="1:16" ht="16.5" thickBot="1" x14ac:dyDescent="0.3"/>
    <row r="6" spans="1:16" x14ac:dyDescent="0.25">
      <c r="A6" s="32"/>
      <c r="B6" s="132"/>
      <c r="C6" s="133"/>
      <c r="D6" s="133"/>
      <c r="E6" s="134"/>
      <c r="F6" s="32"/>
      <c r="H6" s="39"/>
    </row>
    <row r="7" spans="1:16" x14ac:dyDescent="0.25">
      <c r="A7" s="29"/>
      <c r="B7" s="135" t="s">
        <v>11</v>
      </c>
      <c r="C7" s="136"/>
      <c r="D7" s="136"/>
      <c r="E7" s="137"/>
      <c r="F7" s="29"/>
    </row>
    <row r="8" spans="1:16" ht="17.100000000000001" customHeight="1" thickBot="1" x14ac:dyDescent="0.3">
      <c r="A8" s="33"/>
      <c r="B8" s="138"/>
      <c r="C8" s="139"/>
      <c r="D8" s="139"/>
      <c r="E8" s="140"/>
      <c r="F8" s="33"/>
    </row>
    <row r="9" spans="1:16" x14ac:dyDescent="0.25">
      <c r="A9" s="30"/>
      <c r="B9" s="129" t="s">
        <v>3</v>
      </c>
      <c r="C9" s="130"/>
      <c r="D9" s="130"/>
      <c r="E9" s="131"/>
      <c r="F9" s="34"/>
      <c r="N9" s="1"/>
    </row>
    <row r="10" spans="1:16" x14ac:dyDescent="0.25">
      <c r="A10" s="30"/>
      <c r="B10" s="113" t="s">
        <v>23</v>
      </c>
      <c r="C10" s="114"/>
      <c r="D10" s="114"/>
      <c r="E10" s="38">
        <v>179534</v>
      </c>
      <c r="F10" s="34"/>
      <c r="N10" s="1"/>
    </row>
    <row r="11" spans="1:16" x14ac:dyDescent="0.25">
      <c r="A11" s="30"/>
      <c r="B11" s="113" t="s">
        <v>25</v>
      </c>
      <c r="C11" s="114"/>
      <c r="D11" s="114"/>
      <c r="E11" s="38">
        <f>'Calcul perso'!D10-'Calcul perso'!B10</f>
        <v>-1300</v>
      </c>
      <c r="F11" s="34"/>
      <c r="N11" s="1"/>
    </row>
    <row r="12" spans="1:16" x14ac:dyDescent="0.25">
      <c r="A12" s="30"/>
      <c r="B12" s="113" t="s">
        <v>97</v>
      </c>
      <c r="C12" s="114"/>
      <c r="D12" s="114"/>
      <c r="E12" s="38">
        <f>'Calcul perso'!E12-'Calcul perso'!C12</f>
        <v>1175</v>
      </c>
      <c r="F12" s="34"/>
      <c r="N12" s="1"/>
    </row>
    <row r="13" spans="1:16" x14ac:dyDescent="0.25">
      <c r="A13" s="29"/>
      <c r="B13" s="113" t="s">
        <v>98</v>
      </c>
      <c r="C13" s="114"/>
      <c r="D13" s="114"/>
      <c r="E13" s="38">
        <f>'Calcul perso'!E17-'Calcul perso'!C17</f>
        <v>-620</v>
      </c>
      <c r="F13" s="10"/>
      <c r="P13" s="5"/>
    </row>
    <row r="14" spans="1:16" x14ac:dyDescent="0.25">
      <c r="A14" s="29"/>
      <c r="B14" s="113" t="s">
        <v>26</v>
      </c>
      <c r="C14" s="114"/>
      <c r="D14" s="114"/>
      <c r="E14" s="38">
        <f>'Calcul perso'!C36-'Calcul perso'!E36</f>
        <v>2440</v>
      </c>
      <c r="F14" s="11"/>
    </row>
    <row r="15" spans="1:16" x14ac:dyDescent="0.25">
      <c r="A15" s="30"/>
      <c r="B15" s="113" t="s">
        <v>27</v>
      </c>
      <c r="C15" s="114"/>
      <c r="D15" s="114"/>
      <c r="E15" s="38">
        <f>'Calcul perso'!C42-'Calcul perso'!E42</f>
        <v>542</v>
      </c>
      <c r="F15" s="12"/>
    </row>
    <row r="16" spans="1:16" x14ac:dyDescent="0.25">
      <c r="A16" s="30"/>
      <c r="B16" s="113" t="s">
        <v>99</v>
      </c>
      <c r="C16" s="114"/>
      <c r="D16" s="114"/>
      <c r="E16" s="38">
        <f>'Calcul perso'!C44-'Calcul perso'!E44</f>
        <v>2751</v>
      </c>
      <c r="F16" s="12"/>
    </row>
    <row r="17" spans="1:6" x14ac:dyDescent="0.25">
      <c r="A17" s="30"/>
      <c r="B17" s="113"/>
      <c r="C17" s="114"/>
      <c r="D17" s="114"/>
      <c r="E17" s="38"/>
      <c r="F17" s="12"/>
    </row>
    <row r="18" spans="1:6" x14ac:dyDescent="0.25">
      <c r="A18" s="30"/>
      <c r="B18" s="113"/>
      <c r="C18" s="114"/>
      <c r="D18" s="114"/>
      <c r="E18" s="38"/>
      <c r="F18" s="12"/>
    </row>
    <row r="19" spans="1:6" x14ac:dyDescent="0.25">
      <c r="A19" s="30"/>
      <c r="B19" s="127" t="s">
        <v>101</v>
      </c>
      <c r="C19" s="128"/>
      <c r="D19" s="128"/>
      <c r="E19" s="38"/>
      <c r="F19" s="12"/>
    </row>
    <row r="20" spans="1:6" x14ac:dyDescent="0.25">
      <c r="A20" s="30"/>
      <c r="B20" s="113" t="s">
        <v>100</v>
      </c>
      <c r="C20" s="114"/>
      <c r="D20" s="114"/>
      <c r="E20" s="38">
        <f>'Calcul perso'!I15</f>
        <v>37869</v>
      </c>
      <c r="F20" s="12"/>
    </row>
    <row r="21" spans="1:6" x14ac:dyDescent="0.25">
      <c r="A21" s="30"/>
      <c r="B21" s="113" t="s">
        <v>29</v>
      </c>
      <c r="C21" s="114"/>
      <c r="D21" s="114"/>
      <c r="E21" s="38">
        <f>'Calcul perso'!I17</f>
        <v>130</v>
      </c>
      <c r="F21" s="12"/>
    </row>
    <row r="22" spans="1:6" x14ac:dyDescent="0.25">
      <c r="A22" s="30"/>
      <c r="B22" s="113"/>
      <c r="C22" s="114"/>
      <c r="D22" s="114"/>
      <c r="E22" s="38"/>
      <c r="F22" s="31"/>
    </row>
    <row r="23" spans="1:6" x14ac:dyDescent="0.25">
      <c r="A23" s="29"/>
      <c r="B23" s="113"/>
      <c r="C23" s="114"/>
      <c r="D23" s="114"/>
      <c r="E23" s="38"/>
      <c r="F23" s="13"/>
    </row>
    <row r="24" spans="1:6" x14ac:dyDescent="0.25">
      <c r="A24" s="29"/>
      <c r="B24" s="113"/>
      <c r="C24" s="114"/>
      <c r="D24" s="114"/>
      <c r="E24" s="38"/>
      <c r="F24" s="13"/>
    </row>
    <row r="25" spans="1:6" x14ac:dyDescent="0.25">
      <c r="A25" s="29"/>
      <c r="B25" s="113"/>
      <c r="C25" s="114"/>
      <c r="D25" s="114"/>
      <c r="E25" s="38"/>
      <c r="F25" s="12"/>
    </row>
    <row r="26" spans="1:6" x14ac:dyDescent="0.25">
      <c r="A26" s="29"/>
      <c r="B26" s="113"/>
      <c r="C26" s="114"/>
      <c r="D26" s="114"/>
      <c r="E26" s="38"/>
      <c r="F26" s="12"/>
    </row>
    <row r="27" spans="1:6" x14ac:dyDescent="0.25">
      <c r="A27" s="29"/>
      <c r="B27" s="36" t="s">
        <v>4</v>
      </c>
      <c r="C27" s="37"/>
      <c r="D27" s="37"/>
      <c r="E27" s="19">
        <f>SUM(E10:E26)</f>
        <v>222521</v>
      </c>
      <c r="F27" s="12"/>
    </row>
    <row r="28" spans="1:6" x14ac:dyDescent="0.25">
      <c r="A28" s="29"/>
      <c r="B28" s="124" t="s">
        <v>5</v>
      </c>
      <c r="C28" s="125"/>
      <c r="D28" s="125"/>
      <c r="E28" s="126"/>
      <c r="F28" s="12"/>
    </row>
    <row r="29" spans="1:6" x14ac:dyDescent="0.25">
      <c r="A29" s="29"/>
      <c r="B29" s="113" t="s">
        <v>30</v>
      </c>
      <c r="C29" s="114"/>
      <c r="D29" s="114"/>
      <c r="E29" s="35">
        <v>-211700</v>
      </c>
      <c r="F29" s="12"/>
    </row>
    <row r="30" spans="1:6" x14ac:dyDescent="0.25">
      <c r="A30" s="29"/>
      <c r="B30" s="113" t="s">
        <v>102</v>
      </c>
      <c r="C30" s="114"/>
      <c r="D30" s="114"/>
      <c r="E30" s="35">
        <v>55100</v>
      </c>
      <c r="F30" s="12" t="s">
        <v>111</v>
      </c>
    </row>
    <row r="31" spans="1:6" x14ac:dyDescent="0.25">
      <c r="A31" s="29"/>
      <c r="B31" s="113"/>
      <c r="C31" s="114"/>
      <c r="D31" s="114"/>
      <c r="E31" s="35"/>
      <c r="F31" s="12"/>
    </row>
    <row r="32" spans="1:6" x14ac:dyDescent="0.25">
      <c r="A32" s="29"/>
      <c r="B32" s="113"/>
      <c r="C32" s="114"/>
      <c r="D32" s="114"/>
      <c r="E32" s="35"/>
      <c r="F32" s="12"/>
    </row>
    <row r="33" spans="1:6" x14ac:dyDescent="0.25">
      <c r="A33" s="29"/>
      <c r="B33" s="113"/>
      <c r="C33" s="114"/>
      <c r="D33" s="114"/>
      <c r="E33" s="35"/>
      <c r="F33" s="12"/>
    </row>
    <row r="34" spans="1:6" x14ac:dyDescent="0.25">
      <c r="A34" s="29"/>
      <c r="B34" s="113"/>
      <c r="C34" s="114"/>
      <c r="D34" s="114"/>
      <c r="E34" s="35"/>
      <c r="F34" s="12"/>
    </row>
    <row r="35" spans="1:6" x14ac:dyDescent="0.25">
      <c r="A35" s="29"/>
      <c r="B35" s="113"/>
      <c r="C35" s="114"/>
      <c r="D35" s="114"/>
      <c r="E35" s="35"/>
      <c r="F35" s="12"/>
    </row>
    <row r="36" spans="1:6" x14ac:dyDescent="0.25">
      <c r="A36" s="29"/>
      <c r="B36" s="113"/>
      <c r="C36" s="114"/>
      <c r="D36" s="114"/>
      <c r="E36" s="35"/>
      <c r="F36" s="13"/>
    </row>
    <row r="37" spans="1:6" ht="17.100000000000001" customHeight="1" x14ac:dyDescent="0.25">
      <c r="A37" s="29"/>
      <c r="B37" s="113"/>
      <c r="C37" s="114"/>
      <c r="D37" s="114"/>
      <c r="E37" s="35"/>
      <c r="F37" s="13"/>
    </row>
    <row r="38" spans="1:6" x14ac:dyDescent="0.25">
      <c r="A38" s="29"/>
      <c r="B38" s="148" t="s">
        <v>6</v>
      </c>
      <c r="C38" s="149"/>
      <c r="D38" s="149"/>
      <c r="E38" s="19">
        <f>SUM(E29:E37)</f>
        <v>-156600</v>
      </c>
      <c r="F38" s="31"/>
    </row>
    <row r="39" spans="1:6" x14ac:dyDescent="0.25">
      <c r="A39" s="29"/>
      <c r="B39" s="124" t="s">
        <v>7</v>
      </c>
      <c r="C39" s="125"/>
      <c r="D39" s="125"/>
      <c r="E39" s="126"/>
      <c r="F39" s="31"/>
    </row>
    <row r="40" spans="1:6" x14ac:dyDescent="0.25">
      <c r="A40" s="29"/>
      <c r="B40" s="113" t="s">
        <v>103</v>
      </c>
      <c r="C40" s="114"/>
      <c r="D40" s="114"/>
      <c r="E40" s="14">
        <f>0</f>
        <v>0</v>
      </c>
      <c r="F40" s="12"/>
    </row>
    <row r="41" spans="1:6" x14ac:dyDescent="0.25">
      <c r="A41" s="29"/>
      <c r="B41" s="113" t="s">
        <v>104</v>
      </c>
      <c r="C41" s="114"/>
      <c r="D41" s="114"/>
      <c r="E41" s="14">
        <f>'Calcul perso'!C44+8977-'Calcul perso'!E44</f>
        <v>11728</v>
      </c>
      <c r="F41" s="12"/>
    </row>
    <row r="42" spans="1:6" x14ac:dyDescent="0.25">
      <c r="A42" s="29"/>
      <c r="B42" s="113" t="s">
        <v>105</v>
      </c>
      <c r="C42" s="114"/>
      <c r="D42" s="114"/>
      <c r="E42" s="14">
        <f>'Calcul perso'!E37</f>
        <v>57473</v>
      </c>
      <c r="F42" s="12"/>
    </row>
    <row r="43" spans="1:6" x14ac:dyDescent="0.25">
      <c r="A43" s="29"/>
      <c r="B43" s="122" t="s">
        <v>112</v>
      </c>
      <c r="C43" s="123"/>
      <c r="D43" s="123"/>
      <c r="E43" s="24">
        <f>'Calcul perso'!C43-'Calcul perso'!E43</f>
        <v>-1642</v>
      </c>
      <c r="F43" s="12"/>
    </row>
    <row r="44" spans="1:6" x14ac:dyDescent="0.25">
      <c r="A44" s="29"/>
      <c r="B44" s="113"/>
      <c r="C44" s="114"/>
      <c r="D44" s="114"/>
      <c r="E44" s="14"/>
      <c r="F44" s="12"/>
    </row>
    <row r="45" spans="1:6" x14ac:dyDescent="0.25">
      <c r="A45" s="29"/>
      <c r="B45" s="113"/>
      <c r="C45" s="114"/>
      <c r="D45" s="114"/>
      <c r="E45" s="14"/>
      <c r="F45" s="12"/>
    </row>
    <row r="46" spans="1:6" x14ac:dyDescent="0.25">
      <c r="A46" s="29"/>
      <c r="B46" s="113"/>
      <c r="C46" s="114"/>
      <c r="D46" s="114"/>
      <c r="E46" s="14"/>
      <c r="F46" s="12"/>
    </row>
    <row r="47" spans="1:6" x14ac:dyDescent="0.25">
      <c r="A47" s="29"/>
      <c r="B47" s="113"/>
      <c r="C47" s="114"/>
      <c r="D47" s="114"/>
      <c r="E47" s="14"/>
      <c r="F47" s="12"/>
    </row>
    <row r="48" spans="1:6" x14ac:dyDescent="0.25">
      <c r="A48" s="29"/>
      <c r="B48" s="113"/>
      <c r="C48" s="114"/>
      <c r="D48" s="114"/>
      <c r="E48" s="14"/>
      <c r="F48" s="13"/>
    </row>
    <row r="49" spans="1:6" x14ac:dyDescent="0.25">
      <c r="A49" s="29"/>
      <c r="B49" s="113"/>
      <c r="C49" s="114"/>
      <c r="D49" s="114"/>
      <c r="E49" s="14"/>
      <c r="F49" s="13"/>
    </row>
    <row r="50" spans="1:6" x14ac:dyDescent="0.25">
      <c r="A50" s="30"/>
      <c r="B50" s="148" t="s">
        <v>8</v>
      </c>
      <c r="C50" s="149"/>
      <c r="D50" s="149"/>
      <c r="E50" s="19">
        <f>SUM(E40:E49)</f>
        <v>67559</v>
      </c>
      <c r="F50" s="12"/>
    </row>
    <row r="51" spans="1:6" ht="16.5" thickBot="1" x14ac:dyDescent="0.3">
      <c r="A51" s="30"/>
      <c r="B51" s="115"/>
      <c r="C51" s="116"/>
      <c r="D51" s="116"/>
      <c r="E51" s="117"/>
      <c r="F51" s="12"/>
    </row>
    <row r="52" spans="1:6" x14ac:dyDescent="0.25">
      <c r="A52" s="30"/>
      <c r="B52" s="118" t="s">
        <v>2</v>
      </c>
      <c r="C52" s="119"/>
      <c r="D52" s="119"/>
      <c r="E52" s="17">
        <f>E27+E38+E50</f>
        <v>133480</v>
      </c>
      <c r="F52" s="12"/>
    </row>
    <row r="53" spans="1:6" x14ac:dyDescent="0.25">
      <c r="A53" s="30"/>
      <c r="B53" s="120" t="s">
        <v>9</v>
      </c>
      <c r="C53" s="121"/>
      <c r="D53" s="121"/>
      <c r="E53" s="14">
        <f>'Calcul perso'!E8+'Calcul perso'!E9</f>
        <v>44240</v>
      </c>
      <c r="F53" s="12"/>
    </row>
    <row r="54" spans="1:6" ht="16.5" thickBot="1" x14ac:dyDescent="0.3">
      <c r="A54" s="29"/>
      <c r="B54" s="111" t="s">
        <v>10</v>
      </c>
      <c r="C54" s="112"/>
      <c r="D54" s="112"/>
      <c r="E54" s="15">
        <f>'Calcul perso'!C8+'Calcul perso'!C9</f>
        <v>52030</v>
      </c>
      <c r="F54" s="13"/>
    </row>
    <row r="55" spans="1:6" x14ac:dyDescent="0.25">
      <c r="A55" s="29"/>
      <c r="B55" s="29"/>
      <c r="C55" s="13"/>
      <c r="D55" s="13"/>
      <c r="E55" s="13"/>
      <c r="F55" s="13"/>
    </row>
    <row r="56" spans="1:6" x14ac:dyDescent="0.25">
      <c r="A56" s="30"/>
      <c r="B56" s="30"/>
      <c r="C56" s="12"/>
      <c r="D56" s="12"/>
      <c r="E56" s="12"/>
      <c r="F56" s="12"/>
    </row>
    <row r="57" spans="1:6" ht="16.5" thickBot="1" x14ac:dyDescent="0.3"/>
    <row r="58" spans="1:6" ht="16.5" thickBot="1" x14ac:dyDescent="0.3">
      <c r="A58" s="145" t="s">
        <v>14</v>
      </c>
      <c r="B58" s="146"/>
      <c r="C58" s="146"/>
      <c r="D58" s="146"/>
      <c r="E58" s="147"/>
    </row>
    <row r="59" spans="1:6" x14ac:dyDescent="0.25">
      <c r="A59" s="22"/>
      <c r="B59" s="23"/>
      <c r="C59" s="23"/>
      <c r="D59" s="23"/>
      <c r="E59" s="24"/>
    </row>
    <row r="60" spans="1:6" x14ac:dyDescent="0.25">
      <c r="A60" s="22"/>
      <c r="B60" s="23" t="s">
        <v>106</v>
      </c>
      <c r="C60" s="23"/>
      <c r="D60" s="23"/>
      <c r="E60" s="24"/>
    </row>
    <row r="61" spans="1:6" x14ac:dyDescent="0.25">
      <c r="A61" s="22"/>
      <c r="B61" s="23" t="s">
        <v>107</v>
      </c>
      <c r="C61" s="23">
        <f>'Calcul perso'!C18</f>
        <v>88760</v>
      </c>
      <c r="D61" s="23"/>
      <c r="E61" s="24"/>
    </row>
    <row r="62" spans="1:6" x14ac:dyDescent="0.25">
      <c r="A62" s="22"/>
      <c r="B62" s="23" t="s">
        <v>108</v>
      </c>
      <c r="C62" s="23">
        <f>'Calcul perso'!C12</f>
        <v>10575</v>
      </c>
      <c r="D62" s="23"/>
      <c r="E62" s="24"/>
    </row>
    <row r="63" spans="1:6" x14ac:dyDescent="0.25">
      <c r="A63" s="22"/>
      <c r="B63" s="110" t="s">
        <v>109</v>
      </c>
      <c r="C63" s="23">
        <f>'Calcul perso'!C17</f>
        <v>12970</v>
      </c>
      <c r="D63" s="23"/>
      <c r="E63" s="24"/>
    </row>
    <row r="64" spans="1:6" x14ac:dyDescent="0.25">
      <c r="A64" s="22"/>
      <c r="B64" s="110" t="s">
        <v>110</v>
      </c>
      <c r="C64" s="23">
        <f>'Calcul perso'!C48</f>
        <v>87145</v>
      </c>
      <c r="D64" s="23"/>
      <c r="E64" s="24"/>
    </row>
    <row r="65" spans="1:11" ht="16.5" thickBot="1" x14ac:dyDescent="0.3">
      <c r="A65" s="22"/>
      <c r="B65" s="23"/>
      <c r="C65" s="23"/>
      <c r="D65" s="23"/>
      <c r="E65" s="24"/>
    </row>
    <row r="66" spans="1:11" ht="16.5" thickBot="1" x14ac:dyDescent="0.3">
      <c r="A66" s="25"/>
      <c r="B66" s="26"/>
      <c r="C66" s="27" t="s">
        <v>16</v>
      </c>
      <c r="D66" s="142">
        <f>(C61-C62-C63)/C64</f>
        <v>0.74835045039876069</v>
      </c>
      <c r="E66" s="143"/>
    </row>
    <row r="68" spans="1:11" x14ac:dyDescent="0.25">
      <c r="H68" s="28">
        <f ca="1">NOW()</f>
        <v>44699.688535879628</v>
      </c>
      <c r="I68" s="144">
        <f ca="1">NOW()</f>
        <v>44699.688535879628</v>
      </c>
      <c r="J68" s="144"/>
      <c r="K68" s="144"/>
    </row>
  </sheetData>
  <mergeCells count="54">
    <mergeCell ref="D66:E66"/>
    <mergeCell ref="I68:K68"/>
    <mergeCell ref="A58:E58"/>
    <mergeCell ref="B25:D25"/>
    <mergeCell ref="B26:D26"/>
    <mergeCell ref="B36:D36"/>
    <mergeCell ref="B37:D37"/>
    <mergeCell ref="B33:D33"/>
    <mergeCell ref="B34:D34"/>
    <mergeCell ref="B39:E39"/>
    <mergeCell ref="B50:D50"/>
    <mergeCell ref="B35:D35"/>
    <mergeCell ref="B45:D45"/>
    <mergeCell ref="B46:D46"/>
    <mergeCell ref="B47:D47"/>
    <mergeCell ref="B38:D38"/>
    <mergeCell ref="B6:E6"/>
    <mergeCell ref="B7:E7"/>
    <mergeCell ref="B8:E8"/>
    <mergeCell ref="F1:G1"/>
    <mergeCell ref="F2:G2"/>
    <mergeCell ref="F3:G3"/>
    <mergeCell ref="B9:E9"/>
    <mergeCell ref="B13:D13"/>
    <mergeCell ref="B14:D14"/>
    <mergeCell ref="B15:D15"/>
    <mergeCell ref="B16:D16"/>
    <mergeCell ref="B10:D10"/>
    <mergeCell ref="B11:D11"/>
    <mergeCell ref="B12:D12"/>
    <mergeCell ref="B17:D17"/>
    <mergeCell ref="B18:D18"/>
    <mergeCell ref="B19:D19"/>
    <mergeCell ref="B20:D20"/>
    <mergeCell ref="B21:D21"/>
    <mergeCell ref="B22:D22"/>
    <mergeCell ref="B23:D23"/>
    <mergeCell ref="B24:D24"/>
    <mergeCell ref="B28:E28"/>
    <mergeCell ref="B29:D29"/>
    <mergeCell ref="B54:D54"/>
    <mergeCell ref="B48:D48"/>
    <mergeCell ref="B49:D49"/>
    <mergeCell ref="B30:D30"/>
    <mergeCell ref="B31:D31"/>
    <mergeCell ref="B32:D32"/>
    <mergeCell ref="B41:D41"/>
    <mergeCell ref="B40:D40"/>
    <mergeCell ref="B42:D42"/>
    <mergeCell ref="B44:D44"/>
    <mergeCell ref="B51:E51"/>
    <mergeCell ref="B52:D52"/>
    <mergeCell ref="B53:D53"/>
    <mergeCell ref="B43:D43"/>
  </mergeCells>
  <phoneticPr fontId="9" type="noConversion"/>
  <pageMargins left="0.2" right="0.2" top="0.2" bottom="0.2" header="0" footer="0"/>
  <pageSetup scale="71"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00FD-039F-BC4F-8008-399F8DED44F9}">
  <dimension ref="A1:J62"/>
  <sheetViews>
    <sheetView zoomScale="36" workbookViewId="0">
      <selection activeCell="H41" sqref="H41"/>
    </sheetView>
  </sheetViews>
  <sheetFormatPr baseColWidth="10" defaultRowHeight="15.75" x14ac:dyDescent="0.25"/>
  <cols>
    <col min="1" max="1" width="44.375" customWidth="1"/>
    <col min="2" max="2" width="19.25" customWidth="1"/>
    <col min="3" max="3" width="15.5" customWidth="1"/>
    <col min="4" max="4" width="17.625" customWidth="1"/>
    <col min="5" max="5" width="16.625" customWidth="1"/>
    <col min="8" max="8" width="39.25" customWidth="1"/>
    <col min="9" max="9" width="20.375" customWidth="1"/>
    <col min="10" max="10" width="18.5" customWidth="1"/>
  </cols>
  <sheetData>
    <row r="1" spans="1:9" ht="32.25" thickBot="1" x14ac:dyDescent="0.55000000000000004">
      <c r="A1" s="21" t="s">
        <v>15</v>
      </c>
    </row>
    <row r="2" spans="1:9" x14ac:dyDescent="0.25">
      <c r="A2" s="48"/>
      <c r="B2" s="154" t="s">
        <v>80</v>
      </c>
      <c r="C2" s="160"/>
      <c r="D2" s="160"/>
      <c r="E2" s="155"/>
      <c r="H2" s="154" t="s">
        <v>80</v>
      </c>
      <c r="I2" s="155"/>
    </row>
    <row r="3" spans="1:9" x14ac:dyDescent="0.25">
      <c r="A3" s="48"/>
      <c r="B3" s="156" t="s">
        <v>31</v>
      </c>
      <c r="C3" s="161"/>
      <c r="D3" s="161"/>
      <c r="E3" s="157"/>
      <c r="H3" s="156" t="s">
        <v>24</v>
      </c>
      <c r="I3" s="157"/>
    </row>
    <row r="4" spans="1:9" ht="16.5" thickBot="1" x14ac:dyDescent="0.3">
      <c r="A4" s="48"/>
      <c r="B4" s="162" t="s">
        <v>81</v>
      </c>
      <c r="C4" s="163"/>
      <c r="D4" s="163"/>
      <c r="E4" s="164"/>
      <c r="H4" s="158" t="s">
        <v>81</v>
      </c>
      <c r="I4" s="159"/>
    </row>
    <row r="5" spans="1:9" ht="16.5" thickBot="1" x14ac:dyDescent="0.3">
      <c r="A5" s="48"/>
      <c r="B5" s="150">
        <v>2021</v>
      </c>
      <c r="C5" s="151"/>
      <c r="D5" s="152">
        <v>2020</v>
      </c>
      <c r="E5" s="153"/>
      <c r="H5" s="42" t="s">
        <v>91</v>
      </c>
      <c r="I5" s="43">
        <v>1497700</v>
      </c>
    </row>
    <row r="6" spans="1:9" ht="18" x14ac:dyDescent="0.4">
      <c r="A6" s="61" t="s">
        <v>32</v>
      </c>
      <c r="B6" s="62"/>
      <c r="C6" s="63"/>
      <c r="D6" s="64"/>
      <c r="E6" s="65"/>
      <c r="H6" s="42" t="s">
        <v>75</v>
      </c>
      <c r="I6" s="59">
        <v>-419150</v>
      </c>
    </row>
    <row r="7" spans="1:9" x14ac:dyDescent="0.25">
      <c r="A7" s="66" t="s">
        <v>33</v>
      </c>
      <c r="B7" s="67"/>
      <c r="C7" s="68"/>
      <c r="D7" s="69"/>
      <c r="E7" s="52"/>
      <c r="H7" s="40" t="s">
        <v>76</v>
      </c>
      <c r="I7" s="60">
        <f>I5+I6</f>
        <v>1078550</v>
      </c>
    </row>
    <row r="8" spans="1:9" x14ac:dyDescent="0.25">
      <c r="A8" s="70" t="s">
        <v>34</v>
      </c>
      <c r="B8" s="51"/>
      <c r="C8" s="50">
        <v>31230</v>
      </c>
      <c r="D8" s="51"/>
      <c r="E8" s="52">
        <v>21890</v>
      </c>
      <c r="H8" s="42"/>
      <c r="I8" s="43"/>
    </row>
    <row r="9" spans="1:9" x14ac:dyDescent="0.25">
      <c r="A9" s="70" t="s">
        <v>82</v>
      </c>
      <c r="B9" s="51"/>
      <c r="C9" s="68">
        <v>20800</v>
      </c>
      <c r="D9" s="69"/>
      <c r="E9" s="52">
        <v>22350</v>
      </c>
      <c r="H9" s="42"/>
      <c r="I9" s="43"/>
    </row>
    <row r="10" spans="1:9" x14ac:dyDescent="0.25">
      <c r="A10" s="70" t="s">
        <v>35</v>
      </c>
      <c r="B10" s="69">
        <v>14650</v>
      </c>
      <c r="C10" s="71"/>
      <c r="D10" s="51">
        <v>13350</v>
      </c>
      <c r="E10" s="52"/>
      <c r="H10" s="45" t="s">
        <v>73</v>
      </c>
      <c r="I10" s="43"/>
    </row>
    <row r="11" spans="1:9" ht="18" x14ac:dyDescent="0.4">
      <c r="A11" s="70" t="s">
        <v>36</v>
      </c>
      <c r="B11" s="69">
        <v>-1465</v>
      </c>
      <c r="C11" s="72">
        <f>B10+B11</f>
        <v>13185</v>
      </c>
      <c r="D11" s="69">
        <v>-1335</v>
      </c>
      <c r="E11" s="73">
        <f>D10+D11</f>
        <v>12015</v>
      </c>
      <c r="H11" s="22" t="s">
        <v>93</v>
      </c>
      <c r="I11" s="43">
        <v>4050</v>
      </c>
    </row>
    <row r="12" spans="1:9" x14ac:dyDescent="0.25">
      <c r="A12" s="70" t="s">
        <v>83</v>
      </c>
      <c r="B12" s="51"/>
      <c r="C12" s="68">
        <v>10575</v>
      </c>
      <c r="D12" s="69"/>
      <c r="E12" s="52">
        <v>11750</v>
      </c>
      <c r="H12" s="42" t="s">
        <v>77</v>
      </c>
      <c r="I12" s="43">
        <v>67450</v>
      </c>
    </row>
    <row r="13" spans="1:9" x14ac:dyDescent="0.25">
      <c r="A13" s="74" t="s">
        <v>37</v>
      </c>
      <c r="B13" s="51"/>
      <c r="C13" s="68"/>
      <c r="D13" s="69"/>
      <c r="E13" s="52"/>
      <c r="H13" s="42" t="s">
        <v>78</v>
      </c>
      <c r="I13" s="43">
        <v>590750</v>
      </c>
    </row>
    <row r="14" spans="1:9" x14ac:dyDescent="0.25">
      <c r="A14" s="70" t="s">
        <v>38</v>
      </c>
      <c r="B14" s="51"/>
      <c r="C14" s="68"/>
      <c r="D14" s="69"/>
      <c r="E14" s="52"/>
      <c r="H14" s="46" t="s">
        <v>79</v>
      </c>
      <c r="I14" s="43">
        <v>10500</v>
      </c>
    </row>
    <row r="15" spans="1:9" x14ac:dyDescent="0.25">
      <c r="A15" s="75"/>
      <c r="B15" s="76"/>
      <c r="C15" s="68"/>
      <c r="D15" s="69"/>
      <c r="E15" s="52"/>
      <c r="H15" s="42" t="s">
        <v>28</v>
      </c>
      <c r="I15" s="43">
        <v>37869</v>
      </c>
    </row>
    <row r="16" spans="1:9" x14ac:dyDescent="0.25">
      <c r="A16" s="70" t="s">
        <v>39</v>
      </c>
      <c r="B16" s="51"/>
      <c r="C16" s="68"/>
      <c r="D16" s="69"/>
      <c r="E16" s="52"/>
      <c r="H16" s="42" t="s">
        <v>92</v>
      </c>
      <c r="I16" s="43">
        <v>22917</v>
      </c>
    </row>
    <row r="17" spans="1:10" x14ac:dyDescent="0.25">
      <c r="A17" s="75" t="s">
        <v>84</v>
      </c>
      <c r="B17" s="51"/>
      <c r="C17" s="68">
        <v>12970</v>
      </c>
      <c r="D17" s="69"/>
      <c r="E17" s="52">
        <v>12350</v>
      </c>
      <c r="H17" s="42" t="s">
        <v>29</v>
      </c>
      <c r="I17" s="44">
        <f>-(B11-D11)</f>
        <v>130</v>
      </c>
    </row>
    <row r="18" spans="1:10" x14ac:dyDescent="0.25">
      <c r="A18" s="77" t="s">
        <v>40</v>
      </c>
      <c r="B18" s="78"/>
      <c r="C18" s="79">
        <f>SUM(C8:C17)</f>
        <v>88760</v>
      </c>
      <c r="D18" s="80"/>
      <c r="E18" s="81">
        <f>SUM(E8:E17)</f>
        <v>80355</v>
      </c>
      <c r="H18" s="22" t="s">
        <v>94</v>
      </c>
      <c r="I18" s="109">
        <v>5510</v>
      </c>
    </row>
    <row r="19" spans="1:10" x14ac:dyDescent="0.25">
      <c r="A19" s="66" t="s">
        <v>41</v>
      </c>
      <c r="B19" s="82"/>
      <c r="C19" s="83"/>
      <c r="D19" s="84"/>
      <c r="E19" s="85"/>
      <c r="H19" s="42" t="s">
        <v>95</v>
      </c>
      <c r="I19" s="43">
        <v>155640</v>
      </c>
    </row>
    <row r="20" spans="1:10" x14ac:dyDescent="0.25">
      <c r="A20" s="74" t="s">
        <v>42</v>
      </c>
      <c r="B20" s="86"/>
      <c r="C20" s="83"/>
      <c r="D20" s="84"/>
      <c r="E20" s="85"/>
      <c r="H20" s="22" t="s">
        <v>96</v>
      </c>
      <c r="I20" s="109">
        <v>4200</v>
      </c>
    </row>
    <row r="21" spans="1:10" x14ac:dyDescent="0.25">
      <c r="A21" s="70"/>
      <c r="B21" s="51"/>
      <c r="C21" s="68"/>
      <c r="D21" s="69"/>
      <c r="E21" s="52"/>
      <c r="H21" s="42"/>
      <c r="I21" s="41"/>
    </row>
    <row r="22" spans="1:10" ht="16.5" thickBot="1" x14ac:dyDescent="0.3">
      <c r="A22" s="70"/>
      <c r="B22" s="51"/>
      <c r="C22" s="68"/>
      <c r="D22" s="69"/>
      <c r="E22" s="52"/>
      <c r="H22" s="49" t="s">
        <v>23</v>
      </c>
      <c r="I22" s="108">
        <f>I7-SUM(I11:I20)</f>
        <v>179534</v>
      </c>
    </row>
    <row r="23" spans="1:10" x14ac:dyDescent="0.25">
      <c r="A23" s="74" t="s">
        <v>43</v>
      </c>
      <c r="B23" s="76"/>
      <c r="C23" s="68"/>
      <c r="D23" s="69"/>
      <c r="E23" s="52"/>
    </row>
    <row r="24" spans="1:10" ht="16.5" thickBot="1" x14ac:dyDescent="0.3">
      <c r="A24" s="70" t="s">
        <v>44</v>
      </c>
      <c r="B24" s="87"/>
      <c r="C24" s="50">
        <v>378450</v>
      </c>
      <c r="D24" s="69"/>
      <c r="E24" s="52">
        <v>378450</v>
      </c>
    </row>
    <row r="25" spans="1:10" ht="16.5" thickBot="1" x14ac:dyDescent="0.3">
      <c r="A25" s="70" t="s">
        <v>85</v>
      </c>
      <c r="B25" s="51">
        <v>1153000</v>
      </c>
      <c r="C25" s="68"/>
      <c r="D25" s="69">
        <v>1153000</v>
      </c>
      <c r="E25" s="52"/>
      <c r="I25" s="54" t="s">
        <v>68</v>
      </c>
      <c r="J25" s="55" t="s">
        <v>69</v>
      </c>
    </row>
    <row r="26" spans="1:10" ht="18" x14ac:dyDescent="0.4">
      <c r="A26" s="75" t="s">
        <v>86</v>
      </c>
      <c r="B26" s="69">
        <v>-326688</v>
      </c>
      <c r="C26" s="88">
        <f>B25+B26</f>
        <v>826312</v>
      </c>
      <c r="D26" s="69">
        <v>-299464</v>
      </c>
      <c r="E26" s="73">
        <f>D25+D26</f>
        <v>853536</v>
      </c>
      <c r="H26" s="56" t="s">
        <v>32</v>
      </c>
      <c r="I26" s="57">
        <f>C32</f>
        <v>1663276</v>
      </c>
      <c r="J26" s="57"/>
    </row>
    <row r="27" spans="1:10" x14ac:dyDescent="0.25">
      <c r="A27" s="70" t="s">
        <v>45</v>
      </c>
      <c r="B27" s="69">
        <v>395850</v>
      </c>
      <c r="C27" s="68"/>
      <c r="D27" s="69">
        <v>239250</v>
      </c>
      <c r="E27" s="52"/>
      <c r="H27" s="42" t="s">
        <v>70</v>
      </c>
      <c r="I27" s="44"/>
      <c r="J27" s="44">
        <f>C59</f>
        <v>977257</v>
      </c>
    </row>
    <row r="28" spans="1:10" ht="18" x14ac:dyDescent="0.4">
      <c r="A28" s="75" t="s">
        <v>46</v>
      </c>
      <c r="B28" s="69">
        <v>-42096</v>
      </c>
      <c r="C28" s="88">
        <f>B27+B28</f>
        <v>353754</v>
      </c>
      <c r="D28" s="69">
        <v>-42964</v>
      </c>
      <c r="E28" s="73">
        <f>D27+D28</f>
        <v>196286</v>
      </c>
      <c r="H28" s="42" t="s">
        <v>71</v>
      </c>
      <c r="I28" s="44"/>
      <c r="J28" s="44">
        <f>C53</f>
        <v>686019</v>
      </c>
    </row>
    <row r="29" spans="1:10" x14ac:dyDescent="0.25">
      <c r="A29" s="74" t="s">
        <v>47</v>
      </c>
      <c r="B29" s="76"/>
      <c r="C29" s="68"/>
      <c r="D29" s="69"/>
      <c r="E29" s="52"/>
      <c r="H29" s="42" t="s">
        <v>72</v>
      </c>
      <c r="I29" s="44"/>
      <c r="J29" s="44">
        <f>I5</f>
        <v>1497700</v>
      </c>
    </row>
    <row r="30" spans="1:10" x14ac:dyDescent="0.25">
      <c r="A30" s="70" t="s">
        <v>87</v>
      </c>
      <c r="B30" s="51"/>
      <c r="C30" s="68">
        <v>16000</v>
      </c>
      <c r="D30" s="69"/>
      <c r="E30" s="52">
        <v>16000</v>
      </c>
      <c r="H30" s="42" t="s">
        <v>73</v>
      </c>
      <c r="I30" s="44">
        <f>-I6+SUM(I11:I20)</f>
        <v>1318166</v>
      </c>
      <c r="J30" s="44"/>
    </row>
    <row r="31" spans="1:10" x14ac:dyDescent="0.25">
      <c r="A31" s="77" t="s">
        <v>48</v>
      </c>
      <c r="B31" s="78"/>
      <c r="C31" s="89">
        <f>SUM(C21:C30)</f>
        <v>1574516</v>
      </c>
      <c r="D31" s="90"/>
      <c r="E31" s="81">
        <f>SUM(E21:E30)</f>
        <v>1444272</v>
      </c>
      <c r="H31" s="42"/>
      <c r="I31" s="44"/>
      <c r="J31" s="44"/>
    </row>
    <row r="32" spans="1:10" ht="16.5" thickBot="1" x14ac:dyDescent="0.3">
      <c r="A32" s="91" t="s">
        <v>49</v>
      </c>
      <c r="B32" s="92"/>
      <c r="C32" s="93">
        <f>C31+C18</f>
        <v>1663276</v>
      </c>
      <c r="D32" s="94"/>
      <c r="E32" s="95">
        <f>E18+E31</f>
        <v>1524627</v>
      </c>
      <c r="H32" s="42"/>
      <c r="I32" s="44"/>
      <c r="J32" s="44"/>
    </row>
    <row r="33" spans="1:10" ht="16.5" thickBot="1" x14ac:dyDescent="0.3">
      <c r="A33" s="61" t="s">
        <v>50</v>
      </c>
      <c r="B33" s="96"/>
      <c r="C33" s="97"/>
      <c r="D33" s="96"/>
      <c r="E33" s="98"/>
      <c r="H33" s="49" t="s">
        <v>74</v>
      </c>
      <c r="I33" s="58">
        <f>SUM(I26:I30)</f>
        <v>2981442</v>
      </c>
      <c r="J33" s="58">
        <f>SUM(J26:J30)</f>
        <v>3160976</v>
      </c>
    </row>
    <row r="34" spans="1:10" x14ac:dyDescent="0.25">
      <c r="A34" s="66" t="s">
        <v>51</v>
      </c>
      <c r="B34" s="51"/>
      <c r="C34" s="50"/>
      <c r="D34" s="51"/>
      <c r="E34" s="52"/>
    </row>
    <row r="35" spans="1:10" x14ac:dyDescent="0.25">
      <c r="A35" s="99" t="s">
        <v>52</v>
      </c>
      <c r="B35" s="51"/>
      <c r="C35" s="50"/>
      <c r="D35" s="51"/>
      <c r="E35" s="52"/>
      <c r="I35" s="47">
        <f>I33-J33</f>
        <v>-179534</v>
      </c>
    </row>
    <row r="36" spans="1:10" x14ac:dyDescent="0.25">
      <c r="A36" s="70" t="s">
        <v>53</v>
      </c>
      <c r="B36" s="87"/>
      <c r="C36" s="50">
        <v>14640</v>
      </c>
      <c r="D36" s="84"/>
      <c r="E36" s="52">
        <v>12200</v>
      </c>
    </row>
    <row r="37" spans="1:10" x14ac:dyDescent="0.25">
      <c r="A37" s="70" t="s">
        <v>88</v>
      </c>
      <c r="B37" s="51"/>
      <c r="C37" s="50">
        <v>51726</v>
      </c>
      <c r="D37" s="51"/>
      <c r="E37" s="52">
        <v>57473</v>
      </c>
    </row>
    <row r="38" spans="1:10" x14ac:dyDescent="0.25">
      <c r="A38" s="70"/>
      <c r="B38" s="51"/>
      <c r="C38" s="50"/>
      <c r="D38" s="51"/>
      <c r="E38" s="52"/>
    </row>
    <row r="39" spans="1:10" x14ac:dyDescent="0.25">
      <c r="A39" s="70"/>
      <c r="B39" s="51"/>
      <c r="C39" s="50"/>
      <c r="D39" s="51"/>
      <c r="E39" s="52"/>
    </row>
    <row r="40" spans="1:10" x14ac:dyDescent="0.25">
      <c r="A40" s="100" t="s">
        <v>54</v>
      </c>
      <c r="B40" s="51"/>
      <c r="C40" s="50"/>
      <c r="D40" s="51"/>
      <c r="E40" s="52"/>
    </row>
    <row r="41" spans="1:10" x14ac:dyDescent="0.25">
      <c r="A41" s="75" t="s">
        <v>55</v>
      </c>
      <c r="B41" s="51"/>
      <c r="C41" s="50"/>
      <c r="D41" s="51"/>
      <c r="E41" s="52"/>
    </row>
    <row r="42" spans="1:10" x14ac:dyDescent="0.25">
      <c r="A42" s="101" t="s">
        <v>56</v>
      </c>
      <c r="B42" s="51"/>
      <c r="C42" s="50">
        <v>11361</v>
      </c>
      <c r="D42" s="51"/>
      <c r="E42" s="52">
        <v>10819</v>
      </c>
    </row>
    <row r="43" spans="1:10" x14ac:dyDescent="0.25">
      <c r="A43" s="101" t="s">
        <v>57</v>
      </c>
      <c r="B43" s="51"/>
      <c r="C43" s="50">
        <v>441</v>
      </c>
      <c r="D43" s="51"/>
      <c r="E43" s="52">
        <v>2083</v>
      </c>
    </row>
    <row r="44" spans="1:10" x14ac:dyDescent="0.25">
      <c r="A44" s="101" t="s">
        <v>58</v>
      </c>
      <c r="B44" s="51"/>
      <c r="C44" s="50">
        <v>8977</v>
      </c>
      <c r="D44" s="51"/>
      <c r="E44" s="52">
        <v>6226</v>
      </c>
    </row>
    <row r="45" spans="1:10" x14ac:dyDescent="0.25">
      <c r="A45" s="101"/>
      <c r="B45" s="51"/>
      <c r="C45" s="50"/>
      <c r="D45" s="51"/>
      <c r="E45" s="52"/>
    </row>
    <row r="46" spans="1:10" x14ac:dyDescent="0.25">
      <c r="A46" s="75"/>
      <c r="B46" s="51"/>
      <c r="C46" s="50"/>
      <c r="D46" s="51"/>
      <c r="E46" s="52"/>
    </row>
    <row r="47" spans="1:10" x14ac:dyDescent="0.25">
      <c r="A47" s="101"/>
      <c r="B47" s="51"/>
      <c r="C47" s="50"/>
      <c r="D47" s="51"/>
      <c r="E47" s="52"/>
    </row>
    <row r="48" spans="1:10" x14ac:dyDescent="0.25">
      <c r="A48" s="102" t="s">
        <v>59</v>
      </c>
      <c r="B48" s="78"/>
      <c r="C48" s="79">
        <f>SUM(C36:C47)</f>
        <v>87145</v>
      </c>
      <c r="D48" s="80"/>
      <c r="E48" s="81">
        <f>SUM(E36:E47)</f>
        <v>88801</v>
      </c>
    </row>
    <row r="49" spans="1:5" x14ac:dyDescent="0.25">
      <c r="A49" s="99" t="s">
        <v>60</v>
      </c>
      <c r="B49" s="51"/>
      <c r="C49" s="50"/>
      <c r="D49" s="51"/>
      <c r="E49" s="52"/>
    </row>
    <row r="50" spans="1:5" x14ac:dyDescent="0.25">
      <c r="A50" s="70" t="s">
        <v>90</v>
      </c>
      <c r="B50" s="51"/>
      <c r="C50" s="50">
        <v>580474</v>
      </c>
      <c r="D50" s="51"/>
      <c r="E50" s="52">
        <v>632200</v>
      </c>
    </row>
    <row r="51" spans="1:5" x14ac:dyDescent="0.25">
      <c r="A51" s="70" t="s">
        <v>89</v>
      </c>
      <c r="B51" s="51"/>
      <c r="C51" s="50">
        <v>18400</v>
      </c>
      <c r="D51" s="51"/>
      <c r="E51" s="52">
        <v>18400</v>
      </c>
    </row>
    <row r="52" spans="1:5" x14ac:dyDescent="0.25">
      <c r="A52" s="103" t="s">
        <v>61</v>
      </c>
      <c r="B52" s="78"/>
      <c r="C52" s="79">
        <f>SUM(C50:C51)</f>
        <v>598874</v>
      </c>
      <c r="D52" s="80"/>
      <c r="E52" s="81">
        <f>SUM(E50:E51)</f>
        <v>650600</v>
      </c>
    </row>
    <row r="53" spans="1:5" x14ac:dyDescent="0.25">
      <c r="A53" s="77" t="s">
        <v>62</v>
      </c>
      <c r="B53" s="78"/>
      <c r="C53" s="79">
        <f>C48+C52</f>
        <v>686019</v>
      </c>
      <c r="D53" s="80"/>
      <c r="E53" s="81">
        <f>E48+E52</f>
        <v>739401</v>
      </c>
    </row>
    <row r="54" spans="1:5" x14ac:dyDescent="0.25">
      <c r="A54" s="66" t="s">
        <v>63</v>
      </c>
      <c r="B54" s="51"/>
      <c r="C54" s="50"/>
      <c r="D54" s="51"/>
      <c r="E54" s="52"/>
    </row>
    <row r="55" spans="1:5" x14ac:dyDescent="0.25">
      <c r="A55" s="70" t="s">
        <v>64</v>
      </c>
      <c r="B55" s="51"/>
      <c r="C55" s="50">
        <v>234900</v>
      </c>
      <c r="D55" s="51"/>
      <c r="E55" s="52">
        <v>204450</v>
      </c>
    </row>
    <row r="56" spans="1:5" x14ac:dyDescent="0.25">
      <c r="A56" s="70" t="s">
        <v>65</v>
      </c>
      <c r="B56" s="51"/>
      <c r="C56" s="50">
        <v>742357</v>
      </c>
      <c r="D56" s="51"/>
      <c r="E56" s="52">
        <v>580776</v>
      </c>
    </row>
    <row r="57" spans="1:5" x14ac:dyDescent="0.25">
      <c r="A57" s="70"/>
      <c r="B57" s="51"/>
      <c r="C57" s="50"/>
      <c r="D57" s="51"/>
      <c r="E57" s="52"/>
    </row>
    <row r="58" spans="1:5" x14ac:dyDescent="0.25">
      <c r="A58" s="70"/>
      <c r="B58" s="51"/>
      <c r="C58" s="50"/>
      <c r="D58" s="51"/>
      <c r="E58" s="52"/>
    </row>
    <row r="59" spans="1:5" x14ac:dyDescent="0.25">
      <c r="A59" s="77" t="s">
        <v>66</v>
      </c>
      <c r="B59" s="78"/>
      <c r="C59" s="79">
        <f>SUM(C55:C58)</f>
        <v>977257</v>
      </c>
      <c r="D59" s="80"/>
      <c r="E59" s="81">
        <f>SUM(E55:E57)</f>
        <v>785226</v>
      </c>
    </row>
    <row r="60" spans="1:5" ht="16.5" thickBot="1" x14ac:dyDescent="0.3">
      <c r="A60" s="104" t="s">
        <v>67</v>
      </c>
      <c r="B60" s="105"/>
      <c r="C60" s="106">
        <f>C59+C53</f>
        <v>1663276</v>
      </c>
      <c r="D60" s="105"/>
      <c r="E60" s="107">
        <f>E59+E53</f>
        <v>1524627</v>
      </c>
    </row>
    <row r="61" spans="1:5" x14ac:dyDescent="0.25">
      <c r="A61" s="48"/>
      <c r="B61" s="48"/>
    </row>
    <row r="62" spans="1:5" x14ac:dyDescent="0.25">
      <c r="A62" s="48"/>
      <c r="B62" s="48"/>
      <c r="C62" s="53">
        <f>C32-C60</f>
        <v>0</v>
      </c>
      <c r="D62" s="53"/>
      <c r="E62" s="53">
        <f>E32-E60</f>
        <v>0</v>
      </c>
    </row>
  </sheetData>
  <mergeCells count="8">
    <mergeCell ref="B5:C5"/>
    <mergeCell ref="D5:E5"/>
    <mergeCell ref="H2:I2"/>
    <mergeCell ref="H3:I3"/>
    <mergeCell ref="H4:I4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Lab</vt:lpstr>
      <vt:lpstr>Calcul perso</vt:lpstr>
      <vt:lpstr>Lab!Zone_d_impression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Jean-Philippe Bernard</cp:lastModifiedBy>
  <cp:lastPrinted>2022-02-03T21:29:46Z</cp:lastPrinted>
  <dcterms:created xsi:type="dcterms:W3CDTF">2016-05-02T16:09:14Z</dcterms:created>
  <dcterms:modified xsi:type="dcterms:W3CDTF">2022-05-18T20:31:34Z</dcterms:modified>
</cp:coreProperties>
</file>