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" sheetId="1" r:id="rId4"/>
    <sheet state="visible" name="Calcul perso" sheetId="2" r:id="rId5"/>
  </sheets>
  <definedNames/>
  <calcPr/>
  <extLst>
    <ext uri="GoogleSheetsCustomDataVersion1">
      <go:sheetsCustomData xmlns:go="http://customooxmlschemas.google.com/" r:id="rId6" roundtripDataSignature="AMtx7mjsvGOtmMdZx3y6QmAzaRCxdTH58g=="/>
    </ext>
  </extLst>
</workbook>
</file>

<file path=xl/sharedStrings.xml><?xml version="1.0" encoding="utf-8"?>
<sst xmlns="http://schemas.openxmlformats.org/spreadsheetml/2006/main" count="107" uniqueCount="66">
  <si>
    <t xml:space="preserve">Nom : </t>
  </si>
  <si>
    <t>Khanafer</t>
  </si>
  <si>
    <t xml:space="preserve">Prénom : </t>
  </si>
  <si>
    <t>Diab</t>
  </si>
  <si>
    <t xml:space="preserve">Matricule : </t>
  </si>
  <si>
    <t>1952548</t>
  </si>
  <si>
    <t xml:space="preserve">Groupe : </t>
  </si>
  <si>
    <t>Désormeaux</t>
  </si>
  <si>
    <t>Charles-Etienne</t>
  </si>
  <si>
    <t>1956442</t>
  </si>
  <si>
    <t>Partie 1</t>
  </si>
  <si>
    <t>% dernier salaire</t>
  </si>
  <si>
    <t xml:space="preserve">Montant </t>
  </si>
  <si>
    <t>(F/P;3%;;25)</t>
  </si>
  <si>
    <t>Montant act.</t>
  </si>
  <si>
    <t>Renommer le terme Facteur par la bon facteur (ex. (F/A;10%;4)</t>
  </si>
  <si>
    <t>Q1</t>
  </si>
  <si>
    <t>Indiquer en dessous du Facteur le facteur en chiffre</t>
  </si>
  <si>
    <t>(F/A;8%;30)</t>
  </si>
  <si>
    <t>Q2</t>
  </si>
  <si>
    <t>(A/F;8%;25)</t>
  </si>
  <si>
    <t>Q3</t>
  </si>
  <si>
    <t>(P/F;8%;25)</t>
  </si>
  <si>
    <t>Q4</t>
  </si>
  <si>
    <t>Partie 2</t>
  </si>
  <si>
    <t>1er taux</t>
  </si>
  <si>
    <t>2e taux</t>
  </si>
  <si>
    <t>Taux</t>
  </si>
  <si>
    <t>v</t>
  </si>
  <si>
    <t>Formule</t>
  </si>
  <si>
    <t>ln(i+1)*v</t>
  </si>
  <si>
    <t>r</t>
  </si>
  <si>
    <t>Taux annuel</t>
  </si>
  <si>
    <t>m</t>
  </si>
  <si>
    <t>EXP(r/v)-1</t>
  </si>
  <si>
    <t>Taux eff/sem</t>
  </si>
  <si>
    <t xml:space="preserve">Taux eff. ann. </t>
  </si>
  <si>
    <t>Taux mensuel</t>
  </si>
  <si>
    <t>Partie 3</t>
  </si>
  <si>
    <t>a)</t>
  </si>
  <si>
    <t>Subvention annuel</t>
  </si>
  <si>
    <t>Subvention %</t>
  </si>
  <si>
    <t>Provincial</t>
  </si>
  <si>
    <t>MAX(2500, 2500)</t>
  </si>
  <si>
    <t>Federal</t>
  </si>
  <si>
    <t>Réponse a</t>
  </si>
  <si>
    <t>b)</t>
  </si>
  <si>
    <t>Avec subvention</t>
  </si>
  <si>
    <t>Nbr d'années</t>
  </si>
  <si>
    <t>Montant annuel</t>
  </si>
  <si>
    <t>(F/A;12%;14)</t>
  </si>
  <si>
    <t>Rapport annuel</t>
  </si>
  <si>
    <t>Total</t>
  </si>
  <si>
    <t>(F/P;12%;1)</t>
  </si>
  <si>
    <t>Nous avons 1 an avec le restant de la subvention après 14 ans.</t>
  </si>
  <si>
    <t>Sans subvention</t>
  </si>
  <si>
    <t>(F/P;12%;4)</t>
  </si>
  <si>
    <t>Réponse b</t>
  </si>
  <si>
    <t>c)</t>
  </si>
  <si>
    <t>Montant avant inflation</t>
  </si>
  <si>
    <t>Montant après inflation</t>
  </si>
  <si>
    <t>Montant apres inflation * 10</t>
  </si>
  <si>
    <t>Réponse c</t>
  </si>
  <si>
    <t>BONUS</t>
  </si>
  <si>
    <t>Prix maximum du nouvel immeuble</t>
  </si>
  <si>
    <t>Calcul, questionnement et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</si>
</sst>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h&quot; h &quot;mm"/>
    <numFmt numFmtId="165" formatCode="[$-F800]dddd\,\ mmmm\ dd\,\ yyyy"/>
    <numFmt numFmtId="166" formatCode="_ * #,##0.0000_)\ _$_ ;_ * \(#,##0.0000\)\ _$_ ;_ * &quot;-&quot;??_)\ _$_ ;_ @_ "/>
    <numFmt numFmtId="167" formatCode="_-[$$-409]* #,##0.00_ ;_-[$$-409]* \-#,##0.00\ ;_-[$$-409]* &quot;-&quot;??_ ;_-@_ "/>
    <numFmt numFmtId="168" formatCode="0.0000"/>
    <numFmt numFmtId="169" formatCode="0.000000"/>
    <numFmt numFmtId="170" formatCode="_ * #,##0_)\ &quot;$&quot;_ ;_ * \(#,##0\)\ &quot;$&quot;_ ;_ * &quot;-&quot;??_)\ &quot;$&quot;_ ;_ @_ "/>
    <numFmt numFmtId="171" formatCode="_ * #,##0.00_)\ [$$-C0C]_ ;_ * \(#,##0.00\)\ [$$-C0C]_ ;_ * &quot;-&quot;??_)\ [$$-C0C]_ ;_ @_ "/>
    <numFmt numFmtId="172" formatCode="_ * #,##0.00_)\ [$$-C0C]_ ;_ * \(#,##0.00\)\ [$$-C0C]_ ;_ * &quot;-&quot;?????_)\ [$$-C0C]_ ;_ @_ "/>
    <numFmt numFmtId="173" formatCode="#,##0.00\ &quot;$&quot;"/>
    <numFmt numFmtId="174" formatCode="#,##0.00\ &quot;$&quot;_);[Red]\(#,##0.00\ &quot;$&quot;\)"/>
  </numFmts>
  <fonts count="6">
    <font>
      <sz val="12.0"/>
      <color theme="1"/>
      <name val="Calibri"/>
    </font>
    <font>
      <b/>
      <sz val="12.0"/>
      <color rgb="FF000000"/>
      <name val="Calibri"/>
    </font>
    <font>
      <b/>
      <sz val="12.0"/>
      <color theme="1"/>
      <name val="Calibri"/>
    </font>
    <font/>
    <font>
      <sz val="11.0"/>
      <color theme="1"/>
      <name val="Calibri"/>
    </font>
    <font>
      <b/>
      <sz val="2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</fills>
  <borders count="3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center"/>
    </xf>
    <xf borderId="0" fillId="0" fontId="2" numFmtId="49" xfId="0" applyFont="1" applyNumberFormat="1"/>
    <xf borderId="0" fillId="0" fontId="1" numFmtId="49" xfId="0" applyFont="1" applyNumberFormat="1"/>
    <xf borderId="0" fillId="0" fontId="0" numFmtId="0" xfId="0" applyFont="1"/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left"/>
    </xf>
    <xf borderId="1" fillId="2" fontId="2" numFmtId="0" xfId="0" applyBorder="1" applyFill="1" applyFont="1"/>
    <xf borderId="1" fillId="2" fontId="0" numFmtId="0" xfId="0" applyBorder="1" applyFont="1"/>
    <xf borderId="0" fillId="0" fontId="0" numFmtId="166" xfId="0" applyFont="1" applyNumberForma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9" xfId="0" applyFont="1" applyNumberFormat="1"/>
    <xf borderId="2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0" fillId="0" fontId="0" numFmtId="0" xfId="0" applyAlignment="1" applyFont="1">
      <alignment vertical="center"/>
    </xf>
    <xf borderId="5" fillId="0" fontId="0" numFmtId="167" xfId="0" applyBorder="1" applyFont="1" applyNumberFormat="1"/>
    <xf borderId="5" fillId="0" fontId="0" numFmtId="168" xfId="0" applyBorder="1" applyFont="1" applyNumberFormat="1"/>
    <xf borderId="6" fillId="3" fontId="2" numFmtId="167" xfId="0" applyBorder="1" applyFill="1" applyFont="1" applyNumberFormat="1"/>
    <xf borderId="0" fillId="0" fontId="0" numFmtId="167" xfId="0" applyFont="1" applyNumberFormat="1"/>
    <xf borderId="0" fillId="0" fontId="0" numFmtId="168" xfId="0" applyFont="1" applyNumberFormat="1"/>
    <xf borderId="0" fillId="0" fontId="2" numFmtId="167" xfId="0" applyFont="1" applyNumberFormat="1"/>
    <xf borderId="7" fillId="0" fontId="0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center"/>
    </xf>
    <xf borderId="6" fillId="0" fontId="2" numFmtId="0" xfId="0" applyBorder="1" applyFont="1"/>
    <xf borderId="8" fillId="0" fontId="2" numFmtId="0" xfId="0" applyBorder="1" applyFont="1"/>
    <xf borderId="5" fillId="0" fontId="0" numFmtId="169" xfId="0" applyBorder="1" applyFont="1" applyNumberFormat="1"/>
    <xf borderId="0" fillId="0" fontId="0" numFmtId="169" xfId="0" applyFont="1" applyNumberFormat="1"/>
    <xf borderId="9" fillId="0" fontId="2" numFmtId="0" xfId="0" applyBorder="1" applyFont="1"/>
    <xf borderId="10" fillId="0" fontId="0" numFmtId="167" xfId="0" applyBorder="1" applyFont="1" applyNumberFormat="1"/>
    <xf borderId="10" fillId="0" fontId="0" numFmtId="168" xfId="0" applyBorder="1" applyFont="1" applyNumberFormat="1"/>
    <xf borderId="11" fillId="3" fontId="2" numFmtId="167" xfId="0" applyBorder="1" applyFont="1" applyNumberFormat="1"/>
    <xf borderId="0" fillId="0" fontId="2" numFmtId="0" xfId="0" applyAlignment="1" applyFont="1">
      <alignment horizontal="right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right"/>
    </xf>
    <xf borderId="13" fillId="0" fontId="0" numFmtId="0" xfId="0" applyAlignment="1" applyBorder="1" applyFont="1">
      <alignment horizontal="center"/>
    </xf>
    <xf borderId="14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right"/>
    </xf>
    <xf borderId="17" fillId="0" fontId="0" numFmtId="0" xfId="0" applyAlignment="1" applyBorder="1" applyFont="1">
      <alignment horizontal="center"/>
    </xf>
    <xf borderId="7" fillId="0" fontId="2" numFmtId="0" xfId="0" applyAlignment="1" applyBorder="1" applyFont="1">
      <alignment horizontal="right"/>
    </xf>
    <xf borderId="14" fillId="0" fontId="0" numFmtId="10" xfId="0" applyAlignment="1" applyBorder="1" applyFont="1" applyNumberFormat="1">
      <alignment horizontal="center"/>
    </xf>
    <xf borderId="7" fillId="0" fontId="0" numFmtId="10" xfId="0" applyAlignment="1" applyBorder="1" applyFont="1" applyNumberFormat="1">
      <alignment horizontal="center"/>
    </xf>
    <xf borderId="16" fillId="0" fontId="0" numFmtId="10" xfId="0" applyAlignment="1" applyBorder="1" applyFont="1" applyNumberFormat="1">
      <alignment horizontal="center"/>
    </xf>
    <xf borderId="18" fillId="0" fontId="0" numFmtId="0" xfId="0" applyAlignment="1" applyBorder="1" applyFont="1">
      <alignment horizontal="right"/>
    </xf>
    <xf borderId="19" fillId="3" fontId="0" numFmtId="10" xfId="0" applyBorder="1" applyFont="1" applyNumberFormat="1"/>
    <xf borderId="7" fillId="0" fontId="0" numFmtId="0" xfId="0" applyAlignment="1" applyBorder="1" applyFont="1">
      <alignment horizontal="right"/>
    </xf>
    <xf borderId="18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right" shrinkToFit="0" vertical="center" wrapText="1"/>
    </xf>
    <xf borderId="12" fillId="3" fontId="0" numFmtId="10" xfId="0" applyAlignment="1" applyBorder="1" applyFont="1" applyNumberFormat="1">
      <alignment horizontal="left"/>
    </xf>
    <xf borderId="12" fillId="3" fontId="0" numFmtId="10" xfId="0" applyAlignment="1" applyBorder="1" applyFont="1" applyNumberFormat="1">
      <alignment horizontal="center"/>
    </xf>
    <xf borderId="14" fillId="0" fontId="0" numFmtId="0" xfId="0" applyBorder="1" applyFont="1"/>
    <xf borderId="21" fillId="4" fontId="0" numFmtId="0" xfId="0" applyBorder="1" applyFill="1" applyFont="1"/>
    <xf borderId="19" fillId="4" fontId="0" numFmtId="0" xfId="0" applyBorder="1" applyFont="1"/>
    <xf borderId="14" fillId="0" fontId="2" numFmtId="0" xfId="0" applyAlignment="1" applyBorder="1" applyFont="1">
      <alignment horizontal="right"/>
    </xf>
    <xf borderId="14" fillId="0" fontId="0" numFmtId="0" xfId="0" applyAlignment="1" applyBorder="1" applyFont="1">
      <alignment horizontal="right"/>
    </xf>
    <xf borderId="21" fillId="3" fontId="0" numFmtId="10" xfId="0" applyBorder="1" applyFont="1" applyNumberFormat="1"/>
    <xf borderId="13" fillId="0" fontId="0" numFmtId="0" xfId="0" applyBorder="1" applyFont="1"/>
    <xf borderId="22" fillId="0" fontId="0" numFmtId="0" xfId="0" applyBorder="1" applyFont="1"/>
    <xf borderId="22" fillId="0" fontId="2" numFmtId="0" xfId="0" applyBorder="1" applyFont="1"/>
    <xf borderId="17" fillId="0" fontId="0" numFmtId="0" xfId="0" applyBorder="1" applyFont="1"/>
    <xf borderId="0" fillId="0" fontId="0" numFmtId="9" xfId="0" applyFont="1" applyNumberFormat="1"/>
    <xf borderId="16" fillId="0" fontId="0" numFmtId="0" xfId="0" applyBorder="1" applyFont="1"/>
    <xf borderId="23" fillId="0" fontId="0" numFmtId="0" xfId="0" applyBorder="1" applyFont="1"/>
    <xf borderId="24" fillId="0" fontId="0" numFmtId="9" xfId="0" applyBorder="1" applyFont="1" applyNumberFormat="1"/>
    <xf borderId="24" fillId="0" fontId="0" numFmtId="0" xfId="0" applyBorder="1" applyFont="1"/>
    <xf borderId="20" fillId="0" fontId="2" numFmtId="0" xfId="0" applyBorder="1" applyFont="1"/>
    <xf borderId="25" fillId="3" fontId="2" numFmtId="170" xfId="0" applyAlignment="1" applyBorder="1" applyFont="1" applyNumberFormat="1">
      <alignment horizontal="right"/>
    </xf>
    <xf borderId="26" fillId="0" fontId="3" numFmtId="0" xfId="0" applyBorder="1" applyFont="1"/>
    <xf borderId="27" fillId="0" fontId="2" numFmtId="0" xfId="0" applyAlignment="1" applyBorder="1" applyFont="1">
      <alignment horizontal="center"/>
    </xf>
    <xf borderId="28" fillId="0" fontId="3" numFmtId="0" xfId="0" applyBorder="1" applyFont="1"/>
    <xf borderId="22" fillId="0" fontId="0" numFmtId="0" xfId="0" applyAlignment="1" applyBorder="1" applyFont="1">
      <alignment shrinkToFit="0" wrapText="1"/>
    </xf>
    <xf borderId="17" fillId="0" fontId="0" numFmtId="0" xfId="0" applyAlignment="1" applyBorder="1" applyFont="1">
      <alignment shrinkToFit="0" wrapText="1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0" numFmtId="0" xfId="0" applyBorder="1" applyFont="1"/>
    <xf borderId="33" fillId="0" fontId="0" numFmtId="171" xfId="0" applyBorder="1" applyFont="1" applyNumberFormat="1"/>
    <xf borderId="0" fillId="0" fontId="0" numFmtId="172" xfId="0" applyFont="1" applyNumberFormat="1"/>
    <xf borderId="34" fillId="0" fontId="0" numFmtId="9" xfId="0" applyBorder="1" applyFont="1" applyNumberFormat="1"/>
    <xf borderId="27" fillId="0" fontId="2" numFmtId="0" xfId="0" applyBorder="1" applyFont="1"/>
    <xf borderId="28" fillId="0" fontId="2" numFmtId="0" xfId="0" applyBorder="1" applyFont="1"/>
    <xf borderId="0" fillId="0" fontId="4" numFmtId="0" xfId="0" applyAlignment="1" applyFont="1">
      <alignment horizontal="center" shrinkToFit="0" wrapText="1"/>
    </xf>
    <xf borderId="33" fillId="0" fontId="0" numFmtId="170" xfId="0" applyBorder="1" applyFont="1" applyNumberFormat="1"/>
    <xf borderId="0" fillId="0" fontId="4" numFmtId="0" xfId="0" applyAlignment="1" applyFont="1">
      <alignment shrinkToFit="0" wrapText="1"/>
    </xf>
    <xf borderId="0" fillId="0" fontId="0" numFmtId="0" xfId="0" applyAlignment="1" applyFont="1">
      <alignment horizontal="right"/>
    </xf>
    <xf borderId="16" fillId="0" fontId="2" numFmtId="0" xfId="0" applyBorder="1" applyFont="1"/>
    <xf borderId="33" fillId="0" fontId="0" numFmtId="173" xfId="0" applyBorder="1" applyFont="1" applyNumberFormat="1"/>
    <xf borderId="0" fillId="0" fontId="0" numFmtId="173" xfId="0" applyFont="1" applyNumberFormat="1"/>
    <xf borderId="0" fillId="0" fontId="0" numFmtId="170" xfId="0" applyFont="1" applyNumberFormat="1"/>
    <xf borderId="22" fillId="0" fontId="2" numFmtId="0" xfId="0" applyAlignment="1" applyBorder="1" applyFont="1">
      <alignment horizontal="center"/>
    </xf>
    <xf borderId="22" fillId="0" fontId="3" numFmtId="0" xfId="0" applyBorder="1" applyFont="1"/>
    <xf borderId="0" fillId="0" fontId="0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24" fillId="0" fontId="0" numFmtId="0" xfId="0" applyAlignment="1" applyBorder="1" applyFont="1">
      <alignment horizontal="center" shrinkToFit="0" wrapText="1"/>
    </xf>
    <xf borderId="24" fillId="0" fontId="3" numFmtId="0" xfId="0" applyBorder="1" applyFont="1"/>
    <xf borderId="35" fillId="0" fontId="3" numFmtId="0" xfId="0" applyBorder="1" applyFont="1"/>
    <xf borderId="20" fillId="0" fontId="0" numFmtId="0" xfId="0" applyAlignment="1" applyBorder="1" applyFont="1">
      <alignment horizontal="center"/>
    </xf>
    <xf borderId="36" fillId="0" fontId="3" numFmtId="0" xfId="0" applyBorder="1" applyFont="1"/>
    <xf borderId="20" fillId="3" fontId="2" numFmtId="170" xfId="0" applyAlignment="1" applyBorder="1" applyFont="1" applyNumberFormat="1">
      <alignment horizontal="center"/>
    </xf>
    <xf borderId="0" fillId="0" fontId="5" numFmtId="0" xfId="0" applyFont="1"/>
    <xf borderId="0" fillId="0" fontId="0" numFmtId="17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5.11"/>
    <col customWidth="1" min="2" max="2" width="13.89"/>
    <col customWidth="1" min="3" max="3" width="15.33"/>
    <col customWidth="1" min="4" max="5" width="15.0"/>
    <col customWidth="1" min="6" max="6" width="13.44"/>
    <col customWidth="1" min="7" max="7" width="15.33"/>
    <col customWidth="1" min="8" max="8" width="9.89"/>
    <col customWidth="1" min="9" max="9" width="10.89"/>
    <col customWidth="1" min="10" max="10" width="11.11"/>
    <col customWidth="1" min="11" max="11" width="13.0"/>
    <col customWidth="1" min="12" max="12" width="10.89"/>
    <col customWidth="1" min="13" max="13" width="9.11"/>
    <col customWidth="1" min="14" max="14" width="20.33"/>
    <col customWidth="1" min="15" max="15" width="9.11"/>
    <col customWidth="1" min="16" max="26" width="10.89"/>
  </cols>
  <sheetData>
    <row r="1" ht="15.75" customHeight="1">
      <c r="A1" s="1" t="s">
        <v>0</v>
      </c>
      <c r="B1" s="2" t="s">
        <v>1</v>
      </c>
      <c r="D1" s="1" t="s">
        <v>2</v>
      </c>
      <c r="E1" s="2" t="s">
        <v>3</v>
      </c>
      <c r="G1" s="3" t="s">
        <v>4</v>
      </c>
      <c r="H1" s="2" t="s">
        <v>5</v>
      </c>
      <c r="J1" s="4" t="s">
        <v>6</v>
      </c>
      <c r="K1" s="5">
        <v>7.0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 t="s">
        <v>0</v>
      </c>
      <c r="B2" s="2" t="s">
        <v>7</v>
      </c>
      <c r="D2" s="1" t="s">
        <v>2</v>
      </c>
      <c r="E2" s="2" t="s">
        <v>8</v>
      </c>
      <c r="G2" s="3" t="s">
        <v>4</v>
      </c>
      <c r="H2" s="2" t="s">
        <v>9</v>
      </c>
      <c r="J2" s="4" t="s">
        <v>6</v>
      </c>
      <c r="K2" s="5">
        <v>7.0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" t="s">
        <v>0</v>
      </c>
      <c r="B3" s="2"/>
      <c r="D3" s="1" t="s">
        <v>2</v>
      </c>
      <c r="E3" s="2"/>
      <c r="G3" s="3" t="s">
        <v>4</v>
      </c>
      <c r="H3" s="2"/>
      <c r="J3" s="4" t="s">
        <v>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>
        <f t="shared" ref="A4:B4" si="1">NOW()</f>
        <v>44617.75846</v>
      </c>
      <c r="B4" s="7">
        <f t="shared" si="1"/>
        <v>44617.75846</v>
      </c>
      <c r="E4" s="2"/>
      <c r="F4" s="2"/>
      <c r="G4" s="3"/>
      <c r="H4" s="2"/>
      <c r="I4" s="2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8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5"/>
      <c r="M5" s="5"/>
      <c r="N5" s="10"/>
      <c r="O5" s="11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0"/>
      <c r="O6" s="11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2"/>
      <c r="B7" s="13"/>
      <c r="C7" s="12" t="s">
        <v>11</v>
      </c>
      <c r="D7" s="13"/>
      <c r="E7" s="5"/>
      <c r="F7" s="12"/>
      <c r="G7" s="13"/>
      <c r="H7" s="12"/>
      <c r="I7" s="13"/>
      <c r="J7" s="5"/>
      <c r="K7" s="5"/>
      <c r="L7" s="5"/>
      <c r="M7" s="5"/>
      <c r="N7" s="10"/>
      <c r="O7" s="11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14" t="s">
        <v>12</v>
      </c>
      <c r="C8" s="15" t="s">
        <v>13</v>
      </c>
      <c r="D8" s="16" t="s">
        <v>14</v>
      </c>
      <c r="E8" s="5"/>
      <c r="F8" s="5" t="s">
        <v>15</v>
      </c>
      <c r="G8" s="12"/>
      <c r="H8" s="12"/>
      <c r="I8" s="12"/>
      <c r="J8" s="5"/>
      <c r="K8" s="5"/>
      <c r="L8" s="5"/>
      <c r="M8" s="17"/>
      <c r="N8" s="10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4" t="s">
        <v>16</v>
      </c>
      <c r="B9" s="18">
        <v>81650.0</v>
      </c>
      <c r="C9" s="19">
        <f>FV(0.03,25,,-1)</f>
        <v>2.09377793</v>
      </c>
      <c r="D9" s="20">
        <f>B9*C9</f>
        <v>170956.968</v>
      </c>
      <c r="E9" s="5"/>
      <c r="F9" s="5" t="s">
        <v>17</v>
      </c>
      <c r="G9" s="21"/>
      <c r="H9" s="22"/>
      <c r="I9" s="23"/>
      <c r="J9" s="5"/>
      <c r="K9" s="5"/>
      <c r="L9" s="5"/>
      <c r="M9" s="17"/>
      <c r="N9" s="10"/>
      <c r="O9" s="11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4"/>
      <c r="B10" s="25" t="s">
        <v>12</v>
      </c>
      <c r="C10" s="26" t="s">
        <v>18</v>
      </c>
      <c r="D10" s="27" t="s">
        <v>14</v>
      </c>
      <c r="E10" s="5"/>
      <c r="F10" s="5"/>
      <c r="G10" s="12"/>
      <c r="H10" s="12"/>
      <c r="I10" s="12"/>
      <c r="J10" s="5"/>
      <c r="K10" s="5"/>
      <c r="L10" s="17"/>
      <c r="M10" s="17"/>
      <c r="N10" s="10"/>
      <c r="O10" s="11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8" t="s">
        <v>19</v>
      </c>
      <c r="B11" s="18">
        <f>D9*0.82</f>
        <v>140184.7137</v>
      </c>
      <c r="C11" s="19">
        <f>FV(0.08,30,,-1)</f>
        <v>10.06265689</v>
      </c>
      <c r="D11" s="20">
        <f>B11*C11</f>
        <v>1410630.675</v>
      </c>
      <c r="E11" s="5"/>
      <c r="F11" s="12"/>
      <c r="G11" s="21"/>
      <c r="H11" s="22"/>
      <c r="I11" s="23"/>
      <c r="J11" s="5"/>
      <c r="K11" s="5"/>
      <c r="L11" s="17"/>
      <c r="M11" s="17"/>
      <c r="N11" s="10"/>
      <c r="O11" s="11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4"/>
      <c r="B12" s="25" t="s">
        <v>12</v>
      </c>
      <c r="C12" s="26" t="s">
        <v>20</v>
      </c>
      <c r="D12" s="27" t="s">
        <v>14</v>
      </c>
      <c r="E12" s="5"/>
      <c r="F12" s="5"/>
      <c r="G12" s="12"/>
      <c r="H12" s="12"/>
      <c r="I12" s="1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8" t="s">
        <v>21</v>
      </c>
      <c r="B13" s="18">
        <f>D11</f>
        <v>1410630.675</v>
      </c>
      <c r="C13" s="29">
        <f>PMT(0.08,25,,-1)</f>
        <v>0.01367877905</v>
      </c>
      <c r="D13" s="20">
        <f>B13*C13</f>
        <v>19295.70533</v>
      </c>
      <c r="E13" s="5"/>
      <c r="F13" s="12"/>
      <c r="G13" s="21"/>
      <c r="H13" s="30"/>
      <c r="I13" s="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4"/>
      <c r="B14" s="25" t="s">
        <v>12</v>
      </c>
      <c r="C14" s="26" t="s">
        <v>22</v>
      </c>
      <c r="D14" s="27" t="s">
        <v>14</v>
      </c>
      <c r="E14" s="5"/>
      <c r="F14" s="5"/>
      <c r="G14" s="12"/>
      <c r="H14" s="12"/>
      <c r="I14" s="1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31" t="s">
        <v>23</v>
      </c>
      <c r="B15" s="32">
        <f>D11</f>
        <v>1410630.675</v>
      </c>
      <c r="C15" s="33">
        <f>PV(0.08,25,,-1)</f>
        <v>0.1460179049</v>
      </c>
      <c r="D15" s="34">
        <f>B15*C15</f>
        <v>205977.3358</v>
      </c>
      <c r="E15" s="5"/>
      <c r="F15" s="12"/>
      <c r="G15" s="21"/>
      <c r="H15" s="22"/>
      <c r="I15" s="2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8" t="s">
        <v>24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35" t="s">
        <v>16</v>
      </c>
      <c r="B19" s="36" t="s">
        <v>25</v>
      </c>
      <c r="C19" s="36" t="s">
        <v>26</v>
      </c>
      <c r="D19" s="35" t="s">
        <v>19</v>
      </c>
      <c r="E19" s="36" t="s">
        <v>25</v>
      </c>
      <c r="F19" s="36" t="s">
        <v>26</v>
      </c>
      <c r="G19" s="35" t="s">
        <v>21</v>
      </c>
      <c r="H19" s="36" t="s">
        <v>25</v>
      </c>
      <c r="I19" s="36" t="s">
        <v>26</v>
      </c>
      <c r="J19" s="35" t="s">
        <v>23</v>
      </c>
      <c r="K19" s="36" t="s">
        <v>27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7" t="s">
        <v>28</v>
      </c>
      <c r="B20" s="38">
        <v>2.0</v>
      </c>
      <c r="C20" s="39">
        <v>2.0</v>
      </c>
      <c r="D20" s="37" t="s">
        <v>28</v>
      </c>
      <c r="E20" s="39">
        <v>1.0</v>
      </c>
      <c r="F20" s="40">
        <v>1.0</v>
      </c>
      <c r="G20" s="37" t="s">
        <v>28</v>
      </c>
      <c r="H20" s="41">
        <v>12.0</v>
      </c>
      <c r="I20" s="42">
        <v>12.0</v>
      </c>
      <c r="J20" s="43" t="s">
        <v>29</v>
      </c>
      <c r="K20" s="44" t="s">
        <v>30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5" t="s">
        <v>31</v>
      </c>
      <c r="B21" s="46">
        <v>0.04</v>
      </c>
      <c r="C21" s="46">
        <v>0.16</v>
      </c>
      <c r="D21" s="45" t="s">
        <v>31</v>
      </c>
      <c r="E21" s="46">
        <v>0.04</v>
      </c>
      <c r="F21" s="47">
        <v>0.16</v>
      </c>
      <c r="G21" s="45" t="s">
        <v>31</v>
      </c>
      <c r="H21" s="46">
        <f t="shared" ref="H21:I21" si="2">E23</f>
        <v>0.04070704393</v>
      </c>
      <c r="I21" s="48">
        <f t="shared" si="2"/>
        <v>0.1710535924</v>
      </c>
      <c r="J21" s="49" t="s">
        <v>32</v>
      </c>
      <c r="K21" s="50">
        <f>LN(0.08+1)*1</f>
        <v>0.07696104114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5" t="s">
        <v>33</v>
      </c>
      <c r="B22" s="39">
        <v>8.0</v>
      </c>
      <c r="C22" s="39">
        <v>6.0</v>
      </c>
      <c r="D22" s="45" t="s">
        <v>33</v>
      </c>
      <c r="E22" s="39">
        <v>8.0</v>
      </c>
      <c r="F22" s="40">
        <v>6.0</v>
      </c>
      <c r="G22" s="51" t="s">
        <v>29</v>
      </c>
      <c r="H22" s="52" t="s">
        <v>34</v>
      </c>
      <c r="I22" s="52" t="s">
        <v>34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3" t="s">
        <v>35</v>
      </c>
      <c r="B23" s="54">
        <f t="shared" ref="B23:C23" si="3">((1+B21/B22)^(B22/B20))-1</f>
        <v>0.02015050062</v>
      </c>
      <c r="C23" s="54">
        <f t="shared" si="3"/>
        <v>0.0821522963</v>
      </c>
      <c r="D23" s="53" t="s">
        <v>36</v>
      </c>
      <c r="E23" s="55">
        <f t="shared" ref="E23:F23" si="4">((1+E21/E22)^(B22/E20))-1</f>
        <v>0.04070704393</v>
      </c>
      <c r="F23" s="55">
        <f t="shared" si="4"/>
        <v>0.1710535924</v>
      </c>
      <c r="G23" s="51" t="s">
        <v>37</v>
      </c>
      <c r="H23" s="55">
        <f t="shared" ref="H23:I23" si="5">EXP(H21/H20)-1</f>
        <v>0.003398013864</v>
      </c>
      <c r="I23" s="55">
        <f t="shared" si="5"/>
        <v>0.01435654538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6"/>
      <c r="H24" s="57"/>
      <c r="I24" s="5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9" t="s">
        <v>28</v>
      </c>
      <c r="H25" s="40">
        <v>1.0</v>
      </c>
      <c r="I25" s="41">
        <v>1.0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45" t="s">
        <v>31</v>
      </c>
      <c r="H26" s="47">
        <f t="shared" ref="H26:I26" si="6">E23</f>
        <v>0.04070704393</v>
      </c>
      <c r="I26" s="46">
        <f t="shared" si="6"/>
        <v>0.1710535924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60" t="s">
        <v>29</v>
      </c>
      <c r="H27" s="52" t="s">
        <v>34</v>
      </c>
      <c r="I27" s="52" t="s">
        <v>34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49" t="s">
        <v>32</v>
      </c>
      <c r="H28" s="61">
        <f t="shared" ref="H28:I28" si="7">EXP(H26/H25)-1</f>
        <v>0.04154693335</v>
      </c>
      <c r="I28" s="61">
        <f t="shared" si="7"/>
        <v>0.1865543376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8" t="s">
        <v>38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62" t="s">
        <v>39</v>
      </c>
      <c r="B31" s="63"/>
      <c r="C31" s="64" t="s">
        <v>40</v>
      </c>
      <c r="D31" s="64" t="s">
        <v>41</v>
      </c>
      <c r="E31" s="63"/>
      <c r="F31" s="63"/>
      <c r="G31" s="63"/>
      <c r="H31" s="63"/>
      <c r="I31" s="6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4"/>
      <c r="B32" s="12" t="s">
        <v>42</v>
      </c>
      <c r="C32" s="5">
        <v>250.0</v>
      </c>
      <c r="D32" s="66">
        <v>0.1</v>
      </c>
      <c r="E32" s="5">
        <f t="shared" ref="E32:E33" si="8">C32/D32</f>
        <v>2500</v>
      </c>
      <c r="F32" s="5"/>
      <c r="G32" s="5"/>
      <c r="H32" s="5" t="s">
        <v>43</v>
      </c>
      <c r="I32" s="6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68"/>
      <c r="B33" s="12" t="s">
        <v>44</v>
      </c>
      <c r="C33" s="5">
        <v>500.0</v>
      </c>
      <c r="D33" s="69">
        <v>0.2</v>
      </c>
      <c r="E33" s="70">
        <f t="shared" si="8"/>
        <v>2500</v>
      </c>
      <c r="F33" s="70"/>
      <c r="G33" s="71" t="s">
        <v>45</v>
      </c>
      <c r="H33" s="72">
        <f>MAX(E32:E33)</f>
        <v>2500</v>
      </c>
      <c r="I33" s="7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62" t="s">
        <v>46</v>
      </c>
      <c r="B34" s="74" t="s">
        <v>47</v>
      </c>
      <c r="C34" s="75"/>
      <c r="D34" s="63"/>
      <c r="E34" s="5"/>
      <c r="F34" s="63"/>
      <c r="G34" s="76"/>
      <c r="H34" s="76"/>
      <c r="I34" s="7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4"/>
      <c r="B35" s="78" t="s">
        <v>48</v>
      </c>
      <c r="C35" s="79" t="s">
        <v>49</v>
      </c>
      <c r="D35" s="12" t="s">
        <v>50</v>
      </c>
      <c r="E35" s="22">
        <f>FV(G36,B36,-1)</f>
        <v>32.39260238</v>
      </c>
      <c r="F35" s="5"/>
      <c r="G35" s="80" t="s">
        <v>51</v>
      </c>
      <c r="H35" s="5"/>
      <c r="I35" s="6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24"/>
      <c r="B36" s="81">
        <f>ROUNDDOWN(3600/250, 0)</f>
        <v>14</v>
      </c>
      <c r="C36" s="82">
        <f>H33+C32+C33</f>
        <v>3250</v>
      </c>
      <c r="D36" s="12" t="s">
        <v>52</v>
      </c>
      <c r="E36" s="83">
        <f>C36*E35</f>
        <v>105275.9577</v>
      </c>
      <c r="F36" s="5"/>
      <c r="G36" s="84">
        <v>0.12</v>
      </c>
      <c r="H36" s="5"/>
      <c r="I36" s="6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4"/>
      <c r="B37" s="5"/>
      <c r="C37" s="5"/>
      <c r="D37" s="5"/>
      <c r="E37" s="5"/>
      <c r="F37" s="5"/>
      <c r="G37" s="5"/>
      <c r="H37" s="5"/>
      <c r="I37" s="6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24"/>
      <c r="B38" s="85" t="s">
        <v>48</v>
      </c>
      <c r="C38" s="86" t="s">
        <v>49</v>
      </c>
      <c r="D38" s="12" t="s">
        <v>53</v>
      </c>
      <c r="E38" s="22">
        <f>FV(G36,B39,,-1)</f>
        <v>1.12</v>
      </c>
      <c r="F38" s="5"/>
      <c r="G38" s="87" t="s">
        <v>54</v>
      </c>
      <c r="I38" s="6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4"/>
      <c r="B39" s="81">
        <v>1.0</v>
      </c>
      <c r="C39" s="88">
        <v>1300.0</v>
      </c>
      <c r="D39" s="12" t="s">
        <v>52</v>
      </c>
      <c r="E39" s="83">
        <f>(E36+C39)*E38</f>
        <v>119365.0726</v>
      </c>
      <c r="F39" s="89"/>
      <c r="I39" s="6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4"/>
      <c r="B40" s="5"/>
      <c r="C40" s="5"/>
      <c r="D40" s="5"/>
      <c r="E40" s="5"/>
      <c r="F40" s="5"/>
      <c r="G40" s="5"/>
      <c r="H40" s="5"/>
      <c r="I40" s="6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4"/>
      <c r="B41" s="74" t="s">
        <v>55</v>
      </c>
      <c r="C41" s="75"/>
      <c r="D41" s="5"/>
      <c r="E41" s="5"/>
      <c r="F41" s="5"/>
      <c r="G41" s="5"/>
      <c r="H41" s="90"/>
      <c r="I41" s="6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24"/>
      <c r="B42" s="78" t="s">
        <v>48</v>
      </c>
      <c r="C42" s="79" t="s">
        <v>49</v>
      </c>
      <c r="D42" s="12" t="s">
        <v>56</v>
      </c>
      <c r="E42" s="22">
        <f>FV(G36,B43,,-1)</f>
        <v>1.57351936</v>
      </c>
      <c r="F42" s="5"/>
      <c r="G42" s="5"/>
      <c r="H42" s="12"/>
      <c r="I42" s="9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4"/>
      <c r="B43" s="81">
        <f>19-B36-B39</f>
        <v>4</v>
      </c>
      <c r="C43" s="92">
        <v>0.0</v>
      </c>
      <c r="D43" s="12" t="s">
        <v>52</v>
      </c>
      <c r="E43" s="93">
        <f>(C43+E39)*E42</f>
        <v>187823.2527</v>
      </c>
      <c r="F43" s="5"/>
      <c r="G43" s="5"/>
      <c r="H43" s="5"/>
      <c r="I43" s="67"/>
      <c r="J43" s="5"/>
      <c r="K43" s="9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68"/>
      <c r="B44" s="70"/>
      <c r="C44" s="70"/>
      <c r="D44" s="70"/>
      <c r="E44" s="70"/>
      <c r="F44" s="70"/>
      <c r="G44" s="71" t="s">
        <v>57</v>
      </c>
      <c r="H44" s="72">
        <f>E43</f>
        <v>187823.2527</v>
      </c>
      <c r="I44" s="7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4" t="s">
        <v>58</v>
      </c>
      <c r="B45" s="95" t="s">
        <v>59</v>
      </c>
      <c r="C45" s="96"/>
      <c r="D45" s="94">
        <f>E43</f>
        <v>187823.2527</v>
      </c>
      <c r="E45" s="5"/>
      <c r="F45" s="5"/>
      <c r="G45" s="97"/>
      <c r="H45" s="97"/>
      <c r="I45" s="6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4"/>
      <c r="B46" s="5"/>
      <c r="C46" s="5"/>
      <c r="D46" s="5"/>
      <c r="E46" s="5"/>
      <c r="F46" s="5"/>
      <c r="G46" s="97"/>
      <c r="H46" s="97"/>
      <c r="I46" s="6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4"/>
      <c r="B47" s="5"/>
      <c r="C47" s="5"/>
      <c r="D47" s="5"/>
      <c r="E47" s="5"/>
      <c r="F47" s="5"/>
      <c r="G47" s="97"/>
      <c r="H47" s="97"/>
      <c r="I47" s="6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4"/>
      <c r="B48" s="98" t="s">
        <v>60</v>
      </c>
      <c r="D48" s="94">
        <f>D45/(1+0.011*18)</f>
        <v>156780.6784</v>
      </c>
      <c r="E48" s="5"/>
      <c r="F48" s="5"/>
      <c r="G48" s="99" t="s">
        <v>61</v>
      </c>
      <c r="H48" s="100"/>
      <c r="I48" s="101"/>
      <c r="J48" s="5"/>
      <c r="K48" s="9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68"/>
      <c r="B49" s="70"/>
      <c r="C49" s="70"/>
      <c r="D49" s="70"/>
      <c r="E49" s="70"/>
      <c r="F49" s="70"/>
      <c r="G49" s="71" t="s">
        <v>62</v>
      </c>
      <c r="H49" s="72">
        <f>D48*10</f>
        <v>1567806.784</v>
      </c>
      <c r="I49" s="7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8" t="s">
        <v>63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4"/>
      <c r="B53" s="5"/>
      <c r="C53" s="5"/>
      <c r="D53" s="5"/>
      <c r="E53" s="5"/>
      <c r="F53" s="5"/>
      <c r="G53" s="5"/>
      <c r="H53" s="5"/>
      <c r="I53" s="5"/>
      <c r="J53" s="5"/>
      <c r="K53" s="6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24"/>
      <c r="B54" s="5"/>
      <c r="C54" s="5"/>
      <c r="D54" s="5"/>
      <c r="E54" s="5"/>
      <c r="F54" s="5"/>
      <c r="G54" s="5"/>
      <c r="H54" s="5"/>
      <c r="I54" s="5"/>
      <c r="J54" s="5"/>
      <c r="K54" s="6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24"/>
      <c r="B55" s="5"/>
      <c r="C55" s="5"/>
      <c r="D55" s="5"/>
      <c r="E55" s="5"/>
      <c r="F55" s="5"/>
      <c r="G55" s="5"/>
      <c r="H55" s="5"/>
      <c r="I55" s="5"/>
      <c r="J55" s="5"/>
      <c r="K55" s="6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24"/>
      <c r="B56" s="5"/>
      <c r="C56" s="5"/>
      <c r="D56" s="5"/>
      <c r="E56" s="5"/>
      <c r="F56" s="5"/>
      <c r="G56" s="5"/>
      <c r="H56" s="5"/>
      <c r="I56" s="5"/>
      <c r="J56" s="5"/>
      <c r="K56" s="6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4"/>
      <c r="B57" s="5"/>
      <c r="C57" s="5"/>
      <c r="D57" s="5"/>
      <c r="E57" s="5"/>
      <c r="F57" s="5"/>
      <c r="G57" s="5"/>
      <c r="H57" s="5"/>
      <c r="I57" s="5"/>
      <c r="J57" s="5"/>
      <c r="K57" s="6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24"/>
      <c r="B58" s="5"/>
      <c r="C58" s="5"/>
      <c r="D58" s="5"/>
      <c r="E58" s="5"/>
      <c r="F58" s="5"/>
      <c r="G58" s="5"/>
      <c r="H58" s="5"/>
      <c r="I58" s="5"/>
      <c r="J58" s="5"/>
      <c r="K58" s="6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4"/>
      <c r="B59" s="5"/>
      <c r="C59" s="5"/>
      <c r="D59" s="5"/>
      <c r="E59" s="5"/>
      <c r="F59" s="5"/>
      <c r="G59" s="5"/>
      <c r="H59" s="5"/>
      <c r="I59" s="5"/>
      <c r="J59" s="5"/>
      <c r="K59" s="6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24"/>
      <c r="B60" s="5"/>
      <c r="C60" s="5"/>
      <c r="D60" s="5"/>
      <c r="E60" s="5"/>
      <c r="F60" s="5"/>
      <c r="G60" s="5"/>
      <c r="H60" s="5"/>
      <c r="I60" s="5"/>
      <c r="J60" s="5"/>
      <c r="K60" s="6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4"/>
      <c r="B61" s="5"/>
      <c r="C61" s="5"/>
      <c r="D61" s="5"/>
      <c r="E61" s="5"/>
      <c r="F61" s="5"/>
      <c r="G61" s="5"/>
      <c r="H61" s="5"/>
      <c r="I61" s="5"/>
      <c r="J61" s="5"/>
      <c r="K61" s="6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4"/>
      <c r="B62" s="5"/>
      <c r="C62" s="5"/>
      <c r="D62" s="5"/>
      <c r="E62" s="5"/>
      <c r="F62" s="5"/>
      <c r="G62" s="5"/>
      <c r="H62" s="5"/>
      <c r="I62" s="5"/>
      <c r="J62" s="5"/>
      <c r="K62" s="6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4"/>
      <c r="B63" s="5"/>
      <c r="C63" s="5"/>
      <c r="D63" s="5"/>
      <c r="E63" s="12"/>
      <c r="F63" s="5"/>
      <c r="G63" s="5"/>
      <c r="H63" s="5"/>
      <c r="I63" s="5"/>
      <c r="J63" s="5"/>
      <c r="K63" s="6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4"/>
      <c r="B64" s="5"/>
      <c r="C64" s="5"/>
      <c r="D64" s="5"/>
      <c r="E64" s="5"/>
      <c r="F64" s="5"/>
      <c r="G64" s="5"/>
      <c r="H64" s="5"/>
      <c r="I64" s="5"/>
      <c r="J64" s="5"/>
      <c r="K64" s="6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4"/>
      <c r="B65" s="5"/>
      <c r="C65" s="5"/>
      <c r="D65" s="5"/>
      <c r="E65" s="5"/>
      <c r="F65" s="5"/>
      <c r="G65" s="5"/>
      <c r="H65" s="5"/>
      <c r="I65" s="5"/>
      <c r="J65" s="5"/>
      <c r="K65" s="6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4"/>
      <c r="B66" s="5"/>
      <c r="C66" s="5"/>
      <c r="D66" s="5"/>
      <c r="E66" s="5"/>
      <c r="F66" s="5"/>
      <c r="G66" s="5"/>
      <c r="H66" s="5"/>
      <c r="I66" s="5"/>
      <c r="J66" s="5"/>
      <c r="K66" s="6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4"/>
      <c r="B67" s="5"/>
      <c r="C67" s="5"/>
      <c r="D67" s="5"/>
      <c r="E67" s="5"/>
      <c r="F67" s="5"/>
      <c r="G67" s="5"/>
      <c r="H67" s="5"/>
      <c r="I67" s="5"/>
      <c r="J67" s="5"/>
      <c r="K67" s="6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68"/>
      <c r="B68" s="70"/>
      <c r="C68" s="70"/>
      <c r="D68" s="70"/>
      <c r="E68" s="70"/>
      <c r="F68" s="70"/>
      <c r="G68" s="102" t="s">
        <v>64</v>
      </c>
      <c r="H68" s="103"/>
      <c r="I68" s="73"/>
      <c r="J68" s="104"/>
      <c r="K68" s="73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1">
    <mergeCell ref="B1:C1"/>
    <mergeCell ref="E1:F1"/>
    <mergeCell ref="H1:I1"/>
    <mergeCell ref="B2:C2"/>
    <mergeCell ref="E2:F2"/>
    <mergeCell ref="B3:C3"/>
    <mergeCell ref="E3:F3"/>
    <mergeCell ref="B4:D4"/>
    <mergeCell ref="B45:C45"/>
    <mergeCell ref="B48:C48"/>
    <mergeCell ref="G48:I48"/>
    <mergeCell ref="H49:I49"/>
    <mergeCell ref="G68:I68"/>
    <mergeCell ref="J68:K68"/>
    <mergeCell ref="H2:I2"/>
    <mergeCell ref="H3:I3"/>
    <mergeCell ref="H33:I33"/>
    <mergeCell ref="B34:C34"/>
    <mergeCell ref="G38:H39"/>
    <mergeCell ref="B41:C41"/>
    <mergeCell ref="H44:I44"/>
  </mergeCells>
  <printOptions/>
  <pageMargins bottom="0.511811023622047" footer="0.0" header="0.0" left="0.236220472440945" right="0.236220472440945" top="0.31496062992126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89"/>
  </cols>
  <sheetData>
    <row r="1" ht="15.75" customHeight="1">
      <c r="A1" s="105" t="s">
        <v>65</v>
      </c>
    </row>
    <row r="2" ht="15.75" customHeight="1"/>
    <row r="3" ht="15.75" customHeight="1">
      <c r="B3" s="106">
        <f>FV(0.02, 35,, -1)</f>
        <v>1.999889553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2019-02-08T17:30:38Z</dcterms:created>
  <dc:creator>RAMDANI hassan</dc:creator>
</cp:coreProperties>
</file>