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assy\OneDrive\Desktop\Polytechnique Montreal\SSH3201\"/>
    </mc:Choice>
  </mc:AlternateContent>
  <xr:revisionPtr revIDLastSave="0" documentId="8_{7FDA14C2-E312-4CA2-9A31-1DF4BD2BF492}" xr6:coauthVersionLast="47" xr6:coauthVersionMax="47" xr10:uidLastSave="{00000000-0000-0000-0000-000000000000}"/>
  <bookViews>
    <workbookView xWindow="-90" yWindow="-90" windowWidth="19380" windowHeight="10980" firstSheet="1" activeTab="1" xr2:uid="{00000000-000D-0000-FFFF-FFFF00000000}"/>
  </bookViews>
  <sheets>
    <sheet name="Directives" sheetId="5" r:id="rId1"/>
    <sheet name="Énoncé" sheetId="10" r:id="rId2"/>
    <sheet name="Feuil1" sheetId="9"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1" i="10" l="1"/>
  <c r="N63" i="10" s="1"/>
  <c r="N62" i="10"/>
  <c r="N59" i="10"/>
  <c r="N68" i="10" l="1"/>
  <c r="N66" i="10"/>
  <c r="AF24" i="10"/>
  <c r="AF23" i="10"/>
  <c r="AF22" i="10"/>
  <c r="AF26" i="10" s="1"/>
  <c r="AG34" i="10" s="1"/>
  <c r="AA25" i="10"/>
  <c r="P45" i="10"/>
  <c r="AA24" i="10"/>
  <c r="AA23" i="10"/>
  <c r="AA27" i="10" s="1"/>
  <c r="AB17" i="10" l="1"/>
  <c r="AG33" i="10" s="1"/>
  <c r="AG35" i="10"/>
  <c r="AB10" i="10"/>
  <c r="AB12" i="10" s="1"/>
  <c r="AG36" i="10" l="1"/>
  <c r="R42" i="10"/>
  <c r="R41" i="10"/>
  <c r="P34" i="10"/>
  <c r="P35" i="10" s="1"/>
  <c r="P33" i="10"/>
  <c r="P32" i="10"/>
  <c r="L33" i="10"/>
  <c r="L32" i="10"/>
  <c r="K33" i="10"/>
  <c r="K32" i="10"/>
  <c r="M19" i="10"/>
  <c r="M20" i="10"/>
  <c r="M21" i="10"/>
  <c r="M22" i="10"/>
  <c r="N22" i="10" s="1"/>
  <c r="M23" i="10"/>
  <c r="N23" i="10" s="1"/>
  <c r="M18" i="10"/>
  <c r="L19" i="10"/>
  <c r="L20" i="10"/>
  <c r="L21" i="10"/>
  <c r="L22" i="10"/>
  <c r="O22" i="10" s="1"/>
  <c r="L23" i="10"/>
  <c r="O23" i="10" s="1"/>
  <c r="L18" i="10"/>
  <c r="O18" i="10" s="1"/>
  <c r="K22" i="10"/>
  <c r="K23" i="10"/>
  <c r="K19" i="10"/>
  <c r="K20" i="10"/>
  <c r="K21" i="10"/>
  <c r="K18" i="10"/>
  <c r="L10" i="10"/>
  <c r="L9" i="10"/>
  <c r="L41" i="10"/>
  <c r="N21" i="10" l="1"/>
  <c r="N20" i="10"/>
  <c r="N19" i="10"/>
  <c r="N18" i="10"/>
  <c r="N25" i="10" s="1"/>
  <c r="O19" i="10"/>
  <c r="O20" i="10"/>
  <c r="L25" i="10"/>
  <c r="O21" i="10"/>
  <c r="M25" i="10"/>
  <c r="N36" i="10"/>
  <c r="I2" i="9" s="1"/>
  <c r="N13" i="10"/>
  <c r="F2" i="9" s="1"/>
  <c r="P31" i="10"/>
  <c r="N44" i="10"/>
  <c r="P38" i="10"/>
  <c r="E2" i="9"/>
  <c r="D2" i="9"/>
  <c r="C2" i="9"/>
  <c r="O25" i="10" l="1"/>
  <c r="N41" i="10"/>
  <c r="AA26" i="10"/>
  <c r="R44" i="10"/>
  <c r="R45" i="10" s="1"/>
  <c r="R47" i="10" s="1"/>
  <c r="AB16" i="10"/>
  <c r="P43" i="10"/>
  <c r="R19" i="10"/>
  <c r="L28" i="10" s="1"/>
  <c r="L45" i="10" s="1"/>
  <c r="AF33" i="10" l="1"/>
  <c r="AH33" i="10" s="1"/>
  <c r="AA28" i="10"/>
  <c r="N65" i="10" s="1"/>
  <c r="AF35" i="10"/>
  <c r="AH35" i="10" s="1"/>
  <c r="L44" i="10"/>
  <c r="G2" i="9"/>
  <c r="R20" i="10"/>
  <c r="N43" i="10"/>
  <c r="L42" i="10"/>
  <c r="L43" i="10" s="1"/>
  <c r="L46" i="10" s="1"/>
  <c r="N46" i="10" s="1"/>
  <c r="J2" i="9"/>
  <c r="S2" i="9"/>
  <c r="N28" i="10" l="1"/>
  <c r="AF25" i="10" s="1"/>
  <c r="H2" i="9"/>
  <c r="N42" i="10"/>
  <c r="R2" i="9"/>
  <c r="L2" i="9"/>
  <c r="K2" i="9"/>
  <c r="AF34" i="10" l="1"/>
  <c r="AF28" i="10"/>
  <c r="N69" i="10" s="1"/>
  <c r="N70" i="10"/>
  <c r="N71" i="10" s="1"/>
  <c r="AF36" i="10"/>
  <c r="AG39" i="10" s="1"/>
  <c r="AH34" i="10"/>
  <c r="AH36" i="10" s="1"/>
  <c r="N49" i="10"/>
  <c r="P42" i="10" s="1"/>
  <c r="P44" i="10" s="1"/>
  <c r="P52" i="10" s="1"/>
  <c r="N45" i="10"/>
  <c r="P46" i="10" s="1"/>
  <c r="P48" i="10" s="1"/>
  <c r="M2" i="9" l="1"/>
  <c r="N2" i="9"/>
  <c r="O2" i="9"/>
  <c r="Q2" i="9"/>
  <c r="P2" i="9"/>
  <c r="T2" i="9" l="1"/>
  <c r="U2" i="9"/>
</calcChain>
</file>

<file path=xl/sharedStrings.xml><?xml version="1.0" encoding="utf-8"?>
<sst xmlns="http://schemas.openxmlformats.org/spreadsheetml/2006/main" count="220" uniqueCount="190">
  <si>
    <t>Unités vendues</t>
  </si>
  <si>
    <t>Coût MO</t>
  </si>
  <si>
    <t>Coût MP</t>
  </si>
  <si>
    <t>MP Variable</t>
  </si>
  <si>
    <t>Partie 1:</t>
  </si>
  <si>
    <t>Partie 2:</t>
  </si>
  <si>
    <t>MS$</t>
  </si>
  <si>
    <t>MS%</t>
  </si>
  <si>
    <t>CM%</t>
  </si>
  <si>
    <t>Revenus</t>
  </si>
  <si>
    <t>Prix de vente unitaire</t>
  </si>
  <si>
    <t>Autres coûts fixes de production</t>
  </si>
  <si>
    <t>Frais de vente unitaires</t>
  </si>
  <si>
    <t>Prévision des ventes en unités</t>
  </si>
  <si>
    <t>Frais d'installation</t>
  </si>
  <si>
    <t>Date d'achat</t>
  </si>
  <si>
    <t>Vie utile (nombre d'années)</t>
  </si>
  <si>
    <t>Valeur résiduelle en fin de vie</t>
  </si>
  <si>
    <t>MO directe unitaire</t>
  </si>
  <si>
    <t>MO indirecte</t>
  </si>
  <si>
    <t>MP unitaire</t>
  </si>
  <si>
    <t>Revenus unitaire</t>
  </si>
  <si>
    <t>DIRECTIVES IMPORTANTES</t>
  </si>
  <si>
    <t>1- Télécharger sur votre ordinateur le fichier Excel</t>
  </si>
  <si>
    <t>Étapes du TP</t>
  </si>
  <si>
    <t>3- Effectuer et compléter le TP</t>
  </si>
  <si>
    <t>Amusez vous bien !!!!</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</si>
  <si>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</si>
  <si>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</si>
  <si>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Frais variables totaux</t>
  </si>
  <si>
    <t>1.1) Quel est le prix de vente unitaire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</si>
  <si>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</si>
  <si>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</si>
  <si>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</si>
  <si>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</si>
  <si>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1.1 Prix de vente unitaire</t>
  </si>
  <si>
    <t xml:space="preserve"> 1.2 Moindre carrée MO</t>
  </si>
  <si>
    <t>1.3 Point extreme MP</t>
  </si>
  <si>
    <t>1.4 Autres frais fixes annuels</t>
  </si>
  <si>
    <t>Frais fixes totaux</t>
  </si>
  <si>
    <t>Seuil de rentabilité unitaires</t>
  </si>
  <si>
    <t>Seuil de rentabilité en $</t>
  </si>
  <si>
    <t>1.6 seuil de rentabilité</t>
  </si>
  <si>
    <t>1.7 Marge de securité</t>
  </si>
  <si>
    <t>1.8 Nouveau prix de vente</t>
  </si>
  <si>
    <t>Nouveau prix de vente</t>
  </si>
  <si>
    <t>1.5 Contribution marginale</t>
  </si>
  <si>
    <t>Pour la partie 2, ne pas considérer le nouveau prix de vente calculer à la question 1.8.</t>
  </si>
  <si>
    <t>Revenus supplémentaires</t>
  </si>
  <si>
    <t>CMu</t>
  </si>
  <si>
    <t>MSu</t>
  </si>
  <si>
    <t>3 points sur 20 sont donnés pour suivre la démarche parfaitement</t>
  </si>
  <si>
    <t xml:space="preserve"> Effectuer vos calculs à l'aide d'Excel seulement, pas de calculatrice. Excel garde toutes les décimales même si elles ne sont pas montrées.</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</si>
  <si>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</si>
  <si>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</si>
  <si>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</si>
  <si>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</si>
  <si>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</si>
  <si>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</si>
  <si>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</si>
  <si>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</si>
  <si>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</si>
  <si>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Évaluation des coûts et des revenus annuels du nouveau produit pour 2022</t>
  </si>
  <si>
    <t>Tableau des revenus et des coûts pour l'année 2020</t>
  </si>
  <si>
    <t>En considérant que la production de 2022 est identique à celle de 2020, répondre aux questions suivantes.</t>
  </si>
  <si>
    <t>Reponse</t>
  </si>
  <si>
    <t>Novembre/Décembre</t>
  </si>
  <si>
    <t>Analyse différentielle avec la nouvelle option</t>
  </si>
  <si>
    <t xml:space="preserve">Revenus additionnels apportés par l'option </t>
  </si>
  <si>
    <t>Revenus perdus à cause de l'option (coûts d'opportunité)</t>
  </si>
  <si>
    <t>Revenus différentiels nets (impact net sur les revenus)</t>
  </si>
  <si>
    <t>Coûts additionnels causés par l'option</t>
  </si>
  <si>
    <t>Coûts économisés par l'option</t>
  </si>
  <si>
    <t>Coûts différentiels nets</t>
  </si>
  <si>
    <t xml:space="preserve">Résultats différentiels nets </t>
  </si>
  <si>
    <t>période du 1er janvier au 31 décembre 2022 ($ CAN)</t>
  </si>
  <si>
    <t>Coût d'opportunité annuel relié au nouvel équipement</t>
  </si>
  <si>
    <t>Autres revenus perdus</t>
  </si>
  <si>
    <t>(en valeur absolue)</t>
  </si>
  <si>
    <t>(respect des signes)</t>
  </si>
  <si>
    <t>1.7) À partir des ventes prévus, établir la marge de sécurité en $, en % et en nombre d’unités.</t>
  </si>
  <si>
    <t>1.2) Utiliser la méthode des moindres carrée pour calculer les coûts fixes annuels et variables unitaires de main-d'œuvre.</t>
  </si>
  <si>
    <t>MO Fixe annuelle</t>
  </si>
  <si>
    <t>MO Variable unitaire</t>
  </si>
  <si>
    <t>Lorsqu'il n'y a pas de réponse, laissez la case bleu ou jaune vide</t>
  </si>
  <si>
    <t>En considérant le remplacement de la solution actuelle, complétez l'analyse différentielle avec la nouvelle option</t>
  </si>
  <si>
    <t>Mars/Avril</t>
  </si>
  <si>
    <t>Mai/Juin</t>
  </si>
  <si>
    <t>Juillet/Août</t>
  </si>
  <si>
    <t>Septembre/Octobre</t>
  </si>
  <si>
    <t>Janvier/Février</t>
  </si>
  <si>
    <t>L’entreprise Vac5G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</si>
  <si>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Vac5G inc.</t>
  </si>
  <si>
    <t>Autres frais annuel total</t>
  </si>
  <si>
    <t xml:space="preserve"> Mettre les réponses dans les cases en jaunes seulement</t>
  </si>
  <si>
    <t>En moyenne, chaque unité vendue a rapporté un bénéfice de 5,49 $.</t>
  </si>
  <si>
    <t>L'usine peut produire au maximum 10 000 unités par 2 mois.</t>
  </si>
  <si>
    <t>1.8) À quel prix devrait-elle vendre son produit pour avoir un profit net de 950 000 $ par année ?</t>
  </si>
  <si>
    <t>Pour effectuer l’achat de ce nouvel équipement, la compagnie devra utiliser des placements lui rapportant du 7% d'intérêts annuellement.</t>
  </si>
  <si>
    <t>Matricule</t>
  </si>
  <si>
    <t>1.1</t>
  </si>
  <si>
    <t>1.2-1</t>
  </si>
  <si>
    <t>1.2-2</t>
  </si>
  <si>
    <t>1.3</t>
  </si>
  <si>
    <t>1.4</t>
  </si>
  <si>
    <t>1.5-1</t>
  </si>
  <si>
    <t>1.5-2</t>
  </si>
  <si>
    <t>1.6-1</t>
  </si>
  <si>
    <t>1.6-2</t>
  </si>
  <si>
    <t>1.7-1</t>
  </si>
  <si>
    <t>1.7-2</t>
  </si>
  <si>
    <t>1.7-3</t>
  </si>
  <si>
    <t>1.8</t>
  </si>
  <si>
    <t>Partie 2.1</t>
  </si>
  <si>
    <t>Partie 2.2</t>
  </si>
  <si>
    <t>Partie 2.3</t>
  </si>
  <si>
    <t>NOM :</t>
  </si>
  <si>
    <t>Prén. :</t>
  </si>
  <si>
    <t>Gr.</t>
  </si>
  <si>
    <t>Été 2021</t>
  </si>
  <si>
    <t>SSH-3201 - Économique de l’ingénieur TP 3</t>
  </si>
  <si>
    <t>Utiliser seulement une version d'Excel qui est installé sur un ordinateur pour éditer</t>
  </si>
  <si>
    <t xml:space="preserve">  Il est possible que pour certaines questions il n'y ait pas de réponse. Dans ce cas, mettre 0 dans la cellule en jaune.</t>
  </si>
  <si>
    <t>4- Déposer le dans la BONNE boite de dépôt.</t>
  </si>
  <si>
    <t>2- Renomer le fichier avec votre numéro de matricule - TP3 - Gr.lab</t>
  </si>
  <si>
    <t>1827096 - TP3 - Gr.5-E2021.xlsx</t>
  </si>
  <si>
    <t>Charles</t>
  </si>
  <si>
    <t>Cassy</t>
  </si>
  <si>
    <t>Xiao Yuan</t>
  </si>
  <si>
    <t>Ming</t>
  </si>
  <si>
    <t>Massih</t>
  </si>
  <si>
    <t>Jacob</t>
  </si>
  <si>
    <t>Revenus totaux</t>
  </si>
  <si>
    <t>Coûts variables totaux</t>
  </si>
  <si>
    <t>CM($)</t>
  </si>
  <si>
    <t>Cvu</t>
  </si>
  <si>
    <t>Nombre d'unités vendues</t>
  </si>
  <si>
    <t>Revenu total</t>
  </si>
  <si>
    <t>Mois</t>
  </si>
  <si>
    <t>x*y</t>
  </si>
  <si>
    <t>x^2</t>
  </si>
  <si>
    <t>Total</t>
  </si>
  <si>
    <t>a</t>
  </si>
  <si>
    <t>b</t>
  </si>
  <si>
    <t>Max</t>
  </si>
  <si>
    <t>Min</t>
  </si>
  <si>
    <t>Cout variable unitaire</t>
  </si>
  <si>
    <t>Cout total</t>
  </si>
  <si>
    <t>Benefices totaux</t>
  </si>
  <si>
    <t xml:space="preserve">Benefices </t>
  </si>
  <si>
    <t>MP fixe</t>
  </si>
  <si>
    <t>CF</t>
  </si>
  <si>
    <t>Pvu</t>
  </si>
  <si>
    <t>SR($)</t>
  </si>
  <si>
    <t>Production max</t>
  </si>
  <si>
    <t>Revenus totaux prevus</t>
  </si>
  <si>
    <t>Unites prevues</t>
  </si>
  <si>
    <t>Production totale</t>
  </si>
  <si>
    <t>Benefice</t>
  </si>
  <si>
    <t>Frais de gestion</t>
  </si>
  <si>
    <t>SR(Q)</t>
  </si>
  <si>
    <t>Cout d'opportunite</t>
  </si>
  <si>
    <t>disposition de placement</t>
  </si>
  <si>
    <t>i</t>
  </si>
  <si>
    <t>Perte d'interet  sur inv.</t>
  </si>
  <si>
    <t>Revenus perdus</t>
  </si>
  <si>
    <t>revenu total ancienne option</t>
  </si>
  <si>
    <t>revenu total nouvelle option</t>
  </si>
  <si>
    <t>couts économissés par l'option</t>
  </si>
  <si>
    <t>MO direct total</t>
  </si>
  <si>
    <t>MP total</t>
  </si>
  <si>
    <t>Frais de vente total</t>
  </si>
  <si>
    <t>cout total nouvelle optiion</t>
  </si>
  <si>
    <t>Amortissement lineaire</t>
  </si>
  <si>
    <t>autres frais fixes</t>
  </si>
  <si>
    <t>FRAIS FIXES</t>
  </si>
  <si>
    <t>FRAIS VARIABLES</t>
  </si>
  <si>
    <t>cout total option actuelle</t>
  </si>
  <si>
    <t>nouvelle option&gt; option actuelle, donc couts supplementaires</t>
  </si>
  <si>
    <t>Fixe actuel</t>
  </si>
  <si>
    <t>Fixe nouvelle option</t>
  </si>
  <si>
    <t>nouvelle option &lt; option actuelle donc couts evites</t>
  </si>
  <si>
    <t>Resultat net differentiel</t>
  </si>
  <si>
    <t>resultat net</t>
  </si>
  <si>
    <t>revenus</t>
  </si>
  <si>
    <t>Option actuelle</t>
  </si>
  <si>
    <t>nouvelle option</t>
  </si>
  <si>
    <t>couts fixes</t>
  </si>
  <si>
    <t>couts variables+opp</t>
  </si>
  <si>
    <t>resultat net differentiel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</si>
</sst>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_ * #,##0.00_)\ &quot;$&quot;_ ;_ * \(#,##0.00\)\ &quot;$&quot;_ ;_ * &quot;-&quot;??_)\ &quot;$&quot;_ ;_ @_ "/>
    <numFmt numFmtId="165" formatCode="_ * #,##0.00_)\ _$_ ;_ * \(#,##0.00\)\ _$_ ;_ * &quot;-&quot;??_)\ _$_ ;_ @_ "/>
    <numFmt numFmtId="166" formatCode="_-&quot;$&quot;* #,##0.00_-;\-&quot;$&quot;* #,##0.00_-;_-&quot;$&quot;* &quot;-&quot;??_-;_-@_-"/>
    <numFmt numFmtId="167" formatCode="_ * #,##0_)\ &quot;$&quot;_ ;_ * \(#,##0\)\ &quot;$&quot;_ ;_ * &quot;-&quot;??_)\ &quot;$&quot;_ ;_ @_ "/>
    <numFmt numFmtId="168" formatCode="#,##0&quot; unités&quot;"/>
    <numFmt numFmtId="169" formatCode="#,##0&quot; u.&quot;"/>
    <numFmt numFmtId="170" formatCode="#,##0&quot; $/u&quot;"/>
    <numFmt numFmtId="171" formatCode="_-* #,##0\ &quot;$&quot;_-;_-* #,##0\ &quot;$&quot;\-;_-* &quot;-&quot;??\ &quot;$&quot;_-;_-@_-"/>
    <numFmt numFmtId="172" formatCode="0&quot; années&quot;"/>
    <numFmt numFmtId="173" formatCode="#,##0.00&quot; $/u&quot;"/>
    <numFmt numFmtId="174" formatCode="#,##0&quot; $/an&quot;"/>
  </numFmts>
  <fonts count="26"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sz val="12"/>
      <color theme="1"/>
      <name val="Arial"/>
      <family val="2"/>
    </font>
    <font>
      <b/>
      <u/>
      <sz val="12"/>
      <color theme="1"/>
      <name val="Arial"/>
      <family val="2"/>
    </font>
    <font>
      <b/>
      <sz val="11"/>
      <name val="Calibri"/>
      <family val="2"/>
      <scheme val="minor"/>
    </font>
    <font>
      <sz val="11"/>
      <name val="Calibri"/>
      <family val="2"/>
      <scheme val="minor"/>
    </font>
    <font>
      <sz val="8"/>
      <name val="Arial"/>
      <family val="2"/>
    </font>
    <font>
      <sz val="12"/>
      <color rgb="FF000000"/>
      <name val="Calibri"/>
      <family val="2"/>
      <scheme val="minor"/>
    </font>
    <font>
      <sz val="12"/>
      <color theme="1"/>
      <name val="Calibri"/>
      <family val="2"/>
      <scheme val="minor"/>
    </font>
    <font>
      <sz val="12"/>
      <name val="Calibri"/>
      <family val="2"/>
      <scheme val="minor"/>
    </font>
    <font>
      <b/>
      <sz val="12"/>
      <name val="Calibri"/>
      <family val="2"/>
      <scheme val="minor"/>
    </font>
  </fonts>
  <fills count="9">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s>
  <borders count="44">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
      <left/>
      <right style="thin">
        <color rgb="FF000000"/>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auto="1"/>
      </bottom>
      <diagonal/>
    </border>
    <border>
      <left/>
      <right style="thin">
        <color auto="1"/>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auto="1"/>
      </top>
      <bottom style="thin">
        <color indexed="64"/>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5">
    <xf numFmtId="0" fontId="0" fillId="0" borderId="0"/>
    <xf numFmtId="0" fontId="7" fillId="0" borderId="2"/>
    <xf numFmtId="164" fontId="9" fillId="0" borderId="0" applyFont="0" applyFill="0" applyBorder="0" applyAlignment="0" applyProtection="0"/>
    <xf numFmtId="9" fontId="9" fillId="0" borderId="0" applyFont="0" applyFill="0" applyBorder="0" applyAlignment="0" applyProtection="0"/>
    <xf numFmtId="165" fontId="14" fillId="0" borderId="0" applyFont="0" applyFill="0" applyBorder="0" applyAlignment="0" applyProtection="0"/>
  </cellStyleXfs>
  <cellXfs count="239">
    <xf numFmtId="0" fontId="0" fillId="0" borderId="0" xfId="0" applyFont="1" applyAlignment="1"/>
    <xf numFmtId="0" fontId="5" fillId="0" borderId="3" xfId="0" applyFont="1" applyBorder="1" applyAlignment="1" applyProtection="1">
      <protection locked="0"/>
    </xf>
    <xf numFmtId="0" fontId="5" fillId="0" borderId="2" xfId="0"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5" fillId="0" borderId="10" xfId="0" applyFont="1" applyBorder="1" applyAlignment="1" applyProtection="1">
      <protection locked="0"/>
    </xf>
    <xf numFmtId="0" fontId="5" fillId="0" borderId="11" xfId="0" applyFont="1" applyBorder="1" applyAlignment="1" applyProtection="1">
      <protection locked="0"/>
    </xf>
    <xf numFmtId="170" fontId="20" fillId="0" borderId="17" xfId="2" applyNumberFormat="1" applyFont="1" applyBorder="1" applyAlignment="1"/>
    <xf numFmtId="171" fontId="20" fillId="0" borderId="17" xfId="2" applyNumberFormat="1" applyFont="1" applyBorder="1" applyAlignment="1"/>
    <xf numFmtId="173" fontId="20" fillId="0" borderId="17" xfId="2" applyNumberFormat="1" applyFont="1" applyBorder="1" applyAlignment="1"/>
    <xf numFmtId="168" fontId="20" fillId="0" borderId="18" xfId="0" applyNumberFormat="1" applyFont="1" applyBorder="1" applyAlignment="1">
      <alignment horizontal="right" vertical="center"/>
    </xf>
    <xf numFmtId="171" fontId="20" fillId="0" borderId="21" xfId="2" applyNumberFormat="1" applyFont="1" applyBorder="1" applyAlignment="1"/>
    <xf numFmtId="1" fontId="20" fillId="0" borderId="17" xfId="0" applyNumberFormat="1" applyFont="1" applyBorder="1" applyAlignment="1"/>
    <xf numFmtId="172" fontId="20" fillId="0" borderId="17" xfId="0" applyNumberFormat="1" applyFont="1" applyBorder="1" applyAlignment="1"/>
    <xf numFmtId="171" fontId="20" fillId="0" borderId="18" xfId="2" applyNumberFormat="1" applyFont="1" applyBorder="1" applyAlignment="1"/>
    <xf numFmtId="0" fontId="9" fillId="0" borderId="0" xfId="0" applyNumberFormat="1" applyFont="1" applyAlignment="1"/>
    <xf numFmtId="0" fontId="0" fillId="0" borderId="0" xfId="0" applyNumberFormat="1" applyFont="1" applyAlignment="1"/>
    <xf numFmtId="10" fontId="0" fillId="0" borderId="0" xfId="0" applyNumberFormat="1" applyFont="1" applyAlignment="1"/>
    <xf numFmtId="0" fontId="5" fillId="0" borderId="0" xfId="0" applyFont="1" applyAlignment="1"/>
    <xf numFmtId="0" fontId="10" fillId="0" borderId="0" xfId="0" applyFont="1" applyAlignment="1">
      <alignment horizontal="center"/>
    </xf>
    <xf numFmtId="0" fontId="0" fillId="7" borderId="0" xfId="0" applyNumberFormat="1" applyFont="1" applyFill="1" applyAlignment="1"/>
    <xf numFmtId="0" fontId="4" fillId="0" borderId="0" xfId="0" applyFont="1" applyAlignment="1"/>
    <xf numFmtId="0" fontId="4" fillId="0" borderId="0" xfId="0" applyFont="1"/>
    <xf numFmtId="0" fontId="4" fillId="0" borderId="2" xfId="0" applyFont="1" applyBorder="1"/>
    <xf numFmtId="0" fontId="4" fillId="0" borderId="3" xfId="0" applyFont="1" applyBorder="1"/>
    <xf numFmtId="164" fontId="4" fillId="0" borderId="2" xfId="0" applyNumberFormat="1" applyFont="1" applyBorder="1"/>
    <xf numFmtId="0" fontId="4" fillId="0" borderId="7" xfId="0" applyFont="1" applyBorder="1"/>
    <xf numFmtId="0" fontId="4" fillId="0" borderId="0" xfId="0" applyFont="1" applyAlignment="1">
      <alignment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69" fontId="4" fillId="0" borderId="1" xfId="0" applyNumberFormat="1" applyFont="1" applyBorder="1"/>
    <xf numFmtId="164" fontId="4" fillId="0" borderId="2" xfId="0" applyNumberFormat="1" applyFont="1" applyBorder="1" applyAlignment="1"/>
    <xf numFmtId="164" fontId="4" fillId="0" borderId="1" xfId="0" applyNumberFormat="1" applyFont="1" applyBorder="1"/>
    <xf numFmtId="164" fontId="4" fillId="0" borderId="7" xfId="0" applyNumberFormat="1" applyFont="1" applyBorder="1"/>
    <xf numFmtId="0" fontId="4" fillId="0" borderId="8" xfId="0" applyFont="1" applyBorder="1"/>
    <xf numFmtId="164" fontId="4" fillId="3" borderId="11" xfId="2" applyFont="1" applyFill="1" applyBorder="1"/>
    <xf numFmtId="169" fontId="4" fillId="0" borderId="2" xfId="0" applyNumberFormat="1" applyFont="1" applyBorder="1"/>
    <xf numFmtId="164" fontId="4" fillId="0" borderId="2" xfId="2" applyFont="1" applyBorder="1"/>
    <xf numFmtId="169" fontId="4" fillId="0" borderId="9" xfId="0" applyNumberFormat="1" applyFont="1" applyBorder="1"/>
    <xf numFmtId="164" fontId="4" fillId="0" borderId="10" xfId="0" applyNumberFormat="1" applyFont="1" applyBorder="1" applyAlignment="1"/>
    <xf numFmtId="164" fontId="4" fillId="0" borderId="9" xfId="0" applyNumberFormat="1" applyFont="1" applyBorder="1"/>
    <xf numFmtId="164" fontId="4" fillId="0" borderId="11" xfId="0" applyNumberFormat="1" applyFont="1" applyBorder="1"/>
    <xf numFmtId="0" fontId="4" fillId="0" borderId="2" xfId="0" applyFont="1" applyBorder="1" applyAlignment="1"/>
    <xf numFmtId="164" fontId="4" fillId="0" borderId="2" xfId="2" applyFont="1" applyFill="1" applyBorder="1"/>
    <xf numFmtId="0" fontId="4" fillId="0" borderId="2" xfId="0" applyFont="1" applyFill="1" applyBorder="1"/>
    <xf numFmtId="0" fontId="4" fillId="0" borderId="8" xfId="0" applyFont="1" applyBorder="1" applyAlignment="1">
      <alignment horizontal="right"/>
    </xf>
    <xf numFmtId="164" fontId="4" fillId="3" borderId="10" xfId="2" applyFont="1" applyFill="1" applyBorder="1"/>
    <xf numFmtId="0" fontId="4" fillId="0" borderId="10" xfId="0" applyFont="1" applyBorder="1" applyAlignment="1">
      <alignment horizontal="right"/>
    </xf>
    <xf numFmtId="0" fontId="4" fillId="0" borderId="0" xfId="0" applyFont="1" applyAlignment="1">
      <alignment horizontal="left"/>
    </xf>
    <xf numFmtId="164" fontId="4" fillId="0" borderId="16" xfId="2" applyFont="1" applyBorder="1"/>
    <xf numFmtId="0" fontId="4" fillId="0" borderId="16" xfId="0" applyFont="1" applyBorder="1"/>
    <xf numFmtId="0" fontId="4" fillId="0" borderId="25" xfId="0" applyFont="1" applyBorder="1"/>
    <xf numFmtId="164" fontId="4" fillId="0" borderId="2" xfId="2" applyFont="1" applyBorder="1" applyAlignment="1"/>
    <xf numFmtId="0" fontId="4" fillId="0" borderId="10" xfId="0" applyFont="1" applyBorder="1"/>
    <xf numFmtId="0" fontId="4" fillId="0" borderId="11" xfId="0" applyFont="1" applyBorder="1"/>
    <xf numFmtId="168" fontId="4" fillId="0" borderId="7" xfId="2" applyNumberFormat="1" applyFont="1" applyBorder="1"/>
    <xf numFmtId="167" fontId="4" fillId="0" borderId="7" xfId="2" applyNumberFormat="1" applyFont="1" applyBorder="1"/>
    <xf numFmtId="167" fontId="4" fillId="0" borderId="7" xfId="2" applyNumberFormat="1" applyFont="1" applyBorder="1" applyAlignment="1"/>
    <xf numFmtId="167" fontId="4" fillId="0" borderId="7" xfId="0" applyNumberFormat="1" applyFont="1" applyBorder="1"/>
    <xf numFmtId="0" fontId="4" fillId="0" borderId="0" xfId="0" applyFont="1" applyAlignment="1">
      <alignment horizontal="center"/>
    </xf>
    <xf numFmtId="0" fontId="4" fillId="0" borderId="3" xfId="0" applyFont="1" applyBorder="1" applyAlignment="1">
      <alignment horizontal="right"/>
    </xf>
    <xf numFmtId="167" fontId="4" fillId="3" borderId="7" xfId="2" applyNumberFormat="1" applyFont="1" applyFill="1" applyBorder="1"/>
    <xf numFmtId="168" fontId="4" fillId="3" borderId="7" xfId="0" applyNumberFormat="1" applyFont="1" applyFill="1" applyBorder="1"/>
    <xf numFmtId="10" fontId="4" fillId="4" borderId="7" xfId="3" applyNumberFormat="1" applyFont="1" applyFill="1" applyBorder="1"/>
    <xf numFmtId="0" fontId="4" fillId="0" borderId="3" xfId="0" applyFont="1" applyBorder="1" applyAlignment="1">
      <alignment horizontal="left"/>
    </xf>
    <xf numFmtId="168" fontId="4" fillId="0" borderId="2" xfId="2" applyNumberFormat="1" applyFont="1" applyFill="1" applyBorder="1"/>
    <xf numFmtId="10" fontId="4" fillId="3" borderId="7" xfId="0" applyNumberFormat="1" applyFont="1" applyFill="1" applyBorder="1"/>
    <xf numFmtId="0" fontId="4" fillId="0" borderId="2" xfId="0" applyFont="1" applyFill="1" applyBorder="1" applyAlignment="1"/>
    <xf numFmtId="167" fontId="4" fillId="0" borderId="2" xfId="0" applyNumberFormat="1" applyFont="1" applyBorder="1"/>
    <xf numFmtId="167" fontId="4" fillId="0" borderId="2" xfId="2" applyNumberFormat="1" applyFont="1" applyFill="1" applyBorder="1"/>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vertical="center"/>
    </xf>
    <xf numFmtId="167" fontId="4" fillId="0" borderId="2" xfId="2" applyNumberFormat="1" applyFont="1" applyBorder="1"/>
    <xf numFmtId="0" fontId="4" fillId="8" borderId="0" xfId="0" applyFont="1" applyFill="1"/>
    <xf numFmtId="0" fontId="10" fillId="4" borderId="0" xfId="0" applyFont="1" applyFill="1"/>
    <xf numFmtId="167" fontId="4" fillId="0" borderId="25" xfId="2" applyNumberFormat="1" applyFont="1" applyBorder="1"/>
    <xf numFmtId="167" fontId="4" fillId="8" borderId="7" xfId="2" applyNumberFormat="1" applyFont="1" applyFill="1" applyBorder="1"/>
    <xf numFmtId="167" fontId="10" fillId="4" borderId="28" xfId="2" applyNumberFormat="1" applyFont="1" applyFill="1" applyBorder="1"/>
    <xf numFmtId="174" fontId="4" fillId="3" borderId="10" xfId="2" applyNumberFormat="1" applyFont="1" applyFill="1" applyBorder="1"/>
    <xf numFmtId="173" fontId="4" fillId="3" borderId="11" xfId="2" applyNumberFormat="1" applyFont="1" applyFill="1" applyBorder="1"/>
    <xf numFmtId="173" fontId="4" fillId="3" borderId="2" xfId="2" applyNumberFormat="1" applyFont="1" applyFill="1" applyBorder="1"/>
    <xf numFmtId="173" fontId="4" fillId="3" borderId="10" xfId="2" applyNumberFormat="1" applyFont="1" applyFill="1" applyBorder="1"/>
    <xf numFmtId="0" fontId="4" fillId="0" borderId="2" xfId="0" applyFont="1" applyBorder="1" applyAlignment="1">
      <alignment horizontal="right"/>
    </xf>
    <xf numFmtId="9" fontId="4" fillId="0" borderId="2" xfId="3" applyFont="1" applyFill="1" applyBorder="1" applyAlignment="1"/>
    <xf numFmtId="164" fontId="4" fillId="0" borderId="2" xfId="2" applyFont="1" applyFill="1" applyBorder="1" applyAlignment="1"/>
    <xf numFmtId="165" fontId="0" fillId="0" borderId="0" xfId="4" applyFont="1" applyAlignment="1"/>
    <xf numFmtId="1" fontId="9" fillId="0" borderId="0" xfId="4" applyNumberFormat="1" applyFont="1" applyAlignment="1"/>
    <xf numFmtId="164" fontId="0" fillId="0" borderId="0" xfId="0" applyNumberFormat="1" applyFont="1" applyAlignment="1"/>
    <xf numFmtId="49" fontId="4" fillId="0" borderId="0" xfId="0" applyNumberFormat="1" applyFont="1"/>
    <xf numFmtId="164" fontId="4" fillId="0" borderId="7" xfId="2" applyFont="1" applyBorder="1" applyAlignment="1"/>
    <xf numFmtId="169" fontId="4" fillId="0" borderId="7" xfId="0" applyNumberFormat="1" applyFont="1" applyBorder="1"/>
    <xf numFmtId="168" fontId="4" fillId="0" borderId="2" xfId="0" applyNumberFormat="1" applyFont="1" applyBorder="1"/>
    <xf numFmtId="0" fontId="10" fillId="0" borderId="2" xfId="0" applyFont="1" applyBorder="1"/>
    <xf numFmtId="166" fontId="4" fillId="0" borderId="2" xfId="0" applyNumberFormat="1" applyFont="1" applyBorder="1"/>
    <xf numFmtId="0" fontId="13" fillId="0" borderId="0" xfId="0" applyFont="1" applyAlignment="1">
      <alignment horizontal="center" vertical="center"/>
    </xf>
    <xf numFmtId="0" fontId="16" fillId="0" borderId="0" xfId="0" applyFont="1" applyAlignment="1">
      <alignment horizontal="left"/>
    </xf>
    <xf numFmtId="49" fontId="6" fillId="0" borderId="40" xfId="0" applyNumberFormat="1" applyFont="1" applyBorder="1"/>
    <xf numFmtId="49" fontId="22" fillId="4" borderId="40" xfId="0" applyNumberFormat="1" applyFont="1" applyFill="1" applyBorder="1"/>
    <xf numFmtId="0" fontId="6" fillId="0" borderId="41" xfId="0" applyFont="1" applyBorder="1"/>
    <xf numFmtId="49" fontId="6" fillId="0" borderId="41" xfId="0" applyNumberFormat="1" applyFont="1" applyBorder="1"/>
    <xf numFmtId="0" fontId="23" fillId="4" borderId="41" xfId="0" applyFont="1" applyFill="1" applyBorder="1"/>
    <xf numFmtId="0" fontId="6" fillId="0" borderId="41" xfId="0" applyFont="1" applyBorder="1" applyAlignment="1">
      <alignment horizontal="right"/>
    </xf>
    <xf numFmtId="0" fontId="6" fillId="4" borderId="41" xfId="0" applyFont="1" applyFill="1" applyBorder="1" applyAlignment="1">
      <alignment horizontal="right"/>
    </xf>
    <xf numFmtId="49" fontId="8" fillId="0" borderId="0" xfId="0" applyNumberFormat="1" applyFont="1" applyFill="1" applyAlignment="1">
      <alignment horizontal="right"/>
    </xf>
    <xf numFmtId="49" fontId="8" fillId="0" borderId="0" xfId="0" applyNumberFormat="1" applyFont="1" applyFill="1"/>
    <xf numFmtId="0" fontId="0" fillId="0" borderId="0" xfId="0" applyFill="1" applyProtection="1">
      <protection locked="0"/>
    </xf>
    <xf numFmtId="0" fontId="4" fillId="0" borderId="3" xfId="0" applyFont="1" applyBorder="1" applyAlignment="1">
      <alignment horizontal="center"/>
    </xf>
    <xf numFmtId="0" fontId="4" fillId="0" borderId="2" xfId="0" applyFont="1" applyBorder="1" applyAlignment="1">
      <alignment horizontal="center"/>
    </xf>
    <xf numFmtId="0" fontId="10" fillId="0" borderId="3" xfId="0" applyFont="1" applyBorder="1" applyAlignment="1">
      <alignment horizontal="left"/>
    </xf>
    <xf numFmtId="0" fontId="0" fillId="0" borderId="0" xfId="0"/>
    <xf numFmtId="0" fontId="16" fillId="0" borderId="0" xfId="0" applyFont="1"/>
    <xf numFmtId="0" fontId="16" fillId="4" borderId="0" xfId="0" applyFont="1" applyFill="1"/>
    <xf numFmtId="0" fontId="3" fillId="0" borderId="3" xfId="0" applyFont="1" applyBorder="1"/>
    <xf numFmtId="164" fontId="3" fillId="0" borderId="7" xfId="0" applyNumberFormat="1" applyFont="1" applyBorder="1"/>
    <xf numFmtId="2" fontId="4" fillId="0" borderId="2" xfId="0" applyNumberFormat="1" applyFont="1" applyBorder="1"/>
    <xf numFmtId="0" fontId="3" fillId="0" borderId="3" xfId="0" applyFont="1" applyBorder="1" applyAlignment="1">
      <alignment horizontal="left"/>
    </xf>
    <xf numFmtId="0" fontId="3" fillId="0" borderId="3" xfId="0" applyFont="1" applyBorder="1" applyAlignment="1">
      <alignment horizontal="center"/>
    </xf>
    <xf numFmtId="169" fontId="3" fillId="0" borderId="2" xfId="0" applyNumberFormat="1" applyFont="1" applyBorder="1" applyAlignment="1">
      <alignment horizontal="center"/>
    </xf>
    <xf numFmtId="167" fontId="3" fillId="0" borderId="2" xfId="2" applyNumberFormat="1" applyFont="1" applyBorder="1" applyAlignment="1">
      <alignment horizontal="center"/>
    </xf>
    <xf numFmtId="169" fontId="10" fillId="0" borderId="2" xfId="0" applyNumberFormat="1" applyFont="1" applyBorder="1"/>
    <xf numFmtId="167" fontId="10" fillId="0" borderId="2" xfId="0" applyNumberFormat="1" applyFont="1" applyBorder="1"/>
    <xf numFmtId="0" fontId="3" fillId="0" borderId="2" xfId="0" applyFont="1" applyBorder="1"/>
    <xf numFmtId="44" fontId="4" fillId="0" borderId="7" xfId="0" applyNumberFormat="1" applyFont="1" applyBorder="1"/>
    <xf numFmtId="164" fontId="4" fillId="0" borderId="7" xfId="2" applyFont="1" applyBorder="1"/>
    <xf numFmtId="169" fontId="4" fillId="0" borderId="3" xfId="0" applyNumberFormat="1" applyFont="1" applyBorder="1"/>
    <xf numFmtId="164" fontId="4" fillId="0" borderId="3" xfId="0" applyNumberFormat="1" applyFont="1" applyBorder="1"/>
    <xf numFmtId="0" fontId="3" fillId="0" borderId="15" xfId="0" applyFont="1" applyBorder="1"/>
    <xf numFmtId="164" fontId="4" fillId="0" borderId="0" xfId="0" applyNumberFormat="1" applyFont="1" applyAlignment="1"/>
    <xf numFmtId="4" fontId="4" fillId="0" borderId="7" xfId="0" applyNumberFormat="1" applyFont="1" applyBorder="1"/>
    <xf numFmtId="0" fontId="2" fillId="0" borderId="3" xfId="0" applyFont="1" applyBorder="1"/>
    <xf numFmtId="173" fontId="4" fillId="0" borderId="7" xfId="0" applyNumberFormat="1" applyFont="1" applyBorder="1"/>
    <xf numFmtId="168" fontId="2" fillId="3" borderId="7" xfId="0" applyNumberFormat="1" applyFont="1" applyFill="1" applyBorder="1"/>
    <xf numFmtId="10" fontId="4" fillId="0" borderId="7" xfId="3" applyNumberFormat="1" applyFont="1" applyBorder="1"/>
    <xf numFmtId="0" fontId="2" fillId="0" borderId="0" xfId="0" applyFont="1"/>
    <xf numFmtId="0" fontId="2" fillId="0" borderId="7" xfId="0" applyFont="1" applyBorder="1"/>
    <xf numFmtId="2" fontId="4" fillId="0" borderId="7" xfId="2" applyNumberFormat="1" applyFont="1" applyBorder="1"/>
    <xf numFmtId="0" fontId="2" fillId="0" borderId="2" xfId="0" applyFont="1" applyBorder="1" applyAlignment="1" applyProtection="1">
      <protection locked="0"/>
    </xf>
    <xf numFmtId="171" fontId="5" fillId="0" borderId="2" xfId="0" applyNumberFormat="1" applyFont="1" applyBorder="1" applyAlignment="1" applyProtection="1">
      <protection locked="0"/>
    </xf>
    <xf numFmtId="9" fontId="5" fillId="0" borderId="2" xfId="3" applyFont="1" applyBorder="1" applyAlignment="1" applyProtection="1">
      <protection locked="0"/>
    </xf>
    <xf numFmtId="44" fontId="5" fillId="0" borderId="2" xfId="0" applyNumberFormat="1" applyFont="1" applyBorder="1" applyAlignment="1" applyProtection="1">
      <protection locked="0"/>
    </xf>
    <xf numFmtId="164" fontId="5" fillId="0" borderId="2" xfId="2" applyFont="1" applyBorder="1" applyAlignment="1" applyProtection="1">
      <protection locked="0"/>
    </xf>
    <xf numFmtId="167" fontId="1" fillId="8" borderId="7" xfId="2" applyNumberFormat="1" applyFont="1" applyFill="1" applyBorder="1"/>
    <xf numFmtId="0" fontId="1" fillId="0" borderId="2" xfId="0" applyFont="1" applyBorder="1" applyAlignment="1" applyProtection="1">
      <protection locked="0"/>
    </xf>
    <xf numFmtId="171" fontId="5" fillId="0" borderId="0" xfId="0" applyNumberFormat="1" applyFont="1" applyAlignment="1"/>
    <xf numFmtId="164" fontId="5" fillId="0" borderId="2" xfId="0" applyNumberFormat="1" applyFont="1" applyBorder="1" applyAlignment="1" applyProtection="1">
      <protection locked="0"/>
    </xf>
    <xf numFmtId="44" fontId="5" fillId="0" borderId="0" xfId="0" applyNumberFormat="1" applyFont="1" applyAlignment="1"/>
    <xf numFmtId="164" fontId="5" fillId="0" borderId="0" xfId="2" applyFont="1" applyAlignment="1"/>
    <xf numFmtId="0" fontId="1" fillId="0" borderId="0" xfId="0" applyFont="1" applyAlignment="1"/>
    <xf numFmtId="167" fontId="5" fillId="0" borderId="2" xfId="0" applyNumberFormat="1" applyFont="1" applyBorder="1" applyAlignment="1" applyProtection="1">
      <protection locked="0"/>
    </xf>
    <xf numFmtId="0" fontId="18" fillId="6" borderId="0" xfId="0" applyFont="1" applyFill="1" applyAlignment="1">
      <alignment horizontal="center"/>
    </xf>
    <xf numFmtId="0" fontId="16" fillId="0" borderId="0" xfId="0" applyFont="1" applyAlignment="1">
      <alignment horizont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16" fillId="0" borderId="2" xfId="0" applyFont="1" applyBorder="1" applyAlignment="1">
      <alignment horizontal="center" vertical="center"/>
    </xf>
    <xf numFmtId="0" fontId="9" fillId="0" borderId="2" xfId="0" applyFont="1" applyBorder="1" applyAlignment="1">
      <alignment horizontal="center" vertical="center"/>
    </xf>
    <xf numFmtId="0" fontId="16" fillId="0" borderId="0" xfId="0" applyFont="1" applyAlignment="1">
      <alignment horizontal="left"/>
    </xf>
    <xf numFmtId="0" fontId="11" fillId="4" borderId="2" xfId="0" applyFont="1" applyFill="1" applyBorder="1" applyAlignment="1">
      <alignment horizontal="center"/>
    </xf>
    <xf numFmtId="0" fontId="11" fillId="0" borderId="0" xfId="0" applyFont="1" applyAlignment="1">
      <alignment horizontal="center" wrapText="1"/>
    </xf>
    <xf numFmtId="0" fontId="17" fillId="0" borderId="0" xfId="0" applyFont="1" applyAlignment="1">
      <alignment horizontal="left"/>
    </xf>
    <xf numFmtId="49" fontId="23" fillId="4" borderId="40" xfId="0" applyNumberFormat="1" applyFont="1" applyFill="1" applyBorder="1" applyAlignment="1">
      <alignment horizontal="center"/>
    </xf>
    <xf numFmtId="0" fontId="24" fillId="4" borderId="42" xfId="0" applyFont="1" applyFill="1" applyBorder="1"/>
    <xf numFmtId="0" fontId="25" fillId="0" borderId="43" xfId="0" applyFont="1" applyBorder="1" applyAlignment="1">
      <alignment horizontal="center" vertical="center"/>
    </xf>
    <xf numFmtId="0" fontId="4" fillId="0" borderId="3" xfId="0" applyFont="1" applyBorder="1" applyAlignment="1">
      <alignment horizontal="center"/>
    </xf>
    <xf numFmtId="0" fontId="4" fillId="0" borderId="26" xfId="0" applyFont="1" applyBorder="1" applyAlignment="1">
      <alignment horizontal="center"/>
    </xf>
    <xf numFmtId="0" fontId="4" fillId="0" borderId="0" xfId="0" applyFont="1" applyAlignment="1">
      <alignment horizontal="left" vertical="center" wrapText="1"/>
    </xf>
    <xf numFmtId="0" fontId="4" fillId="2" borderId="22" xfId="0" applyFont="1" applyFill="1" applyBorder="1"/>
    <xf numFmtId="0" fontId="4" fillId="2" borderId="23" xfId="0" applyFont="1" applyFill="1" applyBorder="1"/>
    <xf numFmtId="0" fontId="4" fillId="2" borderId="24" xfId="0" applyFont="1" applyFill="1" applyBorder="1"/>
    <xf numFmtId="0" fontId="4" fillId="0" borderId="10" xfId="0" applyFont="1" applyBorder="1" applyAlignment="1">
      <alignment horizontal="center"/>
    </xf>
    <xf numFmtId="0" fontId="4" fillId="0" borderId="36" xfId="0" applyFont="1" applyBorder="1" applyAlignment="1">
      <alignment horizontal="right"/>
    </xf>
    <xf numFmtId="0" fontId="4" fillId="0" borderId="37" xfId="0" applyFont="1" applyBorder="1" applyAlignment="1">
      <alignment horizontal="right"/>
    </xf>
    <xf numFmtId="0" fontId="4" fillId="0" borderId="38" xfId="0" applyFont="1" applyBorder="1" applyAlignment="1">
      <alignment horizontal="right"/>
    </xf>
    <xf numFmtId="0" fontId="4" fillId="0" borderId="19" xfId="0" applyFont="1" applyBorder="1" applyAlignment="1">
      <alignment horizontal="center"/>
    </xf>
    <xf numFmtId="0" fontId="4" fillId="0" borderId="39" xfId="0" applyFont="1" applyBorder="1" applyAlignment="1">
      <alignment horizontal="center"/>
    </xf>
    <xf numFmtId="0" fontId="4" fillId="0" borderId="10" xfId="0" applyFont="1" applyBorder="1" applyAlignment="1">
      <alignment horizontal="right"/>
    </xf>
    <xf numFmtId="0" fontId="4" fillId="2" borderId="22" xfId="0" applyFont="1" applyFill="1" applyBorder="1" applyAlignment="1">
      <alignment horizont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12" fillId="5" borderId="0" xfId="0" applyFont="1" applyFill="1" applyAlignment="1">
      <alignment horizontal="center"/>
    </xf>
    <xf numFmtId="0" fontId="4" fillId="0" borderId="0" xfId="0" applyFont="1" applyAlignment="1">
      <alignment horizontal="left"/>
    </xf>
    <xf numFmtId="0" fontId="4" fillId="0" borderId="8" xfId="0" applyFont="1" applyBorder="1" applyAlignment="1">
      <alignment horizontal="center"/>
    </xf>
    <xf numFmtId="0" fontId="4" fillId="0" borderId="30" xfId="0" applyFont="1" applyBorder="1" applyAlignment="1">
      <alignment horizontal="center"/>
    </xf>
    <xf numFmtId="0" fontId="10" fillId="0" borderId="0" xfId="0" applyFont="1" applyAlignment="1">
      <alignment horizontal="center"/>
    </xf>
    <xf numFmtId="0" fontId="4" fillId="0" borderId="0" xfId="0" applyFont="1" applyAlignment="1">
      <alignment horizontal="left" wrapText="1"/>
    </xf>
    <xf numFmtId="0" fontId="20" fillId="0" borderId="3" xfId="0" applyFont="1" applyBorder="1" applyAlignment="1">
      <alignment horizontal="left"/>
    </xf>
    <xf numFmtId="0" fontId="20" fillId="0" borderId="2" xfId="0" applyFont="1" applyBorder="1" applyAlignment="1">
      <alignment horizontal="left"/>
    </xf>
    <xf numFmtId="0" fontId="20" fillId="0" borderId="27" xfId="0" applyFont="1" applyBorder="1" applyAlignment="1">
      <alignment horizontal="left"/>
    </xf>
    <xf numFmtId="0" fontId="4" fillId="0" borderId="0" xfId="0" applyFont="1" applyAlignment="1">
      <alignment horizontal="left"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4" fillId="0" borderId="3" xfId="0" applyFont="1" applyBorder="1" applyAlignment="1">
      <alignment horizontal="left"/>
    </xf>
    <xf numFmtId="0" fontId="4" fillId="0" borderId="2" xfId="0" applyFont="1" applyBorder="1" applyAlignment="1">
      <alignment horizontal="left"/>
    </xf>
    <xf numFmtId="0" fontId="20" fillId="0" borderId="33" xfId="0" applyFont="1" applyBorder="1" applyAlignment="1">
      <alignment horizontal="left"/>
    </xf>
    <xf numFmtId="0" fontId="20" fillId="0" borderId="34" xfId="0" applyFont="1" applyBorder="1" applyAlignment="1">
      <alignment horizontal="left"/>
    </xf>
    <xf numFmtId="0" fontId="20" fillId="0" borderId="32" xfId="0" applyFont="1" applyBorder="1" applyAlignment="1">
      <alignment horizontal="left"/>
    </xf>
    <xf numFmtId="0" fontId="20" fillId="0" borderId="19" xfId="0" applyFont="1" applyBorder="1" applyAlignment="1">
      <alignment horizontal="left"/>
    </xf>
    <xf numFmtId="0" fontId="20" fillId="0" borderId="20" xfId="0" applyFont="1" applyBorder="1" applyAlignment="1">
      <alignment horizontal="left"/>
    </xf>
    <xf numFmtId="0" fontId="20" fillId="0" borderId="31" xfId="0" applyFont="1" applyBorder="1" applyAlignment="1">
      <alignment horizontal="left"/>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5" xfId="0" applyFont="1" applyBorder="1" applyAlignment="1">
      <alignment horizontal="left"/>
    </xf>
    <xf numFmtId="0" fontId="20" fillId="0" borderId="16" xfId="0" applyFont="1" applyBorder="1" applyAlignment="1">
      <alignment horizontal="left"/>
    </xf>
    <xf numFmtId="0" fontId="20" fillId="0" borderId="29" xfId="0" applyFont="1" applyBorder="1" applyAlignment="1">
      <alignment horizontal="left"/>
    </xf>
    <xf numFmtId="0" fontId="4" fillId="0" borderId="2" xfId="0" applyFont="1" applyBorder="1" applyAlignment="1">
      <alignment horizontal="center"/>
    </xf>
    <xf numFmtId="0" fontId="4" fillId="0" borderId="7" xfId="0" applyFont="1" applyBorder="1" applyAlignment="1">
      <alignment horizontal="center"/>
    </xf>
    <xf numFmtId="0" fontId="10" fillId="0" borderId="15" xfId="0" applyFont="1" applyBorder="1" applyAlignment="1">
      <alignment horizontal="left"/>
    </xf>
    <xf numFmtId="0" fontId="10" fillId="0" borderId="16" xfId="0" applyFont="1" applyBorder="1" applyAlignment="1">
      <alignment horizontal="left"/>
    </xf>
    <xf numFmtId="0" fontId="20" fillId="0" borderId="8" xfId="0" applyFont="1" applyFill="1" applyBorder="1" applyAlignment="1">
      <alignment horizontal="left"/>
    </xf>
    <xf numFmtId="0" fontId="20" fillId="0" borderId="10" xfId="0" applyFont="1" applyFill="1" applyBorder="1" applyAlignment="1">
      <alignment horizontal="left"/>
    </xf>
    <xf numFmtId="0" fontId="20" fillId="0" borderId="35" xfId="0" applyFont="1" applyFill="1" applyBorder="1" applyAlignment="1">
      <alignment horizontal="left"/>
    </xf>
    <xf numFmtId="0" fontId="10" fillId="0" borderId="3" xfId="0" applyFont="1" applyBorder="1" applyAlignment="1">
      <alignment horizontal="left"/>
    </xf>
    <xf numFmtId="0" fontId="10" fillId="0" borderId="2" xfId="0" applyFont="1" applyBorder="1" applyAlignment="1">
      <alignment horizontal="left"/>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5" fillId="5" borderId="25"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0" fillId="0" borderId="8" xfId="0" applyFont="1" applyBorder="1" applyAlignment="1">
      <alignment horizontal="left"/>
    </xf>
    <xf numFmtId="0" fontId="10" fillId="0" borderId="10" xfId="0" applyFont="1" applyBorder="1" applyAlignment="1">
      <alignment horizontal="left"/>
    </xf>
    <xf numFmtId="0" fontId="10" fillId="0" borderId="12" xfId="0" applyFont="1" applyBorder="1" applyAlignment="1">
      <alignment horizontal="left"/>
    </xf>
    <xf numFmtId="0" fontId="10" fillId="0" borderId="13" xfId="0" applyFont="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25" xfId="0" applyFont="1" applyBorder="1" applyAlignment="1">
      <alignment horizontal="center" vertical="center"/>
    </xf>
  </cellXfs>
  <cellStyles count="5">
    <cellStyle name="Comma" xfId="4" builtinId="3"/>
    <cellStyle name="Currency" xfId="2" builtinId="4"/>
    <cellStyle name="Normal" xfId="0" builtinId="0"/>
    <cellStyle name="Normal 2" xfId="1" xr:uid="{59F004E8-D32D-3342-B795-0700449F4FE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9"/>
  <sheetViews>
    <sheetView topLeftCell="A4" workbookViewId="0">
      <selection activeCell="D33" sqref="D33"/>
    </sheetView>
  </sheetViews>
  <sheetFormatPr defaultColWidth="11.83203125" defaultRowHeight="14.25" x14ac:dyDescent="0.65"/>
  <sheetData>
    <row r="1" spans="1:16" ht="30" customHeight="1" x14ac:dyDescent="0.65">
      <c r="A1" s="154" t="s">
        <v>22</v>
      </c>
      <c r="B1" s="154"/>
      <c r="C1" s="154"/>
      <c r="D1" s="154"/>
      <c r="E1" s="154"/>
      <c r="F1" s="154"/>
      <c r="G1" s="154"/>
      <c r="H1" s="154"/>
      <c r="I1" s="154"/>
      <c r="J1" s="154"/>
      <c r="K1" s="154"/>
      <c r="L1" s="154"/>
      <c r="M1" s="154"/>
      <c r="N1" s="154"/>
      <c r="O1" s="154"/>
      <c r="P1" s="112"/>
    </row>
    <row r="2" spans="1:16" ht="16.5" customHeight="1" x14ac:dyDescent="0.65">
      <c r="A2" s="154"/>
      <c r="B2" s="154"/>
      <c r="C2" s="154"/>
      <c r="D2" s="154"/>
      <c r="E2" s="154"/>
      <c r="F2" s="154"/>
      <c r="G2" s="154"/>
      <c r="H2" s="154"/>
      <c r="I2" s="154"/>
      <c r="J2" s="154"/>
      <c r="K2" s="154"/>
      <c r="L2" s="154"/>
      <c r="M2" s="154"/>
      <c r="N2" s="154"/>
      <c r="O2" s="154"/>
      <c r="P2" s="112"/>
    </row>
    <row r="3" spans="1:16" ht="20" customHeight="1" x14ac:dyDescent="0.65">
      <c r="A3" s="97"/>
      <c r="B3" s="97"/>
      <c r="C3" s="97"/>
      <c r="D3" s="97"/>
      <c r="E3" s="97"/>
      <c r="F3" s="97"/>
      <c r="G3" s="97"/>
      <c r="H3" s="97"/>
      <c r="I3" s="97"/>
      <c r="J3" s="97"/>
      <c r="K3" s="97"/>
      <c r="L3" s="97"/>
      <c r="M3" s="97"/>
      <c r="N3" s="97"/>
      <c r="O3" s="97"/>
      <c r="P3" s="112"/>
    </row>
    <row r="4" spans="1:16" ht="30.25" x14ac:dyDescent="0.65">
      <c r="A4" s="155" t="s">
        <v>121</v>
      </c>
      <c r="B4" s="155"/>
      <c r="C4" s="155"/>
      <c r="D4" s="155"/>
      <c r="E4" s="155"/>
      <c r="F4" s="155"/>
      <c r="G4" s="155"/>
      <c r="H4" s="155"/>
      <c r="I4" s="155"/>
      <c r="J4" s="155"/>
      <c r="K4" s="155"/>
      <c r="L4" s="155"/>
      <c r="M4" s="155"/>
      <c r="N4" s="155"/>
      <c r="O4" s="155"/>
      <c r="P4" s="112"/>
    </row>
    <row r="5" spans="1:16" x14ac:dyDescent="0.65">
      <c r="A5" s="112"/>
      <c r="B5" s="112"/>
      <c r="C5" s="112"/>
      <c r="D5" s="112"/>
      <c r="E5" s="112"/>
      <c r="F5" s="112"/>
      <c r="G5" s="112"/>
      <c r="H5" s="112"/>
      <c r="I5" s="112"/>
      <c r="J5" s="112"/>
      <c r="K5" s="112"/>
      <c r="L5" s="112"/>
      <c r="M5" s="112"/>
      <c r="N5" s="112"/>
      <c r="O5" s="112"/>
      <c r="P5" s="112"/>
    </row>
    <row r="6" spans="1:16" ht="15.25" x14ac:dyDescent="0.65">
      <c r="A6" s="113" t="s">
        <v>24</v>
      </c>
      <c r="B6" s="113"/>
      <c r="C6" s="113"/>
      <c r="D6" s="113"/>
      <c r="E6" s="113"/>
      <c r="F6" s="113"/>
      <c r="G6" s="113"/>
      <c r="H6" s="113"/>
      <c r="I6" s="113"/>
      <c r="J6" s="113"/>
      <c r="K6" s="112"/>
      <c r="L6" s="112"/>
      <c r="M6" s="112"/>
      <c r="N6" s="112"/>
      <c r="O6" s="112"/>
      <c r="P6" s="112"/>
    </row>
    <row r="7" spans="1:16" ht="15.25" x14ac:dyDescent="0.65">
      <c r="A7" s="113" t="s">
        <v>23</v>
      </c>
      <c r="B7" s="113"/>
      <c r="C7" s="113"/>
      <c r="D7" s="113"/>
      <c r="E7" s="113"/>
      <c r="F7" s="113"/>
      <c r="G7" s="113"/>
      <c r="H7" s="113"/>
      <c r="I7" s="113"/>
      <c r="J7" s="113"/>
      <c r="K7" s="112"/>
      <c r="L7" s="112"/>
      <c r="M7" s="112"/>
      <c r="N7" s="112"/>
      <c r="O7" s="112"/>
      <c r="P7" s="112"/>
    </row>
    <row r="8" spans="1:16" ht="14" customHeight="1" x14ac:dyDescent="0.65">
      <c r="A8" s="113" t="s">
        <v>124</v>
      </c>
      <c r="B8" s="113"/>
      <c r="C8" s="113"/>
      <c r="D8" s="113"/>
      <c r="E8" s="113"/>
      <c r="F8" s="113"/>
      <c r="G8" s="113"/>
      <c r="H8" s="113"/>
      <c r="I8" s="113"/>
      <c r="J8" s="113"/>
      <c r="K8" s="112"/>
      <c r="L8" s="112"/>
      <c r="M8" s="112"/>
      <c r="N8" s="112"/>
      <c r="O8" s="112"/>
      <c r="P8" s="112"/>
    </row>
    <row r="9" spans="1:16" ht="14" customHeight="1" x14ac:dyDescent="0.65">
      <c r="A9" s="156" t="s">
        <v>58</v>
      </c>
      <c r="B9" s="158" t="s">
        <v>59</v>
      </c>
      <c r="C9" s="158"/>
      <c r="D9" s="158"/>
      <c r="E9" s="158"/>
      <c r="F9" s="158"/>
      <c r="G9" s="158"/>
      <c r="H9" s="158"/>
      <c r="I9" s="158"/>
      <c r="J9" s="158"/>
      <c r="K9" s="158"/>
      <c r="L9" s="158"/>
      <c r="M9" s="158"/>
      <c r="N9" s="112"/>
      <c r="O9" s="112"/>
      <c r="P9" s="112"/>
    </row>
    <row r="10" spans="1:16" ht="14" customHeight="1" x14ac:dyDescent="0.65">
      <c r="A10" s="157"/>
      <c r="B10" s="159" t="s">
        <v>125</v>
      </c>
      <c r="C10" s="159"/>
      <c r="D10" s="159"/>
      <c r="E10" s="159"/>
      <c r="F10" s="159"/>
      <c r="G10" s="159"/>
      <c r="H10" s="156" t="s">
        <v>60</v>
      </c>
      <c r="I10" s="156"/>
      <c r="J10" s="156"/>
      <c r="K10" s="156"/>
      <c r="L10" s="156"/>
      <c r="M10" s="156"/>
      <c r="N10" s="112"/>
      <c r="O10" s="112"/>
      <c r="P10" s="112"/>
    </row>
    <row r="11" spans="1:16" ht="14" customHeight="1" x14ac:dyDescent="0.65">
      <c r="A11" s="157"/>
      <c r="B11" s="159"/>
      <c r="C11" s="159"/>
      <c r="D11" s="159"/>
      <c r="E11" s="159"/>
      <c r="F11" s="159"/>
      <c r="G11" s="159"/>
      <c r="H11" s="156"/>
      <c r="I11" s="156"/>
      <c r="J11" s="156"/>
      <c r="K11" s="156"/>
      <c r="L11" s="156"/>
      <c r="M11" s="156"/>
      <c r="N11" s="112"/>
      <c r="O11" s="112"/>
      <c r="P11" s="112"/>
    </row>
    <row r="12" spans="1:16" x14ac:dyDescent="0.65">
      <c r="A12" s="160" t="s">
        <v>61</v>
      </c>
      <c r="B12" s="160"/>
      <c r="C12" s="160"/>
      <c r="D12" s="160"/>
      <c r="E12" s="160"/>
      <c r="F12" s="160"/>
      <c r="G12" s="160"/>
      <c r="H12" s="160"/>
      <c r="I12" s="160"/>
      <c r="J12" s="160"/>
      <c r="K12" s="160"/>
      <c r="L12" s="160"/>
      <c r="M12" s="160"/>
      <c r="N12" s="160"/>
      <c r="O12" s="160"/>
      <c r="P12" s="160"/>
    </row>
    <row r="13" spans="1:16" ht="14" customHeight="1" x14ac:dyDescent="0.65">
      <c r="A13" s="160"/>
      <c r="B13" s="160"/>
      <c r="C13" s="160"/>
      <c r="D13" s="160"/>
      <c r="E13" s="160"/>
      <c r="F13" s="160"/>
      <c r="G13" s="160"/>
      <c r="H13" s="160"/>
      <c r="I13" s="160"/>
      <c r="J13" s="160"/>
      <c r="K13" s="160"/>
      <c r="L13" s="160"/>
      <c r="M13" s="160"/>
      <c r="N13" s="160"/>
      <c r="O13" s="160"/>
      <c r="P13" s="160"/>
    </row>
    <row r="14" spans="1:16" x14ac:dyDescent="0.65">
      <c r="A14" s="112"/>
      <c r="B14" s="112"/>
      <c r="C14" s="112"/>
      <c r="D14" s="112"/>
      <c r="E14" s="112"/>
      <c r="F14" s="112"/>
      <c r="G14" s="112"/>
      <c r="H14" s="112"/>
      <c r="I14" s="112"/>
      <c r="J14" s="112"/>
      <c r="K14" s="112"/>
      <c r="L14" s="112"/>
      <c r="M14" s="112"/>
      <c r="N14" s="112"/>
      <c r="O14" s="112"/>
      <c r="P14" s="112"/>
    </row>
    <row r="15" spans="1:16" ht="15.5" x14ac:dyDescent="0.7">
      <c r="A15" s="161" t="s">
        <v>25</v>
      </c>
      <c r="B15" s="161"/>
      <c r="C15" s="161"/>
      <c r="D15" s="113"/>
      <c r="E15" s="113"/>
      <c r="F15" s="113"/>
      <c r="G15" s="113"/>
      <c r="H15" s="113"/>
      <c r="I15" s="113"/>
      <c r="J15" s="113"/>
      <c r="K15" s="113"/>
      <c r="L15" s="112"/>
      <c r="M15" s="112"/>
      <c r="N15" s="112"/>
      <c r="O15" s="112"/>
      <c r="P15" s="112"/>
    </row>
    <row r="16" spans="1:16" ht="15.25" x14ac:dyDescent="0.65">
      <c r="A16" s="158" t="s">
        <v>52</v>
      </c>
      <c r="B16" s="158"/>
      <c r="C16" s="158"/>
      <c r="D16" s="158"/>
      <c r="E16" s="158"/>
      <c r="F16" s="158"/>
      <c r="G16" s="158"/>
      <c r="H16" s="158"/>
      <c r="I16" s="158"/>
      <c r="J16" s="158"/>
      <c r="K16" s="158"/>
      <c r="L16" s="158"/>
      <c r="M16" s="158"/>
      <c r="N16" s="112"/>
      <c r="O16" s="112"/>
      <c r="P16" s="112"/>
    </row>
    <row r="17" spans="1:16" ht="15.25" x14ac:dyDescent="0.65">
      <c r="A17" s="158" t="s">
        <v>94</v>
      </c>
      <c r="B17" s="158"/>
      <c r="C17" s="158"/>
      <c r="D17" s="158"/>
      <c r="E17" s="158"/>
      <c r="F17" s="114"/>
      <c r="G17" s="113"/>
      <c r="H17" s="113"/>
      <c r="I17" s="113"/>
      <c r="J17" s="113"/>
      <c r="K17" s="113"/>
      <c r="L17" s="112"/>
      <c r="M17" s="112"/>
      <c r="N17" s="112"/>
      <c r="O17" s="112"/>
      <c r="P17" s="112"/>
    </row>
    <row r="18" spans="1:16" ht="15.25" x14ac:dyDescent="0.65">
      <c r="A18" s="158" t="s">
        <v>122</v>
      </c>
      <c r="B18" s="158"/>
      <c r="C18" s="158"/>
      <c r="D18" s="158"/>
      <c r="E18" s="158"/>
      <c r="F18" s="158"/>
      <c r="G18" s="158"/>
      <c r="H18" s="158"/>
      <c r="I18" s="158"/>
      <c r="J18" s="158"/>
      <c r="K18" s="158"/>
      <c r="L18" s="158"/>
      <c r="M18" s="158"/>
      <c r="N18" s="112"/>
      <c r="O18" s="112"/>
      <c r="P18" s="112"/>
    </row>
    <row r="19" spans="1:16" ht="15.25" x14ac:dyDescent="0.65">
      <c r="A19" s="158" t="s">
        <v>56</v>
      </c>
      <c r="B19" s="158"/>
      <c r="C19" s="158"/>
      <c r="D19" s="158"/>
      <c r="E19" s="158"/>
      <c r="F19" s="158"/>
      <c r="G19" s="158"/>
      <c r="H19" s="158"/>
      <c r="I19" s="158"/>
      <c r="J19" s="158"/>
      <c r="K19" s="158"/>
      <c r="L19" s="158"/>
      <c r="M19" s="158"/>
      <c r="N19" s="112"/>
      <c r="O19" s="112"/>
      <c r="P19" s="112"/>
    </row>
    <row r="20" spans="1:16" ht="15.25" x14ac:dyDescent="0.65">
      <c r="A20" s="158" t="s">
        <v>55</v>
      </c>
      <c r="B20" s="158"/>
      <c r="C20" s="158"/>
      <c r="D20" s="158"/>
      <c r="E20" s="158"/>
      <c r="F20" s="158"/>
      <c r="G20" s="158"/>
      <c r="H20" s="158"/>
      <c r="I20" s="158"/>
      <c r="J20" s="158"/>
      <c r="K20" s="158"/>
      <c r="L20" s="158"/>
      <c r="M20" s="158"/>
      <c r="N20" s="112"/>
      <c r="O20" s="112"/>
      <c r="P20" s="112"/>
    </row>
    <row r="21" spans="1:16" ht="15.25" x14ac:dyDescent="0.65">
      <c r="A21" s="158" t="s">
        <v>54</v>
      </c>
      <c r="B21" s="158"/>
      <c r="C21" s="158"/>
      <c r="D21" s="158"/>
      <c r="E21" s="158"/>
      <c r="F21" s="158"/>
      <c r="G21" s="158"/>
      <c r="H21" s="158"/>
      <c r="I21" s="158"/>
      <c r="J21" s="158"/>
      <c r="K21" s="158"/>
      <c r="L21" s="158"/>
      <c r="M21" s="158"/>
      <c r="N21" s="112"/>
      <c r="O21" s="112"/>
      <c r="P21" s="112"/>
    </row>
    <row r="22" spans="1:16" ht="15.25" x14ac:dyDescent="0.65">
      <c r="A22" s="158" t="s">
        <v>57</v>
      </c>
      <c r="B22" s="158"/>
      <c r="C22" s="158"/>
      <c r="D22" s="158"/>
      <c r="E22" s="158"/>
      <c r="F22" s="158"/>
      <c r="G22" s="158"/>
      <c r="H22" s="158"/>
      <c r="I22" s="158"/>
      <c r="J22" s="158"/>
      <c r="K22" s="158"/>
      <c r="L22" s="158"/>
      <c r="M22" s="158"/>
      <c r="N22" s="112"/>
      <c r="O22" s="112"/>
      <c r="P22" s="112"/>
    </row>
    <row r="23" spans="1:16" ht="15.25" x14ac:dyDescent="0.65">
      <c r="A23" s="158"/>
      <c r="B23" s="158"/>
      <c r="C23" s="158"/>
      <c r="D23" s="158"/>
      <c r="E23" s="158"/>
      <c r="F23" s="158"/>
      <c r="G23" s="158"/>
      <c r="H23" s="158"/>
      <c r="I23" s="158"/>
      <c r="J23" s="158"/>
      <c r="K23" s="158"/>
      <c r="L23" s="158"/>
      <c r="M23" s="158"/>
      <c r="N23" s="112"/>
      <c r="O23" s="112"/>
      <c r="P23" s="112"/>
    </row>
    <row r="24" spans="1:16" ht="15.25" x14ac:dyDescent="0.65">
      <c r="A24" s="98"/>
      <c r="B24" s="98"/>
      <c r="C24" s="98"/>
      <c r="D24" s="98"/>
      <c r="E24" s="98"/>
      <c r="F24" s="98"/>
      <c r="G24" s="98"/>
      <c r="H24" s="98"/>
      <c r="I24" s="98"/>
      <c r="J24" s="98"/>
      <c r="K24" s="98"/>
      <c r="L24" s="98"/>
      <c r="M24" s="98"/>
      <c r="N24" s="112"/>
      <c r="O24" s="112"/>
      <c r="P24" s="112"/>
    </row>
    <row r="25" spans="1:16" ht="15.5" x14ac:dyDescent="0.7">
      <c r="A25" s="161" t="s">
        <v>123</v>
      </c>
      <c r="B25" s="161"/>
      <c r="C25" s="161"/>
      <c r="D25" s="161"/>
      <c r="E25" s="161"/>
      <c r="F25" s="161"/>
      <c r="G25" s="161"/>
      <c r="H25" s="161"/>
      <c r="I25" s="161"/>
      <c r="J25" s="161"/>
      <c r="K25" s="161"/>
      <c r="L25" s="161"/>
      <c r="M25" s="161"/>
      <c r="N25" s="112"/>
      <c r="O25" s="112"/>
      <c r="P25" s="112"/>
    </row>
    <row r="26" spans="1:16" ht="15.25" x14ac:dyDescent="0.65">
      <c r="A26" s="113"/>
      <c r="B26" s="113"/>
      <c r="C26" s="113"/>
      <c r="D26" s="113"/>
      <c r="E26" s="113"/>
      <c r="F26" s="113"/>
      <c r="G26" s="113"/>
      <c r="H26" s="113"/>
      <c r="I26" s="113"/>
      <c r="J26" s="113"/>
      <c r="K26" s="113"/>
      <c r="L26" s="112"/>
      <c r="M26" s="112"/>
      <c r="N26" s="112"/>
      <c r="O26" s="112"/>
      <c r="P26" s="112"/>
    </row>
    <row r="27" spans="1:16" ht="15.5" x14ac:dyDescent="0.7">
      <c r="A27" s="152" t="s">
        <v>51</v>
      </c>
      <c r="B27" s="152"/>
      <c r="C27" s="152"/>
      <c r="D27" s="152"/>
      <c r="E27" s="152"/>
      <c r="F27" s="152"/>
      <c r="G27" s="113"/>
      <c r="H27" s="113"/>
      <c r="I27" s="113"/>
      <c r="J27" s="113"/>
      <c r="K27" s="113"/>
      <c r="L27" s="112"/>
      <c r="M27" s="112"/>
      <c r="N27" s="112"/>
      <c r="O27" s="112"/>
      <c r="P27" s="112"/>
    </row>
    <row r="28" spans="1:16" ht="15.25" x14ac:dyDescent="0.65">
      <c r="A28" s="113"/>
      <c r="B28" s="113"/>
      <c r="C28" s="113"/>
      <c r="D28" s="113"/>
      <c r="E28" s="113"/>
      <c r="F28" s="113"/>
      <c r="G28" s="113"/>
      <c r="H28" s="113"/>
      <c r="I28" s="113"/>
      <c r="J28" s="113"/>
      <c r="K28" s="113"/>
      <c r="L28" s="112"/>
      <c r="M28" s="112"/>
      <c r="N28" s="112"/>
      <c r="O28" s="112"/>
      <c r="P28" s="112"/>
    </row>
    <row r="29" spans="1:16" ht="15.25" x14ac:dyDescent="0.65">
      <c r="A29" s="153" t="s">
        <v>26</v>
      </c>
      <c r="B29" s="153"/>
      <c r="C29" s="153"/>
      <c r="D29" s="113"/>
      <c r="E29" s="113"/>
      <c r="F29" s="113"/>
      <c r="G29" s="113"/>
      <c r="H29" s="113"/>
      <c r="I29" s="113"/>
      <c r="J29" s="113"/>
      <c r="K29" s="113"/>
      <c r="L29" s="112"/>
      <c r="M29" s="112"/>
      <c r="N29" s="112"/>
      <c r="O29" s="112"/>
      <c r="P29" s="112"/>
    </row>
  </sheetData>
  <mergeCells count="19">
    <mergeCell ref="A17:E17"/>
    <mergeCell ref="A23:M23"/>
    <mergeCell ref="A25:M25"/>
    <mergeCell ref="A27:F27"/>
    <mergeCell ref="A29:C29"/>
    <mergeCell ref="A1:O2"/>
    <mergeCell ref="A4:O4"/>
    <mergeCell ref="A9:A11"/>
    <mergeCell ref="B9:M9"/>
    <mergeCell ref="B10:G11"/>
    <mergeCell ref="H10:M11"/>
    <mergeCell ref="A12:P13"/>
    <mergeCell ref="A16:M16"/>
    <mergeCell ref="A15:C15"/>
    <mergeCell ref="A22:M22"/>
    <mergeCell ref="A18:M18"/>
    <mergeCell ref="A19:M19"/>
    <mergeCell ref="A20:M20"/>
    <mergeCell ref="A21:M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5F38-745E-4B36-9AC2-4F84AC77E476}">
  <dimension ref="B1:AI890"/>
  <sheetViews>
    <sheetView tabSelected="1" topLeftCell="G33" zoomScale="50" zoomScaleNormal="50" workbookViewId="0">
      <selection activeCell="N69" sqref="N69"/>
    </sheetView>
  </sheetViews>
  <sheetFormatPr defaultColWidth="12.6640625" defaultRowHeight="15" customHeight="1" x14ac:dyDescent="0.75"/>
  <cols>
    <col min="1" max="1" width="12.6640625" style="21"/>
    <col min="2" max="2" width="10" style="21" customWidth="1"/>
    <col min="3" max="3" width="13.25" style="21" customWidth="1"/>
    <col min="4" max="4" width="12" style="21" customWidth="1"/>
    <col min="5" max="5" width="12.5" style="21" bestFit="1" customWidth="1"/>
    <col min="6" max="7" width="13.1640625" style="21" bestFit="1" customWidth="1"/>
    <col min="8" max="8" width="11.9140625" style="21" customWidth="1"/>
    <col min="9" max="9" width="12.9140625" style="21" customWidth="1"/>
    <col min="10" max="10" width="10" style="21" customWidth="1"/>
    <col min="11" max="11" width="23.83203125" style="22" customWidth="1"/>
    <col min="12" max="12" width="15.33203125" style="22" customWidth="1"/>
    <col min="13" max="13" width="23.5" style="22" customWidth="1"/>
    <col min="14" max="14" width="18" style="22" bestFit="1" customWidth="1"/>
    <col min="15" max="16" width="22.5" style="22" bestFit="1" customWidth="1"/>
    <col min="17" max="17" width="20.83203125" style="22" bestFit="1" customWidth="1"/>
    <col min="18" max="18" width="15.95703125" style="22" bestFit="1" customWidth="1"/>
    <col min="19" max="19" width="19.58203125" style="22" bestFit="1" customWidth="1"/>
    <col min="20" max="20" width="17.75" style="22" bestFit="1" customWidth="1"/>
    <col min="21" max="22" width="13" style="22" bestFit="1" customWidth="1"/>
    <col min="23" max="23" width="2" style="21" customWidth="1"/>
    <col min="24" max="24" width="10" style="21" customWidth="1"/>
    <col min="25" max="25" width="10" style="18" customWidth="1"/>
    <col min="26" max="26" width="18.95703125" style="18" customWidth="1"/>
    <col min="27" max="27" width="16.08203125" style="18" customWidth="1"/>
    <col min="28" max="28" width="13.70703125" style="18" bestFit="1" customWidth="1"/>
    <col min="29" max="32" width="12.6640625" style="18"/>
    <col min="33" max="33" width="13.5" style="18" bestFit="1" customWidth="1"/>
    <col min="34" max="35" width="12.6640625" style="18"/>
    <col min="36" max="16384" width="12.6640625" style="21"/>
  </cols>
  <sheetData>
    <row r="1" spans="2:35" ht="15" customHeight="1" x14ac:dyDescent="0.8">
      <c r="B1" s="99" t="s">
        <v>116</v>
      </c>
      <c r="C1" s="100" t="s">
        <v>126</v>
      </c>
      <c r="D1" s="101" t="s">
        <v>117</v>
      </c>
      <c r="E1" s="162" t="s">
        <v>127</v>
      </c>
      <c r="F1" s="163"/>
      <c r="G1" s="102" t="s">
        <v>99</v>
      </c>
      <c r="H1" s="103">
        <v>1947025</v>
      </c>
      <c r="I1" s="104" t="s">
        <v>118</v>
      </c>
      <c r="J1" s="105">
        <v>4</v>
      </c>
      <c r="L1" s="21"/>
      <c r="M1" s="21"/>
      <c r="N1" s="21"/>
      <c r="O1" s="21"/>
      <c r="P1" s="21"/>
      <c r="Q1" s="21"/>
      <c r="R1" s="21"/>
      <c r="S1" s="21"/>
    </row>
    <row r="2" spans="2:35" ht="15" customHeight="1" x14ac:dyDescent="0.8">
      <c r="B2" s="99" t="s">
        <v>116</v>
      </c>
      <c r="C2" s="100" t="s">
        <v>128</v>
      </c>
      <c r="D2" s="101" t="s">
        <v>117</v>
      </c>
      <c r="E2" s="162" t="s">
        <v>129</v>
      </c>
      <c r="F2" s="163"/>
      <c r="G2" s="102" t="s">
        <v>99</v>
      </c>
      <c r="H2" s="103">
        <v>1949477</v>
      </c>
      <c r="I2" s="104" t="s">
        <v>118</v>
      </c>
      <c r="J2" s="105">
        <v>4</v>
      </c>
      <c r="L2" s="21"/>
      <c r="M2" s="21"/>
      <c r="N2" s="21"/>
      <c r="O2" s="21"/>
      <c r="P2" s="21"/>
      <c r="Q2" s="21"/>
      <c r="R2" s="21"/>
      <c r="S2" s="21"/>
    </row>
    <row r="3" spans="2:35" ht="15" customHeight="1" x14ac:dyDescent="0.8">
      <c r="B3" s="99" t="s">
        <v>116</v>
      </c>
      <c r="C3" s="100" t="s">
        <v>130</v>
      </c>
      <c r="D3" s="101" t="s">
        <v>117</v>
      </c>
      <c r="E3" s="162" t="s">
        <v>131</v>
      </c>
      <c r="F3" s="163"/>
      <c r="G3" s="102" t="s">
        <v>99</v>
      </c>
      <c r="H3" s="103">
        <v>2050874</v>
      </c>
      <c r="I3" s="104" t="s">
        <v>118</v>
      </c>
      <c r="J3" s="105">
        <v>4</v>
      </c>
      <c r="L3" s="21"/>
      <c r="M3" s="21"/>
      <c r="N3" s="21"/>
      <c r="O3" s="21"/>
      <c r="P3" s="21"/>
      <c r="Q3" s="21"/>
      <c r="R3" s="21"/>
      <c r="S3" s="21"/>
    </row>
    <row r="4" spans="2:35" ht="16.75" thickBot="1" x14ac:dyDescent="0.95">
      <c r="B4" s="164" t="s">
        <v>120</v>
      </c>
      <c r="C4" s="164"/>
      <c r="D4" s="164"/>
      <c r="E4" s="164"/>
      <c r="F4" s="164"/>
      <c r="G4" s="164" t="s">
        <v>119</v>
      </c>
      <c r="H4" s="164"/>
      <c r="I4" s="71"/>
      <c r="K4" s="106"/>
      <c r="L4" s="21"/>
      <c r="M4" s="21"/>
      <c r="N4" s="21"/>
      <c r="O4" s="21"/>
      <c r="P4" s="21"/>
      <c r="Q4" s="21"/>
      <c r="R4" s="21"/>
      <c r="S4" s="21"/>
      <c r="T4" s="107"/>
      <c r="U4" s="108"/>
      <c r="W4" s="22"/>
      <c r="X4" s="23"/>
    </row>
    <row r="5" spans="2:35" ht="16" x14ac:dyDescent="0.8">
      <c r="B5" s="72"/>
      <c r="C5" s="72"/>
      <c r="D5" s="72"/>
      <c r="E5" s="72"/>
      <c r="F5" s="72"/>
      <c r="G5" s="72"/>
      <c r="H5" s="73"/>
      <c r="K5" s="106"/>
      <c r="L5" s="21"/>
      <c r="M5" s="21"/>
      <c r="N5" s="21"/>
      <c r="O5" s="21"/>
      <c r="P5" s="21"/>
      <c r="Q5" s="21"/>
      <c r="R5" s="21"/>
      <c r="S5" s="21"/>
      <c r="T5" s="107"/>
      <c r="U5" s="108"/>
      <c r="W5" s="22"/>
      <c r="X5" s="23"/>
      <c r="Y5" s="223" t="s">
        <v>53</v>
      </c>
      <c r="Z5" s="224"/>
      <c r="AA5" s="224"/>
      <c r="AB5" s="224"/>
      <c r="AC5" s="224"/>
      <c r="AD5" s="224"/>
      <c r="AE5" s="224"/>
      <c r="AF5" s="224"/>
      <c r="AG5" s="224"/>
      <c r="AH5" s="224"/>
      <c r="AI5" s="225"/>
    </row>
    <row r="6" spans="2:35" ht="16" customHeight="1" thickBot="1" x14ac:dyDescent="0.95">
      <c r="B6" s="167" t="s">
        <v>91</v>
      </c>
      <c r="C6" s="167"/>
      <c r="D6" s="167"/>
      <c r="E6" s="167"/>
      <c r="F6" s="167"/>
      <c r="G6" s="167"/>
      <c r="H6" s="167"/>
      <c r="I6" s="167"/>
      <c r="K6" s="106"/>
      <c r="L6" s="21"/>
      <c r="M6" s="21"/>
      <c r="N6" s="21"/>
      <c r="O6" s="21"/>
      <c r="P6" s="21"/>
      <c r="Q6" s="21"/>
      <c r="R6" s="21"/>
      <c r="S6" s="21"/>
      <c r="T6" s="107"/>
      <c r="U6" s="108"/>
      <c r="W6" s="22"/>
      <c r="X6" s="23"/>
      <c r="Y6" s="226"/>
      <c r="Z6" s="227"/>
      <c r="AA6" s="227"/>
      <c r="AB6" s="227"/>
      <c r="AC6" s="227"/>
      <c r="AD6" s="227"/>
      <c r="AE6" s="227"/>
      <c r="AF6" s="227"/>
      <c r="AG6" s="227"/>
      <c r="AH6" s="227"/>
      <c r="AI6" s="228"/>
    </row>
    <row r="7" spans="2:35" ht="15.5" thickBot="1" x14ac:dyDescent="0.9">
      <c r="B7" s="167"/>
      <c r="C7" s="167"/>
      <c r="D7" s="167"/>
      <c r="E7" s="167"/>
      <c r="F7" s="167"/>
      <c r="G7" s="167"/>
      <c r="H7" s="167"/>
      <c r="I7" s="167"/>
      <c r="K7" s="181" t="s">
        <v>4</v>
      </c>
      <c r="L7" s="181"/>
      <c r="M7" s="181"/>
      <c r="N7" s="181"/>
      <c r="O7" s="181"/>
      <c r="P7" s="181"/>
      <c r="Q7" s="181"/>
      <c r="R7" s="181"/>
      <c r="W7" s="22"/>
      <c r="X7" s="22"/>
      <c r="Y7" s="1"/>
      <c r="Z7" s="2"/>
      <c r="AA7" s="2"/>
      <c r="AB7" s="2"/>
      <c r="AC7" s="2"/>
      <c r="AD7" s="2"/>
      <c r="AE7" s="2"/>
      <c r="AF7" s="2"/>
      <c r="AG7" s="2"/>
      <c r="AH7" s="2"/>
      <c r="AI7" s="3"/>
    </row>
    <row r="8" spans="2:35" ht="15.5" thickBot="1" x14ac:dyDescent="0.9">
      <c r="B8" s="167"/>
      <c r="C8" s="167"/>
      <c r="D8" s="167"/>
      <c r="E8" s="167"/>
      <c r="F8" s="167"/>
      <c r="G8" s="167"/>
      <c r="H8" s="167"/>
      <c r="I8" s="167"/>
      <c r="K8" s="168" t="s">
        <v>35</v>
      </c>
      <c r="L8" s="169"/>
      <c r="M8" s="169"/>
      <c r="N8" s="170"/>
      <c r="P8" s="91"/>
      <c r="W8" s="22"/>
      <c r="X8" s="22"/>
      <c r="Y8" s="1"/>
      <c r="Z8" s="2"/>
      <c r="AA8" s="2"/>
      <c r="AB8" s="2"/>
      <c r="AC8" s="2"/>
      <c r="AD8" s="2"/>
      <c r="AE8" s="2"/>
      <c r="AF8" s="2"/>
      <c r="AG8" s="2"/>
      <c r="AH8" s="2"/>
      <c r="AI8" s="3"/>
    </row>
    <row r="9" spans="2:35" ht="14.75" x14ac:dyDescent="0.75">
      <c r="B9" s="167"/>
      <c r="C9" s="167"/>
      <c r="D9" s="167"/>
      <c r="E9" s="167"/>
      <c r="F9" s="167"/>
      <c r="G9" s="167"/>
      <c r="H9" s="167"/>
      <c r="I9" s="167"/>
      <c r="K9" s="115" t="s">
        <v>136</v>
      </c>
      <c r="L9" s="117">
        <f>SUM(E13:E18)</f>
        <v>53200</v>
      </c>
      <c r="M9" s="23"/>
      <c r="N9" s="26"/>
      <c r="P9" s="91"/>
      <c r="W9" s="22"/>
      <c r="X9" s="22"/>
      <c r="Y9" s="1"/>
      <c r="Z9" s="139" t="s">
        <v>161</v>
      </c>
      <c r="AA9" s="2"/>
      <c r="AB9" s="2"/>
      <c r="AC9" s="2"/>
      <c r="AD9" s="2"/>
      <c r="AE9" s="2"/>
      <c r="AF9" s="2"/>
      <c r="AG9" s="2"/>
      <c r="AH9" s="2"/>
      <c r="AI9" s="3"/>
    </row>
    <row r="10" spans="2:35" ht="14.75" x14ac:dyDescent="0.75">
      <c r="B10" s="27"/>
      <c r="K10" s="115" t="s">
        <v>137</v>
      </c>
      <c r="L10" s="38">
        <f>SUM(F13:F18)</f>
        <v>1223600</v>
      </c>
      <c r="M10" s="23"/>
      <c r="N10" s="26"/>
      <c r="W10" s="22"/>
      <c r="X10" s="22"/>
      <c r="Y10" s="1"/>
      <c r="Z10" s="139" t="s">
        <v>162</v>
      </c>
      <c r="AA10" s="2"/>
      <c r="AB10" s="140">
        <f>G55+G56</f>
        <v>651000</v>
      </c>
      <c r="AC10" s="2"/>
      <c r="AD10" s="2"/>
      <c r="AE10" s="2"/>
      <c r="AF10" s="2"/>
      <c r="AG10" s="2"/>
      <c r="AH10" s="2"/>
      <c r="AI10" s="3"/>
    </row>
    <row r="11" spans="2:35" ht="15.5" thickBot="1" x14ac:dyDescent="0.9">
      <c r="C11" s="171" t="s">
        <v>63</v>
      </c>
      <c r="D11" s="171"/>
      <c r="E11" s="171"/>
      <c r="F11" s="171"/>
      <c r="G11" s="171"/>
      <c r="K11" s="24"/>
      <c r="L11" s="23"/>
      <c r="M11" s="23"/>
      <c r="N11" s="26"/>
      <c r="W11" s="22"/>
      <c r="X11" s="22"/>
      <c r="Y11" s="1"/>
      <c r="Z11" s="139" t="s">
        <v>163</v>
      </c>
      <c r="AA11" s="2"/>
      <c r="AB11" s="141">
        <v>7.0000000000000007E-2</v>
      </c>
      <c r="AC11" s="2"/>
      <c r="AD11" s="2"/>
      <c r="AE11" s="2"/>
      <c r="AF11" s="2"/>
      <c r="AG11" s="2"/>
      <c r="AH11" s="2"/>
      <c r="AI11" s="3"/>
    </row>
    <row r="12" spans="2:35" ht="14.75" x14ac:dyDescent="0.75">
      <c r="C12" s="172" t="s">
        <v>0</v>
      </c>
      <c r="D12" s="173"/>
      <c r="E12" s="174"/>
      <c r="F12" s="28" t="s">
        <v>9</v>
      </c>
      <c r="G12" s="29" t="s">
        <v>1</v>
      </c>
      <c r="H12" s="30" t="s">
        <v>2</v>
      </c>
      <c r="K12" s="24"/>
      <c r="L12" s="23"/>
      <c r="M12" s="23"/>
      <c r="N12" s="26"/>
      <c r="W12" s="22"/>
      <c r="X12" s="22"/>
      <c r="Y12" s="1"/>
      <c r="Z12" s="139" t="s">
        <v>164</v>
      </c>
      <c r="AA12" s="2"/>
      <c r="AB12" s="140">
        <f>AB10*AB11</f>
        <v>45570.000000000007</v>
      </c>
      <c r="AC12" s="2"/>
      <c r="AD12" s="2"/>
      <c r="AE12" s="2"/>
      <c r="AF12" s="2"/>
      <c r="AG12" s="2"/>
      <c r="AH12" s="2"/>
      <c r="AI12" s="3"/>
    </row>
    <row r="13" spans="2:35" ht="15.5" thickBot="1" x14ac:dyDescent="0.9">
      <c r="C13" s="175" t="s">
        <v>90</v>
      </c>
      <c r="D13" s="176"/>
      <c r="E13" s="31">
        <v>9600</v>
      </c>
      <c r="F13" s="32">
        <v>220800</v>
      </c>
      <c r="G13" s="33">
        <v>78600</v>
      </c>
      <c r="H13" s="34">
        <v>67200</v>
      </c>
      <c r="K13" s="35"/>
      <c r="L13" s="177" t="s">
        <v>10</v>
      </c>
      <c r="M13" s="177"/>
      <c r="N13" s="82">
        <f>L10/L9</f>
        <v>23</v>
      </c>
      <c r="W13" s="22"/>
      <c r="X13" s="22"/>
      <c r="Y13" s="1"/>
      <c r="Z13" s="2"/>
      <c r="AA13" s="2"/>
      <c r="AB13" s="2"/>
      <c r="AC13" s="2"/>
      <c r="AD13" s="2"/>
      <c r="AE13" s="2"/>
      <c r="AF13" s="2"/>
      <c r="AG13" s="2"/>
      <c r="AH13" s="2"/>
      <c r="AI13" s="3"/>
    </row>
    <row r="14" spans="2:35" ht="15.5" thickBot="1" x14ac:dyDescent="0.9">
      <c r="C14" s="165" t="s">
        <v>86</v>
      </c>
      <c r="D14" s="166"/>
      <c r="E14" s="31">
        <v>7300</v>
      </c>
      <c r="F14" s="32">
        <v>167900</v>
      </c>
      <c r="G14" s="33">
        <v>64800</v>
      </c>
      <c r="H14" s="34">
        <v>51100</v>
      </c>
      <c r="W14" s="22"/>
      <c r="X14" s="22"/>
      <c r="Y14" s="1"/>
      <c r="Z14" s="2"/>
      <c r="AA14" s="2"/>
      <c r="AB14" s="2"/>
      <c r="AC14" s="2"/>
      <c r="AD14" s="2"/>
      <c r="AE14" s="2"/>
      <c r="AF14" s="2"/>
      <c r="AG14" s="2"/>
      <c r="AH14" s="2"/>
      <c r="AI14" s="3"/>
    </row>
    <row r="15" spans="2:35" ht="15.5" thickBot="1" x14ac:dyDescent="0.9">
      <c r="C15" s="165" t="s">
        <v>87</v>
      </c>
      <c r="D15" s="166"/>
      <c r="E15" s="31">
        <v>9900</v>
      </c>
      <c r="F15" s="32">
        <v>227700</v>
      </c>
      <c r="G15" s="33">
        <v>80400</v>
      </c>
      <c r="H15" s="34">
        <v>69300</v>
      </c>
      <c r="K15" s="178" t="s">
        <v>36</v>
      </c>
      <c r="L15" s="179"/>
      <c r="M15" s="179"/>
      <c r="N15" s="179"/>
      <c r="O15" s="179"/>
      <c r="P15" s="179"/>
      <c r="Q15" s="179"/>
      <c r="R15" s="180"/>
      <c r="W15" s="22"/>
      <c r="X15" s="22"/>
      <c r="Y15" s="1"/>
      <c r="Z15" s="139" t="s">
        <v>165</v>
      </c>
      <c r="AA15" s="2"/>
      <c r="AB15" s="2"/>
      <c r="AC15" s="2"/>
      <c r="AD15" s="2"/>
      <c r="AE15" s="2"/>
      <c r="AF15" s="2"/>
      <c r="AG15" s="2"/>
      <c r="AH15" s="2"/>
      <c r="AI15" s="3"/>
    </row>
    <row r="16" spans="2:35" ht="14.75" x14ac:dyDescent="0.75">
      <c r="C16" s="165" t="s">
        <v>88</v>
      </c>
      <c r="D16" s="166"/>
      <c r="E16" s="31">
        <v>9100</v>
      </c>
      <c r="F16" s="32">
        <v>209300</v>
      </c>
      <c r="G16" s="33">
        <v>75600</v>
      </c>
      <c r="H16" s="34">
        <v>63700</v>
      </c>
      <c r="K16" s="109"/>
      <c r="L16" s="110"/>
      <c r="M16" s="110"/>
      <c r="N16" s="110"/>
      <c r="O16" s="110"/>
      <c r="P16" s="23"/>
      <c r="Q16" s="23"/>
      <c r="R16" s="26"/>
      <c r="W16" s="22"/>
      <c r="X16" s="22"/>
      <c r="Y16" s="1"/>
      <c r="Z16" s="139" t="s">
        <v>166</v>
      </c>
      <c r="AA16" s="2"/>
      <c r="AB16" s="142">
        <f>SUM(E13:E18)*N13</f>
        <v>1223600</v>
      </c>
      <c r="AC16" s="2"/>
      <c r="AD16" s="2"/>
      <c r="AE16" s="2"/>
      <c r="AF16" s="2"/>
      <c r="AG16" s="2"/>
      <c r="AH16" s="2"/>
      <c r="AI16" s="3"/>
    </row>
    <row r="17" spans="2:35" ht="14.75" x14ac:dyDescent="0.75">
      <c r="C17" s="165" t="s">
        <v>89</v>
      </c>
      <c r="D17" s="166"/>
      <c r="E17" s="31">
        <v>9700</v>
      </c>
      <c r="F17" s="32">
        <v>223100</v>
      </c>
      <c r="G17" s="33">
        <v>79200</v>
      </c>
      <c r="H17" s="34">
        <v>67900</v>
      </c>
      <c r="K17" s="119" t="s">
        <v>138</v>
      </c>
      <c r="L17" s="120" t="s">
        <v>0</v>
      </c>
      <c r="M17" s="121" t="s">
        <v>1</v>
      </c>
      <c r="N17" s="121" t="s">
        <v>139</v>
      </c>
      <c r="O17" s="121" t="s">
        <v>140</v>
      </c>
      <c r="P17" s="23"/>
      <c r="Q17" s="23"/>
      <c r="R17" s="26"/>
      <c r="W17" s="22"/>
      <c r="X17" s="22"/>
      <c r="Y17" s="1"/>
      <c r="Z17" s="139" t="s">
        <v>167</v>
      </c>
      <c r="AA17" s="2"/>
      <c r="AB17" s="143">
        <f>G53*G54</f>
        <v>2074800</v>
      </c>
      <c r="AC17" s="2"/>
      <c r="AD17" s="2"/>
      <c r="AE17" s="2"/>
      <c r="AF17" s="2"/>
      <c r="AG17" s="2"/>
      <c r="AH17" s="2"/>
      <c r="AI17" s="3"/>
    </row>
    <row r="18" spans="2:35" ht="15.75" customHeight="1" thickBot="1" x14ac:dyDescent="0.9">
      <c r="C18" s="183" t="s">
        <v>66</v>
      </c>
      <c r="D18" s="184"/>
      <c r="E18" s="39">
        <v>7600</v>
      </c>
      <c r="F18" s="40">
        <v>174800</v>
      </c>
      <c r="G18" s="41">
        <v>66600</v>
      </c>
      <c r="H18" s="42">
        <v>53200</v>
      </c>
      <c r="K18" s="118" t="str">
        <f t="shared" ref="K18:K23" si="0">C13</f>
        <v>Janvier/Février</v>
      </c>
      <c r="L18" s="37">
        <f t="shared" ref="L18:L23" si="1">E13</f>
        <v>9600</v>
      </c>
      <c r="M18" s="75">
        <f t="shared" ref="M18:M23" si="2">G13</f>
        <v>78600</v>
      </c>
      <c r="N18" s="75">
        <f t="shared" ref="N18:N23" si="3">L18*M18</f>
        <v>754560000</v>
      </c>
      <c r="O18" s="75">
        <f t="shared" ref="O18:O23" si="4">POWER(L18,2)</f>
        <v>92160000</v>
      </c>
      <c r="P18" s="23"/>
      <c r="Q18" s="23"/>
      <c r="R18" s="26"/>
      <c r="W18" s="22"/>
      <c r="X18" s="22"/>
      <c r="Y18" s="1"/>
      <c r="Z18" s="2"/>
      <c r="AA18" s="2"/>
      <c r="AB18" s="2"/>
      <c r="AC18" s="2"/>
      <c r="AD18" s="2"/>
      <c r="AE18" s="2"/>
      <c r="AF18" s="2"/>
      <c r="AG18" s="2"/>
      <c r="AH18" s="2"/>
      <c r="AI18" s="3"/>
    </row>
    <row r="19" spans="2:35" ht="15.75" customHeight="1" x14ac:dyDescent="0.75">
      <c r="C19" s="43"/>
      <c r="D19" s="23"/>
      <c r="E19" s="37"/>
      <c r="F19" s="32"/>
      <c r="G19" s="25"/>
      <c r="H19" s="25"/>
      <c r="K19" s="118" t="str">
        <f t="shared" si="0"/>
        <v>Mars/Avril</v>
      </c>
      <c r="L19" s="37">
        <f t="shared" si="1"/>
        <v>7300</v>
      </c>
      <c r="M19" s="75">
        <f t="shared" si="2"/>
        <v>64800</v>
      </c>
      <c r="N19" s="75">
        <f t="shared" si="3"/>
        <v>473040000</v>
      </c>
      <c r="O19" s="75">
        <f t="shared" si="4"/>
        <v>53290000</v>
      </c>
      <c r="P19" s="23"/>
      <c r="Q19" s="124" t="s">
        <v>142</v>
      </c>
      <c r="R19" s="59">
        <f>((6*N25)-(L25*M25))/(6*O25-(L25^2))</f>
        <v>6</v>
      </c>
      <c r="W19" s="22"/>
      <c r="X19" s="22"/>
      <c r="Y19" s="1"/>
      <c r="Z19" s="2"/>
      <c r="AA19" s="2"/>
      <c r="AB19" s="2"/>
      <c r="AC19" s="2"/>
      <c r="AD19" s="2"/>
      <c r="AE19" s="2"/>
      <c r="AF19" s="2"/>
      <c r="AG19" s="2"/>
      <c r="AH19" s="2"/>
      <c r="AI19" s="3"/>
    </row>
    <row r="20" spans="2:35" ht="15.75" customHeight="1" x14ac:dyDescent="0.75">
      <c r="C20" s="182" t="s">
        <v>95</v>
      </c>
      <c r="D20" s="182"/>
      <c r="E20" s="182"/>
      <c r="F20" s="182"/>
      <c r="G20" s="182"/>
      <c r="H20" s="25"/>
      <c r="K20" s="118" t="str">
        <f t="shared" si="0"/>
        <v>Mai/Juin</v>
      </c>
      <c r="L20" s="37">
        <f t="shared" si="1"/>
        <v>9900</v>
      </c>
      <c r="M20" s="75">
        <f t="shared" si="2"/>
        <v>80400</v>
      </c>
      <c r="N20" s="75">
        <f t="shared" si="3"/>
        <v>795960000</v>
      </c>
      <c r="O20" s="75">
        <f t="shared" si="4"/>
        <v>98010000</v>
      </c>
      <c r="P20" s="23"/>
      <c r="Q20" s="124" t="s">
        <v>143</v>
      </c>
      <c r="R20" s="126">
        <f>M25/6-(R19*L25/6)</f>
        <v>21000</v>
      </c>
      <c r="W20" s="22"/>
      <c r="X20" s="22"/>
      <c r="Y20" s="1"/>
      <c r="Z20" s="2"/>
      <c r="AA20" s="2"/>
      <c r="AB20" s="2"/>
      <c r="AC20" s="145" t="s">
        <v>168</v>
      </c>
      <c r="AD20" s="2"/>
      <c r="AE20" s="2"/>
      <c r="AF20" s="2"/>
      <c r="AG20" s="2"/>
      <c r="AH20" s="2"/>
      <c r="AI20" s="3"/>
    </row>
    <row r="21" spans="2:35" ht="15.75" customHeight="1" x14ac:dyDescent="0.75">
      <c r="C21" s="182" t="s">
        <v>96</v>
      </c>
      <c r="D21" s="182"/>
      <c r="E21" s="182"/>
      <c r="F21" s="182"/>
      <c r="G21" s="182"/>
      <c r="H21" s="25"/>
      <c r="K21" s="118" t="str">
        <f t="shared" si="0"/>
        <v>Juillet/Août</v>
      </c>
      <c r="L21" s="37">
        <f t="shared" si="1"/>
        <v>9100</v>
      </c>
      <c r="M21" s="75">
        <f t="shared" si="2"/>
        <v>75600</v>
      </c>
      <c r="N21" s="75">
        <f t="shared" si="3"/>
        <v>687960000</v>
      </c>
      <c r="O21" s="75">
        <f t="shared" si="4"/>
        <v>82810000</v>
      </c>
      <c r="P21" s="23"/>
      <c r="Q21" s="23"/>
      <c r="R21" s="26"/>
      <c r="W21" s="22"/>
      <c r="X21" s="22"/>
      <c r="Y21" s="1"/>
      <c r="Z21" s="2"/>
      <c r="AA21" s="145" t="s">
        <v>176</v>
      </c>
      <c r="AB21" s="2"/>
      <c r="AC21" s="2"/>
      <c r="AD21" s="2"/>
      <c r="AE21" s="145" t="s">
        <v>175</v>
      </c>
      <c r="AF21" s="2"/>
      <c r="AG21" s="2"/>
      <c r="AH21" s="2"/>
      <c r="AI21" s="3"/>
    </row>
    <row r="22" spans="2:35" ht="15.5" customHeight="1" x14ac:dyDescent="0.75">
      <c r="C22" s="43"/>
      <c r="D22" s="23"/>
      <c r="E22" s="37"/>
      <c r="F22" s="32"/>
      <c r="G22" s="25"/>
      <c r="H22" s="25"/>
      <c r="K22" s="118" t="str">
        <f t="shared" si="0"/>
        <v>Septembre/Octobre</v>
      </c>
      <c r="L22" s="37">
        <f t="shared" si="1"/>
        <v>9700</v>
      </c>
      <c r="M22" s="75">
        <f t="shared" si="2"/>
        <v>79200</v>
      </c>
      <c r="N22" s="75">
        <f t="shared" si="3"/>
        <v>768240000</v>
      </c>
      <c r="O22" s="75">
        <f t="shared" si="4"/>
        <v>94090000</v>
      </c>
      <c r="P22" s="23"/>
      <c r="Q22" s="23"/>
      <c r="R22" s="26"/>
      <c r="W22" s="22"/>
      <c r="X22" s="22"/>
      <c r="Y22" s="1"/>
      <c r="AC22" s="2"/>
      <c r="AD22" s="145" t="s">
        <v>173</v>
      </c>
      <c r="AE22" s="2"/>
      <c r="AF22" s="146">
        <f>(G55+G56-G59)/G58</f>
        <v>22320</v>
      </c>
      <c r="AG22" s="2"/>
      <c r="AI22" s="3"/>
    </row>
    <row r="23" spans="2:35" ht="15.75" customHeight="1" x14ac:dyDescent="0.75">
      <c r="C23" s="43"/>
      <c r="D23" s="23"/>
      <c r="E23" s="37"/>
      <c r="F23" s="32"/>
      <c r="G23" s="25"/>
      <c r="H23" s="25"/>
      <c r="K23" s="118" t="str">
        <f t="shared" si="0"/>
        <v>Novembre/Décembre</v>
      </c>
      <c r="L23" s="37">
        <f t="shared" si="1"/>
        <v>7600</v>
      </c>
      <c r="M23" s="75">
        <f t="shared" si="2"/>
        <v>66600</v>
      </c>
      <c r="N23" s="75">
        <f t="shared" si="3"/>
        <v>506160000</v>
      </c>
      <c r="O23" s="75">
        <f t="shared" si="4"/>
        <v>57760000</v>
      </c>
      <c r="P23" s="23"/>
      <c r="Q23" s="23"/>
      <c r="R23" s="26"/>
      <c r="W23" s="22"/>
      <c r="X23" s="22"/>
      <c r="Y23" s="1"/>
      <c r="Z23" s="145" t="s">
        <v>169</v>
      </c>
      <c r="AA23" s="143">
        <f>ABS(G48*G54)</f>
        <v>436800</v>
      </c>
      <c r="AC23" s="2"/>
      <c r="AD23" s="145" t="s">
        <v>174</v>
      </c>
      <c r="AE23" s="2"/>
      <c r="AF23" s="146">
        <f>G51</f>
        <v>35000</v>
      </c>
      <c r="AG23" s="2"/>
      <c r="AH23" s="2"/>
      <c r="AI23" s="3"/>
    </row>
    <row r="24" spans="2:35" ht="15.75" customHeight="1" x14ac:dyDescent="0.75">
      <c r="B24" s="185" t="s">
        <v>4</v>
      </c>
      <c r="C24" s="185"/>
      <c r="D24" s="185"/>
      <c r="E24" s="185"/>
      <c r="F24" s="185"/>
      <c r="G24" s="185"/>
      <c r="H24" s="185"/>
      <c r="I24" s="185"/>
      <c r="K24" s="24"/>
      <c r="L24" s="23"/>
      <c r="M24" s="23"/>
      <c r="N24" s="23"/>
      <c r="O24" s="23"/>
      <c r="P24" s="23"/>
      <c r="Q24" s="69"/>
      <c r="R24" s="125"/>
      <c r="W24" s="22"/>
      <c r="X24" s="22"/>
      <c r="Y24" s="1"/>
      <c r="Z24" s="145" t="s">
        <v>170</v>
      </c>
      <c r="AA24" s="143">
        <f>G50*G54</f>
        <v>819000</v>
      </c>
      <c r="AB24" s="2"/>
      <c r="AC24" s="2"/>
      <c r="AD24" s="150" t="s">
        <v>19</v>
      </c>
      <c r="AF24" s="146">
        <f>G49</f>
        <v>15300</v>
      </c>
      <c r="AG24" s="2"/>
      <c r="AH24" s="2"/>
      <c r="AI24" s="3"/>
    </row>
    <row r="25" spans="2:35" ht="15.75" customHeight="1" x14ac:dyDescent="0.75">
      <c r="B25" s="19"/>
      <c r="H25" s="130"/>
      <c r="K25" s="111" t="s">
        <v>141</v>
      </c>
      <c r="L25" s="122">
        <f>SUM(L18:L23)</f>
        <v>53200</v>
      </c>
      <c r="M25" s="123">
        <f>SUM(M18:M23)</f>
        <v>445200</v>
      </c>
      <c r="N25" s="123">
        <f>SUM(N18:N23)</f>
        <v>3985920000</v>
      </c>
      <c r="O25" s="123">
        <f>SUM(O18:O23)</f>
        <v>478120000</v>
      </c>
      <c r="P25" s="23"/>
      <c r="Q25" s="23"/>
      <c r="R25" s="26"/>
      <c r="W25" s="22"/>
      <c r="X25" s="22"/>
      <c r="Y25" s="1"/>
      <c r="Z25" s="145" t="s">
        <v>171</v>
      </c>
      <c r="AA25" s="143">
        <f>G52*G54</f>
        <v>191100</v>
      </c>
      <c r="AC25" s="2"/>
      <c r="AD25" s="150" t="s">
        <v>179</v>
      </c>
      <c r="AF25" s="148">
        <f>P38+N28</f>
        <v>134932</v>
      </c>
      <c r="AG25" s="2"/>
      <c r="AH25" s="2"/>
      <c r="AI25" s="3"/>
    </row>
    <row r="26" spans="2:35" ht="15.75" customHeight="1" x14ac:dyDescent="0.75">
      <c r="B26" s="182" t="s">
        <v>30</v>
      </c>
      <c r="C26" s="182"/>
      <c r="D26" s="182"/>
      <c r="E26" s="182"/>
      <c r="F26" s="182"/>
      <c r="G26" s="182"/>
      <c r="H26" s="182"/>
      <c r="I26" s="182"/>
      <c r="K26" s="24"/>
      <c r="L26" s="44"/>
      <c r="M26" s="23"/>
      <c r="N26" s="44"/>
      <c r="O26" s="23"/>
      <c r="P26" s="23"/>
      <c r="Q26" s="23"/>
      <c r="R26" s="26"/>
      <c r="W26" s="22"/>
      <c r="X26" s="22"/>
      <c r="Y26" s="1"/>
      <c r="Z26" s="145" t="s">
        <v>177</v>
      </c>
      <c r="AA26" s="143">
        <f>SUM(G13:H18)+P38</f>
        <v>931532</v>
      </c>
      <c r="AC26" s="2"/>
      <c r="AD26" s="145" t="s">
        <v>180</v>
      </c>
      <c r="AE26" s="2"/>
      <c r="AF26" s="140">
        <f>SUM(AF22:AF24)</f>
        <v>72620</v>
      </c>
      <c r="AG26" s="2"/>
      <c r="AH26" s="2"/>
      <c r="AI26" s="3"/>
    </row>
    <row r="27" spans="2:35" ht="15.75" customHeight="1" x14ac:dyDescent="0.75">
      <c r="B27" s="186" t="s">
        <v>81</v>
      </c>
      <c r="C27" s="186"/>
      <c r="D27" s="186"/>
      <c r="E27" s="186"/>
      <c r="F27" s="186"/>
      <c r="G27" s="186"/>
      <c r="H27" s="186"/>
      <c r="I27" s="186"/>
      <c r="K27" s="24"/>
      <c r="L27" s="44"/>
      <c r="M27" s="23"/>
      <c r="N27" s="44"/>
      <c r="O27" s="23"/>
      <c r="P27" s="23"/>
      <c r="Q27" s="23"/>
      <c r="R27" s="26"/>
      <c r="W27" s="22"/>
      <c r="X27" s="22"/>
      <c r="Y27" s="1"/>
      <c r="Z27" s="145" t="s">
        <v>172</v>
      </c>
      <c r="AA27" s="149">
        <f>AA23+AA25+AA24</f>
        <v>1446900</v>
      </c>
      <c r="AC27" s="2"/>
      <c r="AD27" s="2"/>
      <c r="AE27" s="2"/>
      <c r="AF27" s="2"/>
      <c r="AG27" s="2"/>
      <c r="AH27" s="2"/>
      <c r="AI27" s="3"/>
    </row>
    <row r="28" spans="2:35" ht="15.75" customHeight="1" thickBot="1" x14ac:dyDescent="0.9">
      <c r="B28" s="186" t="s">
        <v>31</v>
      </c>
      <c r="C28" s="186"/>
      <c r="D28" s="186"/>
      <c r="E28" s="186"/>
      <c r="F28" s="186"/>
      <c r="G28" s="186"/>
      <c r="H28" s="186"/>
      <c r="I28" s="186"/>
      <c r="K28" s="46" t="s">
        <v>83</v>
      </c>
      <c r="L28" s="84">
        <f>R19</f>
        <v>6</v>
      </c>
      <c r="M28" s="48" t="s">
        <v>82</v>
      </c>
      <c r="N28" s="81">
        <f>R20*6/6</f>
        <v>21000</v>
      </c>
      <c r="O28" s="54"/>
      <c r="P28" s="54"/>
      <c r="Q28" s="54"/>
      <c r="R28" s="55"/>
      <c r="W28" s="22"/>
      <c r="X28" s="22"/>
      <c r="Y28" s="1"/>
      <c r="Z28" s="2"/>
      <c r="AA28" s="142">
        <f>AA27-AA26</f>
        <v>515368</v>
      </c>
      <c r="AB28" s="2"/>
      <c r="AC28" s="2"/>
      <c r="AD28" s="2"/>
      <c r="AE28" s="2"/>
      <c r="AF28" s="142">
        <f>AF25-AF26</f>
        <v>62312</v>
      </c>
      <c r="AG28" s="2"/>
      <c r="AH28" s="2"/>
      <c r="AI28" s="3"/>
    </row>
    <row r="29" spans="2:35" ht="15.75" customHeight="1" thickBot="1" x14ac:dyDescent="0.9">
      <c r="B29" s="182" t="s">
        <v>32</v>
      </c>
      <c r="C29" s="182"/>
      <c r="D29" s="182"/>
      <c r="E29" s="182"/>
      <c r="F29" s="182"/>
      <c r="G29" s="182"/>
      <c r="H29" s="182"/>
      <c r="I29" s="182"/>
      <c r="W29" s="22"/>
      <c r="X29" s="22"/>
      <c r="Y29" s="1"/>
      <c r="Z29" s="2"/>
      <c r="AA29" s="145" t="s">
        <v>178</v>
      </c>
      <c r="AB29" s="2"/>
      <c r="AC29" s="2"/>
      <c r="AD29" s="2"/>
      <c r="AE29" s="145" t="s">
        <v>181</v>
      </c>
      <c r="AF29" s="2"/>
      <c r="AG29" s="2"/>
      <c r="AH29" s="2"/>
      <c r="AI29" s="3"/>
    </row>
    <row r="30" spans="2:35" ht="15.75" customHeight="1" thickBot="1" x14ac:dyDescent="0.9">
      <c r="B30" s="49"/>
      <c r="C30" s="49"/>
      <c r="D30" s="49"/>
      <c r="E30" s="49"/>
      <c r="F30" s="49"/>
      <c r="G30" s="49"/>
      <c r="H30" s="49"/>
      <c r="I30" s="49"/>
      <c r="K30" s="178" t="s">
        <v>37</v>
      </c>
      <c r="L30" s="179"/>
      <c r="M30" s="179"/>
      <c r="N30" s="180"/>
      <c r="O30" s="233" t="s">
        <v>38</v>
      </c>
      <c r="P30" s="234"/>
      <c r="Q30" s="234"/>
      <c r="R30" s="235"/>
      <c r="W30" s="22"/>
      <c r="X30" s="22"/>
      <c r="Y30" s="1"/>
      <c r="Z30" s="2"/>
      <c r="AA30" s="2"/>
      <c r="AB30" s="2"/>
      <c r="AC30" s="2"/>
      <c r="AD30" s="2"/>
      <c r="AE30" s="2"/>
      <c r="AF30" s="2"/>
      <c r="AG30" s="2"/>
      <c r="AH30" s="2"/>
      <c r="AI30" s="3"/>
    </row>
    <row r="31" spans="2:35" ht="15.75" customHeight="1" x14ac:dyDescent="0.75">
      <c r="B31" s="182" t="s">
        <v>64</v>
      </c>
      <c r="C31" s="182"/>
      <c r="D31" s="182"/>
      <c r="E31" s="182"/>
      <c r="F31" s="182"/>
      <c r="G31" s="182"/>
      <c r="H31" s="182"/>
      <c r="I31" s="182"/>
      <c r="K31" s="115" t="s">
        <v>144</v>
      </c>
      <c r="L31" s="124" t="s">
        <v>145</v>
      </c>
      <c r="M31" s="124"/>
      <c r="N31" s="26"/>
      <c r="O31" s="129" t="s">
        <v>146</v>
      </c>
      <c r="P31" s="50">
        <f>N13</f>
        <v>23</v>
      </c>
      <c r="Q31" s="51"/>
      <c r="R31" s="52"/>
      <c r="W31" s="22"/>
      <c r="X31" s="22"/>
      <c r="Y31" s="1"/>
      <c r="Z31" s="2"/>
      <c r="AA31" s="2"/>
      <c r="AB31" s="2"/>
      <c r="AC31" s="2"/>
      <c r="AD31" s="2"/>
      <c r="AE31" s="2"/>
      <c r="AF31" s="2"/>
      <c r="AG31" s="2"/>
      <c r="AH31" s="2"/>
      <c r="AI31" s="3"/>
    </row>
    <row r="32" spans="2:35" ht="15.75" customHeight="1" x14ac:dyDescent="0.75">
      <c r="B32" s="182" t="s">
        <v>33</v>
      </c>
      <c r="C32" s="182"/>
      <c r="D32" s="182"/>
      <c r="E32" s="182"/>
      <c r="F32" s="182"/>
      <c r="G32" s="182"/>
      <c r="H32" s="182"/>
      <c r="I32" s="182"/>
      <c r="K32" s="127">
        <f>MAX(E13:E18)</f>
        <v>9900</v>
      </c>
      <c r="L32" s="37">
        <f>MIN(E13:E18)</f>
        <v>7300</v>
      </c>
      <c r="M32" s="25"/>
      <c r="N32" s="26"/>
      <c r="O32" s="115" t="s">
        <v>147</v>
      </c>
      <c r="P32" s="38">
        <f>SUM(G13:H18)</f>
        <v>817600</v>
      </c>
      <c r="Q32" s="25"/>
      <c r="R32" s="26"/>
      <c r="W32" s="22"/>
      <c r="X32" s="22"/>
      <c r="Y32" s="1"/>
      <c r="Z32" s="2"/>
      <c r="AA32" s="2"/>
      <c r="AB32" s="145" t="s">
        <v>182</v>
      </c>
      <c r="AC32" s="2"/>
      <c r="AD32" s="2"/>
      <c r="AE32" s="2"/>
      <c r="AF32" s="145" t="s">
        <v>185</v>
      </c>
      <c r="AG32" s="145" t="s">
        <v>186</v>
      </c>
      <c r="AH32" s="2"/>
      <c r="AI32" s="3"/>
    </row>
    <row r="33" spans="2:35" ht="15.75" customHeight="1" x14ac:dyDescent="0.75">
      <c r="B33" s="182" t="s">
        <v>34</v>
      </c>
      <c r="C33" s="182"/>
      <c r="D33" s="182"/>
      <c r="E33" s="182"/>
      <c r="F33" s="182"/>
      <c r="G33" s="182"/>
      <c r="H33" s="182"/>
      <c r="I33" s="182"/>
      <c r="K33" s="128">
        <f>MAX(H13:H18)</f>
        <v>69300</v>
      </c>
      <c r="L33" s="37">
        <f>MIN(H13:H18)</f>
        <v>51100</v>
      </c>
      <c r="M33" s="25"/>
      <c r="N33" s="26"/>
      <c r="O33" s="115" t="s">
        <v>132</v>
      </c>
      <c r="P33" s="38">
        <f>SUM(F13:F18)</f>
        <v>1223600</v>
      </c>
      <c r="Q33" s="23"/>
      <c r="R33" s="26"/>
      <c r="W33" s="22"/>
      <c r="X33" s="22"/>
      <c r="Y33" s="1"/>
      <c r="Z33" s="145"/>
      <c r="AA33" s="151"/>
      <c r="AB33" s="2"/>
      <c r="AC33" s="2"/>
      <c r="AD33" s="2"/>
      <c r="AE33" s="145" t="s">
        <v>184</v>
      </c>
      <c r="AF33" s="142">
        <f>AB16</f>
        <v>1223600</v>
      </c>
      <c r="AG33" s="147">
        <f>AB17</f>
        <v>2074800</v>
      </c>
      <c r="AH33" s="142">
        <f>AG33-AF33</f>
        <v>851200</v>
      </c>
      <c r="AI33" s="3"/>
    </row>
    <row r="34" spans="2:35" ht="15.75" customHeight="1" x14ac:dyDescent="0.75">
      <c r="B34" s="182" t="s">
        <v>80</v>
      </c>
      <c r="C34" s="182"/>
      <c r="D34" s="182"/>
      <c r="E34" s="182"/>
      <c r="F34" s="182"/>
      <c r="G34" s="182"/>
      <c r="H34" s="182"/>
      <c r="I34" s="182"/>
      <c r="K34" s="24"/>
      <c r="L34" s="23"/>
      <c r="M34" s="23"/>
      <c r="N34" s="26"/>
      <c r="O34" s="115" t="s">
        <v>149</v>
      </c>
      <c r="P34" s="53">
        <f>5.49</f>
        <v>5.49</v>
      </c>
      <c r="Q34" s="25"/>
      <c r="R34" s="26"/>
      <c r="W34" s="22"/>
      <c r="X34" s="22"/>
      <c r="Y34" s="1"/>
      <c r="Z34" s="145"/>
      <c r="AA34" s="142"/>
      <c r="AB34" s="2"/>
      <c r="AC34" s="2"/>
      <c r="AD34" s="2"/>
      <c r="AE34" s="145" t="s">
        <v>187</v>
      </c>
      <c r="AF34" s="142">
        <f>AF25</f>
        <v>134932</v>
      </c>
      <c r="AG34" s="140">
        <f>AF26</f>
        <v>72620</v>
      </c>
      <c r="AH34" s="142">
        <f>AG34-AF34</f>
        <v>-62312</v>
      </c>
      <c r="AI34" s="3"/>
    </row>
    <row r="35" spans="2:35" ht="15.75" customHeight="1" x14ac:dyDescent="0.75">
      <c r="B35" s="182" t="s">
        <v>97</v>
      </c>
      <c r="C35" s="182"/>
      <c r="D35" s="182"/>
      <c r="E35" s="182"/>
      <c r="F35" s="182"/>
      <c r="G35" s="182"/>
      <c r="H35" s="182"/>
      <c r="I35" s="182"/>
      <c r="K35" s="24"/>
      <c r="L35" s="23"/>
      <c r="M35" s="23"/>
      <c r="N35" s="26"/>
      <c r="O35" s="115" t="s">
        <v>148</v>
      </c>
      <c r="P35" s="38">
        <f>P34*SUM(E13:E18)</f>
        <v>292068</v>
      </c>
      <c r="Q35" s="23"/>
      <c r="R35" s="26"/>
      <c r="W35" s="22"/>
      <c r="X35" s="22"/>
      <c r="Y35" s="1"/>
      <c r="Z35" s="145"/>
      <c r="AA35" s="151"/>
      <c r="AB35" s="2"/>
      <c r="AC35" s="2"/>
      <c r="AD35" s="2"/>
      <c r="AE35" s="145" t="s">
        <v>188</v>
      </c>
      <c r="AF35" s="147">
        <f>AA26</f>
        <v>931532</v>
      </c>
      <c r="AG35" s="142">
        <f>AA27+N61</f>
        <v>1492470</v>
      </c>
      <c r="AH35" s="142">
        <f>AG35-AF35</f>
        <v>560938</v>
      </c>
      <c r="AI35" s="3"/>
    </row>
    <row r="36" spans="2:35" ht="15.75" customHeight="1" thickBot="1" x14ac:dyDescent="0.9">
      <c r="K36" s="35"/>
      <c r="L36" s="54"/>
      <c r="M36" s="48" t="s">
        <v>3</v>
      </c>
      <c r="N36" s="82">
        <f>(K33-L33)/(K32-L32)</f>
        <v>7</v>
      </c>
      <c r="O36" s="24"/>
      <c r="P36" s="38"/>
      <c r="Q36" s="23"/>
      <c r="R36" s="26"/>
      <c r="W36" s="22"/>
      <c r="X36" s="22"/>
      <c r="Y36" s="1"/>
      <c r="Z36" s="145"/>
      <c r="AA36" s="151"/>
      <c r="AB36" s="2"/>
      <c r="AC36" s="2"/>
      <c r="AD36" s="2"/>
      <c r="AE36" s="145" t="s">
        <v>183</v>
      </c>
      <c r="AF36" s="142">
        <f>AF33-(AF34+AF35)</f>
        <v>157136</v>
      </c>
      <c r="AG36" s="142">
        <f>AG33-(AG34+AG35)</f>
        <v>509710</v>
      </c>
      <c r="AH36" s="142">
        <f>AH33-(AH34+AH35)</f>
        <v>352574</v>
      </c>
      <c r="AI36" s="3"/>
    </row>
    <row r="37" spans="2:35" ht="15.75" customHeight="1" x14ac:dyDescent="0.75">
      <c r="B37" s="185" t="s">
        <v>5</v>
      </c>
      <c r="C37" s="185"/>
      <c r="D37" s="185"/>
      <c r="E37" s="185"/>
      <c r="F37" s="185"/>
      <c r="G37" s="185"/>
      <c r="H37" s="185"/>
      <c r="I37" s="185"/>
      <c r="N37" s="23"/>
      <c r="O37" s="24"/>
      <c r="P37" s="38"/>
      <c r="Q37" s="23"/>
      <c r="R37" s="26"/>
      <c r="W37" s="22"/>
      <c r="X37" s="22"/>
      <c r="Y37" s="1"/>
      <c r="Z37" s="145"/>
      <c r="AA37" s="142"/>
      <c r="AB37" s="2"/>
      <c r="AC37" s="2"/>
      <c r="AD37" s="2"/>
      <c r="AE37" s="2"/>
      <c r="AF37" s="2"/>
      <c r="AG37" s="2"/>
      <c r="AH37" s="2"/>
      <c r="AI37" s="3"/>
    </row>
    <row r="38" spans="2:35" ht="15.75" customHeight="1" thickBot="1" x14ac:dyDescent="0.9">
      <c r="B38" s="167" t="s">
        <v>27</v>
      </c>
      <c r="C38" s="167"/>
      <c r="D38" s="167"/>
      <c r="E38" s="167"/>
      <c r="F38" s="167"/>
      <c r="G38" s="167"/>
      <c r="H38" s="167"/>
      <c r="I38" s="167"/>
      <c r="N38" s="23"/>
      <c r="O38" s="35" t="s">
        <v>93</v>
      </c>
      <c r="P38" s="47">
        <f>P33-P32-P35</f>
        <v>113932</v>
      </c>
      <c r="Q38" s="54"/>
      <c r="R38" s="55"/>
      <c r="W38" s="22"/>
      <c r="X38" s="22"/>
      <c r="Y38" s="1"/>
      <c r="Z38" s="145"/>
      <c r="AA38" s="142"/>
      <c r="AB38" s="2"/>
      <c r="AC38" s="2"/>
      <c r="AD38" s="2"/>
      <c r="AE38" s="2"/>
      <c r="AF38" s="2"/>
      <c r="AG38" s="2"/>
      <c r="AH38" s="2"/>
      <c r="AI38" s="3"/>
    </row>
    <row r="39" spans="2:35" ht="15.75" customHeight="1" thickBot="1" x14ac:dyDescent="0.9">
      <c r="B39" s="167"/>
      <c r="C39" s="167"/>
      <c r="D39" s="167"/>
      <c r="E39" s="167"/>
      <c r="F39" s="167"/>
      <c r="G39" s="167"/>
      <c r="H39" s="167"/>
      <c r="I39" s="167"/>
      <c r="W39" s="22"/>
      <c r="X39" s="22"/>
      <c r="Y39" s="1"/>
      <c r="Z39" s="145"/>
      <c r="AA39" s="151"/>
      <c r="AB39" s="2"/>
      <c r="AC39" s="2"/>
      <c r="AD39" s="2"/>
      <c r="AE39" s="145" t="s">
        <v>189</v>
      </c>
      <c r="AF39" s="2"/>
      <c r="AG39" s="142">
        <f>AG36-AF36</f>
        <v>352574</v>
      </c>
      <c r="AH39" s="2"/>
      <c r="AI39" s="3"/>
    </row>
    <row r="40" spans="2:35" ht="15.75" customHeight="1" thickBot="1" x14ac:dyDescent="0.9">
      <c r="B40" s="167"/>
      <c r="C40" s="167"/>
      <c r="D40" s="167"/>
      <c r="E40" s="167"/>
      <c r="F40" s="167"/>
      <c r="G40" s="167"/>
      <c r="H40" s="167"/>
      <c r="I40" s="167"/>
      <c r="K40" s="178" t="s">
        <v>46</v>
      </c>
      <c r="L40" s="180"/>
      <c r="M40" s="178" t="s">
        <v>42</v>
      </c>
      <c r="N40" s="180"/>
      <c r="O40" s="178" t="s">
        <v>43</v>
      </c>
      <c r="P40" s="180"/>
      <c r="Q40" s="178" t="s">
        <v>44</v>
      </c>
      <c r="R40" s="180"/>
      <c r="Y40" s="1"/>
      <c r="Z40" s="145"/>
      <c r="AA40" s="2"/>
      <c r="AB40" s="2"/>
      <c r="AC40" s="2"/>
      <c r="AD40" s="2"/>
      <c r="AE40" s="2"/>
      <c r="AF40" s="2"/>
      <c r="AG40" s="2"/>
      <c r="AH40" s="2"/>
      <c r="AI40" s="3"/>
    </row>
    <row r="41" spans="2:35" ht="15.75" customHeight="1" x14ac:dyDescent="0.75">
      <c r="B41" s="167" t="s">
        <v>98</v>
      </c>
      <c r="C41" s="167"/>
      <c r="D41" s="167"/>
      <c r="E41" s="167"/>
      <c r="F41" s="167"/>
      <c r="G41" s="167"/>
      <c r="H41" s="167"/>
      <c r="I41" s="167"/>
      <c r="K41" s="115" t="s">
        <v>132</v>
      </c>
      <c r="L41" s="116">
        <f>SUM(F13:F18)</f>
        <v>1223600</v>
      </c>
      <c r="M41" s="132" t="s">
        <v>150</v>
      </c>
      <c r="N41" s="34">
        <f>K33-(K32*N36)</f>
        <v>0</v>
      </c>
      <c r="O41" s="132" t="s">
        <v>154</v>
      </c>
      <c r="P41" s="56">
        <v>10000</v>
      </c>
      <c r="Q41" s="132" t="s">
        <v>157</v>
      </c>
      <c r="R41" s="138">
        <f>SUM(E13:E18)</f>
        <v>53200</v>
      </c>
      <c r="W41" s="22"/>
      <c r="X41" s="22"/>
      <c r="Y41" s="1"/>
      <c r="Z41" s="2"/>
      <c r="AA41" s="2"/>
      <c r="AB41" s="2"/>
      <c r="AC41" s="2"/>
      <c r="AD41" s="2"/>
      <c r="AE41" s="2"/>
      <c r="AF41" s="2"/>
      <c r="AG41" s="2"/>
      <c r="AH41" s="2"/>
      <c r="AI41" s="3"/>
    </row>
    <row r="42" spans="2:35" ht="15.75" customHeight="1" x14ac:dyDescent="0.75">
      <c r="B42" s="167"/>
      <c r="C42" s="167"/>
      <c r="D42" s="167"/>
      <c r="E42" s="167"/>
      <c r="F42" s="167"/>
      <c r="G42" s="167"/>
      <c r="H42" s="167"/>
      <c r="I42" s="167"/>
      <c r="K42" s="115" t="s">
        <v>133</v>
      </c>
      <c r="L42" s="34">
        <f>L28*SUM(E13:E18)+N36*SUM(E13:E18)</f>
        <v>691600</v>
      </c>
      <c r="M42" s="132" t="s">
        <v>151</v>
      </c>
      <c r="N42" s="34">
        <f>N28+N41+P38</f>
        <v>134932</v>
      </c>
      <c r="O42" s="136" t="s">
        <v>153</v>
      </c>
      <c r="P42" s="58">
        <f>N49</f>
        <v>310343.60000000003</v>
      </c>
      <c r="Q42" s="132" t="s">
        <v>147</v>
      </c>
      <c r="R42" s="92">
        <f>SUM(G13:H18)</f>
        <v>817600</v>
      </c>
      <c r="W42" s="22"/>
      <c r="X42" s="22"/>
      <c r="Y42" s="1"/>
      <c r="Z42" s="2"/>
      <c r="AA42" s="2"/>
      <c r="AB42" s="2"/>
      <c r="AC42" s="2"/>
      <c r="AD42" s="2"/>
      <c r="AE42" s="2"/>
      <c r="AF42" s="2"/>
      <c r="AG42" s="2"/>
      <c r="AH42" s="2"/>
      <c r="AI42" s="3"/>
    </row>
    <row r="43" spans="2:35" ht="15.75" customHeight="1" x14ac:dyDescent="0.75">
      <c r="B43" s="190" t="s">
        <v>47</v>
      </c>
      <c r="C43" s="190"/>
      <c r="D43" s="190"/>
      <c r="E43" s="190"/>
      <c r="F43" s="190"/>
      <c r="G43" s="190"/>
      <c r="H43" s="190"/>
      <c r="I43" s="190"/>
      <c r="K43" s="115" t="s">
        <v>134</v>
      </c>
      <c r="L43" s="125">
        <f>L41-L42</f>
        <v>532000</v>
      </c>
      <c r="M43" s="132" t="s">
        <v>135</v>
      </c>
      <c r="N43" s="59">
        <f>SUM(L28,N36)</f>
        <v>13</v>
      </c>
      <c r="O43" s="132" t="s">
        <v>155</v>
      </c>
      <c r="P43" s="57">
        <f>P41*N13*6</f>
        <v>1380000</v>
      </c>
      <c r="Q43" s="132" t="s">
        <v>158</v>
      </c>
      <c r="R43" s="59">
        <v>950000</v>
      </c>
      <c r="W43" s="22"/>
      <c r="X43" s="22"/>
      <c r="Y43" s="1"/>
      <c r="Z43" s="2"/>
      <c r="AA43" s="2"/>
      <c r="AB43" s="2"/>
      <c r="AC43" s="2"/>
      <c r="AD43" s="2"/>
      <c r="AE43" s="2"/>
      <c r="AF43" s="2"/>
      <c r="AG43" s="2"/>
      <c r="AH43" s="2"/>
      <c r="AI43" s="3"/>
    </row>
    <row r="44" spans="2:35" ht="15.75" customHeight="1" thickBot="1" x14ac:dyDescent="0.9">
      <c r="B44" s="60"/>
      <c r="K44" s="115" t="s">
        <v>135</v>
      </c>
      <c r="L44" s="131">
        <f>L28+N36</f>
        <v>13</v>
      </c>
      <c r="M44" s="132" t="s">
        <v>152</v>
      </c>
      <c r="N44" s="133">
        <f>N13</f>
        <v>23</v>
      </c>
      <c r="O44" s="61" t="s">
        <v>6</v>
      </c>
      <c r="P44" s="62">
        <f>P43-P42</f>
        <v>1069656.3999999999</v>
      </c>
      <c r="Q44" s="132" t="s">
        <v>159</v>
      </c>
      <c r="R44" s="93">
        <f>P38</f>
        <v>113932</v>
      </c>
      <c r="W44" s="22"/>
      <c r="X44" s="22"/>
      <c r="Y44" s="1"/>
      <c r="Z44" s="2"/>
      <c r="AA44" s="2"/>
      <c r="AB44" s="2"/>
      <c r="AC44" s="2"/>
      <c r="AD44" s="2"/>
      <c r="AE44" s="2"/>
      <c r="AF44" s="2"/>
      <c r="AG44" s="2"/>
      <c r="AH44" s="2"/>
      <c r="AI44" s="3"/>
    </row>
    <row r="45" spans="2:35" ht="15.75" customHeight="1" x14ac:dyDescent="0.75">
      <c r="B45" s="19"/>
      <c r="D45" s="202" t="s">
        <v>62</v>
      </c>
      <c r="E45" s="203"/>
      <c r="F45" s="203"/>
      <c r="G45" s="204"/>
      <c r="K45" s="24" t="s">
        <v>49</v>
      </c>
      <c r="L45" s="83">
        <f>N13-SUM(L28,N36)</f>
        <v>10</v>
      </c>
      <c r="M45" s="24" t="s">
        <v>40</v>
      </c>
      <c r="N45" s="134">
        <f>(N42+N41)/(N44-N43)</f>
        <v>13493.2</v>
      </c>
      <c r="O45" s="132" t="s">
        <v>156</v>
      </c>
      <c r="P45" s="137">
        <f>6*P41</f>
        <v>60000</v>
      </c>
      <c r="Q45" s="132" t="s">
        <v>141</v>
      </c>
      <c r="R45" s="34">
        <f>SUM(R42:R44)</f>
        <v>1881532</v>
      </c>
      <c r="W45" s="22"/>
      <c r="X45" s="22"/>
      <c r="Y45" s="1"/>
      <c r="Z45" s="2"/>
      <c r="AA45" s="2"/>
      <c r="AB45" s="2"/>
      <c r="AC45" s="2"/>
      <c r="AD45" s="2"/>
      <c r="AE45" s="2"/>
      <c r="AF45" s="2"/>
      <c r="AG45" s="2"/>
      <c r="AH45" s="2"/>
      <c r="AI45" s="3"/>
    </row>
    <row r="46" spans="2:35" ht="15.75" customHeight="1" x14ac:dyDescent="0.75">
      <c r="B46" s="19"/>
      <c r="D46" s="205"/>
      <c r="E46" s="206"/>
      <c r="F46" s="206"/>
      <c r="G46" s="207"/>
      <c r="K46" s="24" t="s">
        <v>8</v>
      </c>
      <c r="L46" s="64">
        <f>L43/L41</f>
        <v>0.43478260869565216</v>
      </c>
      <c r="M46" s="132" t="s">
        <v>8</v>
      </c>
      <c r="N46" s="135">
        <f>L46</f>
        <v>0.43478260869565216</v>
      </c>
      <c r="O46" s="132" t="s">
        <v>160</v>
      </c>
      <c r="P46" s="56">
        <f>N45</f>
        <v>13493.2</v>
      </c>
      <c r="Q46" s="24"/>
      <c r="R46" s="57"/>
      <c r="W46" s="22"/>
      <c r="X46" s="22"/>
      <c r="Y46" s="1"/>
      <c r="Z46" s="2"/>
      <c r="AA46" s="2"/>
      <c r="AB46" s="2"/>
      <c r="AC46" s="2"/>
      <c r="AD46" s="2"/>
      <c r="AE46" s="2"/>
      <c r="AF46" s="2"/>
      <c r="AG46" s="2"/>
      <c r="AH46" s="2"/>
      <c r="AI46" s="3"/>
    </row>
    <row r="47" spans="2:35" ht="15.75" customHeight="1" thickBot="1" x14ac:dyDescent="0.9">
      <c r="B47" s="19"/>
      <c r="D47" s="208"/>
      <c r="E47" s="209"/>
      <c r="F47" s="209"/>
      <c r="G47" s="210"/>
      <c r="K47" s="35"/>
      <c r="L47" s="55"/>
      <c r="M47" s="24"/>
      <c r="N47" s="26"/>
      <c r="O47" s="24"/>
      <c r="P47" s="56"/>
      <c r="Q47" s="46" t="s">
        <v>45</v>
      </c>
      <c r="R47" s="82">
        <f>R45/R41</f>
        <v>35.367142857142859</v>
      </c>
      <c r="W47" s="22"/>
      <c r="X47" s="22"/>
      <c r="Y47" s="1"/>
      <c r="Z47" s="2"/>
      <c r="AA47" s="2"/>
      <c r="AB47" s="2"/>
      <c r="AC47" s="2"/>
      <c r="AD47" s="2"/>
      <c r="AE47" s="2"/>
      <c r="AF47" s="2"/>
      <c r="AG47" s="2"/>
      <c r="AH47" s="2"/>
      <c r="AI47" s="3"/>
    </row>
    <row r="48" spans="2:35" ht="15.75" customHeight="1" thickBot="1" x14ac:dyDescent="0.9">
      <c r="B48" s="19"/>
      <c r="D48" s="211" t="s">
        <v>18</v>
      </c>
      <c r="E48" s="212"/>
      <c r="F48" s="213"/>
      <c r="G48" s="7">
        <v>4</v>
      </c>
      <c r="M48" s="24"/>
      <c r="N48" s="26"/>
      <c r="O48" s="61" t="s">
        <v>50</v>
      </c>
      <c r="P48" s="63">
        <f>P45-P46</f>
        <v>46506.8</v>
      </c>
      <c r="W48" s="22"/>
      <c r="X48" s="22"/>
      <c r="Y48" s="4"/>
      <c r="Z48" s="5"/>
      <c r="AA48" s="5"/>
      <c r="AB48" s="5"/>
      <c r="AC48" s="5"/>
      <c r="AD48" s="5"/>
      <c r="AE48" s="5"/>
      <c r="AF48" s="5"/>
      <c r="AG48" s="5"/>
      <c r="AH48" s="5"/>
      <c r="AI48" s="6"/>
    </row>
    <row r="49" spans="2:24" ht="15.75" customHeight="1" thickBot="1" x14ac:dyDescent="0.9">
      <c r="B49" s="19"/>
      <c r="D49" s="187" t="s">
        <v>19</v>
      </c>
      <c r="E49" s="188"/>
      <c r="F49" s="189"/>
      <c r="G49" s="8">
        <v>15300</v>
      </c>
      <c r="M49" s="35" t="s">
        <v>41</v>
      </c>
      <c r="N49" s="36">
        <f>N42/N46</f>
        <v>310343.60000000003</v>
      </c>
      <c r="O49" s="24"/>
      <c r="P49" s="26"/>
      <c r="W49" s="22"/>
      <c r="X49" s="22"/>
    </row>
    <row r="50" spans="2:24" ht="15.75" customHeight="1" x14ac:dyDescent="0.75">
      <c r="B50" s="19"/>
      <c r="D50" s="187" t="s">
        <v>20</v>
      </c>
      <c r="E50" s="188"/>
      <c r="F50" s="189"/>
      <c r="G50" s="9">
        <v>7.5</v>
      </c>
      <c r="O50" s="65"/>
      <c r="P50" s="56"/>
      <c r="Q50" s="23"/>
      <c r="R50" s="23"/>
      <c r="W50" s="22"/>
      <c r="X50" s="22"/>
    </row>
    <row r="51" spans="2:24" ht="15.75" customHeight="1" x14ac:dyDescent="0.75">
      <c r="B51" s="19"/>
      <c r="D51" s="187" t="s">
        <v>11</v>
      </c>
      <c r="E51" s="188"/>
      <c r="F51" s="189"/>
      <c r="G51" s="8">
        <v>35000</v>
      </c>
      <c r="O51" s="24"/>
      <c r="P51" s="56"/>
      <c r="Q51" s="23"/>
      <c r="R51" s="66"/>
      <c r="W51" s="22"/>
      <c r="X51" s="22"/>
    </row>
    <row r="52" spans="2:24" ht="15.75" customHeight="1" x14ac:dyDescent="0.75">
      <c r="B52" s="19"/>
      <c r="D52" s="187" t="s">
        <v>12</v>
      </c>
      <c r="E52" s="188"/>
      <c r="F52" s="189"/>
      <c r="G52" s="9">
        <v>1.75</v>
      </c>
      <c r="O52" s="61" t="s">
        <v>7</v>
      </c>
      <c r="P52" s="67">
        <f>P44/P43</f>
        <v>0.77511333333333332</v>
      </c>
      <c r="Q52" s="23"/>
      <c r="R52" s="66"/>
      <c r="W52" s="22"/>
      <c r="X52" s="22"/>
    </row>
    <row r="53" spans="2:24" ht="15.75" customHeight="1" thickBot="1" x14ac:dyDescent="0.9">
      <c r="B53" s="19"/>
      <c r="D53" s="187" t="s">
        <v>21</v>
      </c>
      <c r="E53" s="188"/>
      <c r="F53" s="189"/>
      <c r="G53" s="9">
        <v>19</v>
      </c>
      <c r="O53" s="35"/>
      <c r="P53" s="55"/>
      <c r="Q53" s="85"/>
      <c r="R53" s="94"/>
      <c r="W53" s="22"/>
      <c r="X53" s="22"/>
    </row>
    <row r="54" spans="2:24" ht="15.75" customHeight="1" thickBot="1" x14ac:dyDescent="0.9">
      <c r="B54" s="19"/>
      <c r="D54" s="196" t="s">
        <v>13</v>
      </c>
      <c r="E54" s="197"/>
      <c r="F54" s="198"/>
      <c r="G54" s="10">
        <v>109200</v>
      </c>
      <c r="R54" s="23"/>
      <c r="W54" s="22"/>
      <c r="X54" s="22"/>
    </row>
    <row r="55" spans="2:24" ht="15.75" customHeight="1" x14ac:dyDescent="0.75">
      <c r="B55" s="19"/>
      <c r="D55" s="199" t="s">
        <v>28</v>
      </c>
      <c r="E55" s="200"/>
      <c r="F55" s="201"/>
      <c r="G55" s="11">
        <v>612000</v>
      </c>
      <c r="K55" s="236" t="s">
        <v>92</v>
      </c>
      <c r="L55" s="237"/>
      <c r="M55" s="237"/>
      <c r="N55" s="238"/>
      <c r="Q55" s="23"/>
      <c r="R55" s="23"/>
      <c r="S55" s="23"/>
      <c r="T55" s="23"/>
      <c r="U55" s="23"/>
      <c r="V55" s="23"/>
      <c r="W55" s="22"/>
      <c r="X55" s="22"/>
    </row>
    <row r="56" spans="2:24" ht="15.75" customHeight="1" x14ac:dyDescent="0.75">
      <c r="B56" s="19"/>
      <c r="D56" s="187" t="s">
        <v>14</v>
      </c>
      <c r="E56" s="188"/>
      <c r="F56" s="189"/>
      <c r="G56" s="8">
        <v>39000</v>
      </c>
      <c r="K56" s="191" t="s">
        <v>67</v>
      </c>
      <c r="L56" s="192"/>
      <c r="M56" s="192"/>
      <c r="N56" s="193"/>
      <c r="Q56" s="23"/>
      <c r="R56" s="70"/>
      <c r="S56" s="23"/>
      <c r="T56" s="23"/>
      <c r="U56" s="23"/>
      <c r="V56" s="23"/>
      <c r="W56" s="22"/>
      <c r="X56" s="22"/>
    </row>
    <row r="57" spans="2:24" ht="15.75" customHeight="1" thickBot="1" x14ac:dyDescent="0.9">
      <c r="B57" s="19"/>
      <c r="D57" s="187" t="s">
        <v>15</v>
      </c>
      <c r="E57" s="188"/>
      <c r="F57" s="189"/>
      <c r="G57" s="12">
        <v>2022</v>
      </c>
      <c r="K57" s="165" t="s">
        <v>75</v>
      </c>
      <c r="L57" s="214"/>
      <c r="M57" s="214"/>
      <c r="N57" s="215"/>
      <c r="Q57" s="23"/>
      <c r="R57" s="86"/>
      <c r="S57" s="23"/>
      <c r="T57" s="23"/>
      <c r="U57" s="23"/>
      <c r="V57" s="23"/>
      <c r="W57" s="22"/>
      <c r="X57" s="22"/>
    </row>
    <row r="58" spans="2:24" ht="15.75" customHeight="1" x14ac:dyDescent="0.75">
      <c r="B58" s="27"/>
      <c r="D58" s="187" t="s">
        <v>16</v>
      </c>
      <c r="E58" s="188"/>
      <c r="F58" s="189"/>
      <c r="G58" s="13">
        <v>25</v>
      </c>
      <c r="K58" s="216" t="s">
        <v>68</v>
      </c>
      <c r="L58" s="217"/>
      <c r="M58" s="217"/>
      <c r="N58" s="78"/>
      <c r="Q58" s="85"/>
      <c r="R58" s="70"/>
      <c r="S58" s="23"/>
      <c r="T58" s="23"/>
      <c r="U58" s="23"/>
      <c r="V58" s="23"/>
      <c r="W58" s="22"/>
      <c r="X58" s="22"/>
    </row>
    <row r="59" spans="2:24" ht="15.75" customHeight="1" thickBot="1" x14ac:dyDescent="0.9">
      <c r="B59" s="27"/>
      <c r="D59" s="218" t="s">
        <v>17</v>
      </c>
      <c r="E59" s="219"/>
      <c r="F59" s="220"/>
      <c r="G59" s="14">
        <v>93000</v>
      </c>
      <c r="K59" s="194" t="s">
        <v>48</v>
      </c>
      <c r="L59" s="195"/>
      <c r="M59" s="195"/>
      <c r="N59" s="79">
        <f>ABS(AB17-AB16)</f>
        <v>851200</v>
      </c>
      <c r="O59" s="76" t="s">
        <v>78</v>
      </c>
      <c r="Q59" s="23"/>
      <c r="R59" s="23"/>
      <c r="S59" s="23"/>
      <c r="T59" s="23"/>
      <c r="U59" s="23"/>
      <c r="V59" s="23"/>
      <c r="W59" s="22"/>
      <c r="X59" s="22"/>
    </row>
    <row r="60" spans="2:24" ht="15.75" customHeight="1" x14ac:dyDescent="0.75">
      <c r="B60" s="27"/>
      <c r="K60" s="221" t="s">
        <v>69</v>
      </c>
      <c r="L60" s="222"/>
      <c r="M60" s="222"/>
      <c r="N60" s="57"/>
      <c r="Q60" s="23"/>
      <c r="R60" s="23"/>
      <c r="S60" s="23"/>
      <c r="T60" s="23"/>
      <c r="U60" s="23"/>
      <c r="V60" s="23"/>
      <c r="W60" s="22"/>
      <c r="X60" s="22"/>
    </row>
    <row r="61" spans="2:24" ht="15.75" customHeight="1" x14ac:dyDescent="0.75">
      <c r="B61" s="190" t="s">
        <v>85</v>
      </c>
      <c r="C61" s="190"/>
      <c r="D61" s="190"/>
      <c r="E61" s="190"/>
      <c r="F61" s="190"/>
      <c r="G61" s="190"/>
      <c r="H61" s="190"/>
      <c r="I61" s="190"/>
      <c r="K61" s="194" t="s">
        <v>76</v>
      </c>
      <c r="L61" s="195"/>
      <c r="M61" s="195"/>
      <c r="N61" s="79">
        <f>ABS((G55+G56)*0.07)</f>
        <v>45570.000000000007</v>
      </c>
      <c r="O61" s="76" t="s">
        <v>78</v>
      </c>
      <c r="Q61" s="23"/>
      <c r="R61" s="23"/>
      <c r="S61" s="44"/>
      <c r="T61" s="23"/>
      <c r="U61" s="23"/>
      <c r="V61" s="44"/>
      <c r="W61" s="22"/>
      <c r="X61" s="22"/>
    </row>
    <row r="62" spans="2:24" ht="15.75" customHeight="1" thickBot="1" x14ac:dyDescent="0.9">
      <c r="B62" s="190" t="s">
        <v>84</v>
      </c>
      <c r="C62" s="190"/>
      <c r="D62" s="190"/>
      <c r="E62" s="190"/>
      <c r="F62" s="190"/>
      <c r="G62" s="190"/>
      <c r="H62" s="190"/>
      <c r="I62" s="190"/>
      <c r="K62" s="194" t="s">
        <v>77</v>
      </c>
      <c r="L62" s="195"/>
      <c r="M62" s="195"/>
      <c r="N62" s="79">
        <f>ABS(0)</f>
        <v>0</v>
      </c>
      <c r="O62" s="76" t="s">
        <v>78</v>
      </c>
      <c r="Q62" s="23"/>
      <c r="R62" s="23"/>
      <c r="S62" s="94"/>
      <c r="T62" s="23"/>
      <c r="U62" s="23"/>
      <c r="V62" s="94"/>
      <c r="W62" s="22"/>
      <c r="X62" s="22"/>
    </row>
    <row r="63" spans="2:24" ht="15.75" customHeight="1" thickBot="1" x14ac:dyDescent="0.9">
      <c r="B63" s="74"/>
      <c r="C63" s="74"/>
      <c r="D63" s="74"/>
      <c r="E63" s="74"/>
      <c r="F63" s="74"/>
      <c r="G63" s="74"/>
      <c r="H63" s="74"/>
      <c r="I63" s="74"/>
      <c r="K63" s="231" t="s">
        <v>70</v>
      </c>
      <c r="L63" s="232"/>
      <c r="M63" s="232"/>
      <c r="N63" s="80">
        <f>N59-N61</f>
        <v>805630</v>
      </c>
      <c r="O63" s="77" t="s">
        <v>79</v>
      </c>
      <c r="Q63" s="23"/>
      <c r="R63" s="25"/>
      <c r="S63" s="25"/>
      <c r="T63" s="23"/>
      <c r="U63" s="25"/>
      <c r="V63" s="25"/>
      <c r="W63" s="22"/>
      <c r="X63" s="22"/>
    </row>
    <row r="64" spans="2:24" ht="15.75" customHeight="1" x14ac:dyDescent="0.75">
      <c r="K64" s="221" t="s">
        <v>71</v>
      </c>
      <c r="L64" s="222"/>
      <c r="M64" s="222"/>
      <c r="N64" s="57"/>
      <c r="Q64" s="23"/>
      <c r="R64" s="23"/>
      <c r="S64" s="25"/>
      <c r="T64" s="23"/>
      <c r="U64" s="23"/>
      <c r="V64" s="25"/>
      <c r="W64" s="22"/>
      <c r="X64" s="22"/>
    </row>
    <row r="65" spans="2:35" ht="15.75" customHeight="1" x14ac:dyDescent="0.75">
      <c r="K65" s="194" t="s">
        <v>29</v>
      </c>
      <c r="L65" s="195"/>
      <c r="M65" s="195"/>
      <c r="N65" s="144">
        <f>ABS(AA28)</f>
        <v>515368</v>
      </c>
      <c r="O65" s="76" t="s">
        <v>78</v>
      </c>
      <c r="Q65" s="23"/>
      <c r="R65" s="23"/>
      <c r="S65" s="23"/>
      <c r="T65" s="23"/>
      <c r="U65" s="23"/>
      <c r="V65" s="23"/>
      <c r="W65" s="22"/>
      <c r="X65" s="22"/>
    </row>
    <row r="66" spans="2:35" ht="15.75" customHeight="1" x14ac:dyDescent="0.75">
      <c r="K66" s="194" t="s">
        <v>39</v>
      </c>
      <c r="L66" s="195"/>
      <c r="M66" s="195"/>
      <c r="N66" s="79">
        <f>ABS(0)</f>
        <v>0</v>
      </c>
      <c r="O66" s="76" t="s">
        <v>78</v>
      </c>
      <c r="Q66" s="23"/>
      <c r="R66" s="23"/>
      <c r="S66" s="23"/>
      <c r="T66" s="23"/>
      <c r="U66" s="23"/>
      <c r="V66" s="23"/>
      <c r="W66" s="22"/>
      <c r="X66" s="22"/>
    </row>
    <row r="67" spans="2:35" ht="15.75" customHeight="1" x14ac:dyDescent="0.75">
      <c r="K67" s="221" t="s">
        <v>72</v>
      </c>
      <c r="L67" s="222"/>
      <c r="M67" s="222"/>
      <c r="N67" s="57"/>
      <c r="Q67" s="23"/>
      <c r="R67" s="37"/>
      <c r="S67" s="37"/>
      <c r="T67" s="23"/>
      <c r="U67" s="23"/>
      <c r="V67" s="23"/>
      <c r="W67" s="22"/>
      <c r="X67" s="22"/>
    </row>
    <row r="68" spans="2:35" ht="15.75" customHeight="1" x14ac:dyDescent="0.75">
      <c r="K68" s="194" t="s">
        <v>29</v>
      </c>
      <c r="L68" s="195"/>
      <c r="M68" s="195"/>
      <c r="N68" s="79">
        <f>ABS(0)</f>
        <v>0</v>
      </c>
      <c r="O68" s="76" t="s">
        <v>78</v>
      </c>
      <c r="Q68" s="23"/>
      <c r="R68" s="25"/>
      <c r="S68" s="25"/>
      <c r="T68" s="23"/>
      <c r="U68" s="23"/>
      <c r="V68" s="23"/>
      <c r="W68" s="22"/>
      <c r="X68" s="22"/>
    </row>
    <row r="69" spans="2:35" ht="15.75" customHeight="1" thickBot="1" x14ac:dyDescent="0.9">
      <c r="K69" s="194" t="s">
        <v>39</v>
      </c>
      <c r="L69" s="195"/>
      <c r="M69" s="195"/>
      <c r="N69" s="79">
        <f>ABS(AF28)</f>
        <v>62312</v>
      </c>
      <c r="O69" s="76" t="s">
        <v>78</v>
      </c>
      <c r="Q69" s="23"/>
      <c r="R69" s="25"/>
      <c r="S69" s="25"/>
      <c r="T69" s="25"/>
      <c r="U69" s="23"/>
      <c r="V69" s="23"/>
      <c r="W69" s="22"/>
      <c r="X69" s="22"/>
    </row>
    <row r="70" spans="2:35" s="68" customFormat="1" ht="15.75" customHeight="1" thickBot="1" x14ac:dyDescent="0.9">
      <c r="B70" s="21"/>
      <c r="C70" s="21"/>
      <c r="D70" s="21"/>
      <c r="E70" s="21"/>
      <c r="F70" s="21"/>
      <c r="G70" s="21"/>
      <c r="H70" s="21"/>
      <c r="I70" s="21"/>
      <c r="J70" s="21"/>
      <c r="K70" s="231" t="s">
        <v>73</v>
      </c>
      <c r="L70" s="232"/>
      <c r="M70" s="232"/>
      <c r="N70" s="80">
        <f>N65-N69</f>
        <v>453056</v>
      </c>
      <c r="O70" s="77" t="s">
        <v>79</v>
      </c>
      <c r="P70" s="22"/>
      <c r="Q70" s="23"/>
      <c r="R70" s="25"/>
      <c r="S70" s="44"/>
      <c r="T70" s="25"/>
      <c r="U70" s="23"/>
      <c r="V70" s="23"/>
      <c r="W70" s="22"/>
      <c r="X70" s="45"/>
      <c r="Y70" s="18"/>
      <c r="Z70" s="18"/>
      <c r="AA70" s="18"/>
      <c r="AB70" s="18"/>
      <c r="AC70" s="18"/>
      <c r="AD70" s="18"/>
      <c r="AE70" s="18"/>
      <c r="AF70" s="18"/>
      <c r="AG70" s="18"/>
      <c r="AH70" s="18"/>
      <c r="AI70" s="18"/>
    </row>
    <row r="71" spans="2:35" ht="15.75" customHeight="1" thickBot="1" x14ac:dyDescent="0.9">
      <c r="K71" s="229" t="s">
        <v>74</v>
      </c>
      <c r="L71" s="230"/>
      <c r="M71" s="230"/>
      <c r="N71" s="80">
        <f>N63-N70</f>
        <v>352574</v>
      </c>
      <c r="O71" s="77" t="s">
        <v>79</v>
      </c>
      <c r="Q71" s="23"/>
      <c r="R71" s="23"/>
      <c r="S71" s="25"/>
      <c r="T71" s="25"/>
      <c r="U71" s="23"/>
      <c r="V71" s="23"/>
      <c r="W71" s="22"/>
      <c r="X71" s="22"/>
    </row>
    <row r="72" spans="2:35" ht="15.75" customHeight="1" x14ac:dyDescent="0.75">
      <c r="Q72" s="23"/>
      <c r="R72" s="37"/>
      <c r="S72" s="37"/>
      <c r="T72" s="23"/>
      <c r="U72" s="23"/>
      <c r="V72" s="23"/>
      <c r="W72" s="22"/>
      <c r="X72" s="22"/>
    </row>
    <row r="73" spans="2:35" ht="15.75" customHeight="1" x14ac:dyDescent="0.75">
      <c r="Q73" s="23"/>
      <c r="R73" s="23"/>
      <c r="S73" s="23"/>
      <c r="T73" s="23"/>
      <c r="U73" s="23"/>
      <c r="V73" s="23"/>
      <c r="W73" s="22"/>
      <c r="X73" s="22"/>
    </row>
    <row r="74" spans="2:35" ht="15.75" customHeight="1" x14ac:dyDescent="0.75">
      <c r="Q74" s="23"/>
      <c r="R74" s="37"/>
      <c r="S74" s="37"/>
      <c r="T74" s="23"/>
      <c r="U74" s="23"/>
      <c r="V74" s="23"/>
      <c r="W74" s="22"/>
      <c r="X74" s="22"/>
    </row>
    <row r="75" spans="2:35" ht="15.75" customHeight="1" x14ac:dyDescent="0.75">
      <c r="Q75" s="23"/>
      <c r="R75" s="25"/>
      <c r="S75" s="25"/>
      <c r="T75" s="23"/>
      <c r="U75" s="23"/>
      <c r="V75" s="23"/>
      <c r="W75" s="22"/>
      <c r="X75" s="22"/>
    </row>
    <row r="76" spans="2:35" ht="15.75" customHeight="1" x14ac:dyDescent="0.75">
      <c r="Q76" s="23"/>
      <c r="R76" s="25"/>
      <c r="S76" s="25"/>
      <c r="T76" s="25"/>
      <c r="U76" s="23"/>
      <c r="V76" s="23"/>
      <c r="W76" s="22"/>
      <c r="X76" s="22"/>
    </row>
    <row r="77" spans="2:35" ht="15.75" customHeight="1" x14ac:dyDescent="0.75">
      <c r="Q77" s="23"/>
      <c r="R77" s="69"/>
      <c r="S77" s="70"/>
      <c r="T77" s="25"/>
      <c r="U77" s="23"/>
      <c r="V77" s="25"/>
      <c r="W77" s="22"/>
      <c r="X77" s="22"/>
    </row>
    <row r="78" spans="2:35" ht="15.75" customHeight="1" x14ac:dyDescent="0.75">
      <c r="Q78" s="23"/>
      <c r="R78" s="23"/>
      <c r="S78" s="25"/>
      <c r="T78" s="25"/>
      <c r="U78" s="23"/>
      <c r="V78" s="23"/>
      <c r="W78" s="22"/>
      <c r="X78" s="22"/>
    </row>
    <row r="79" spans="2:35" ht="15.75" customHeight="1" x14ac:dyDescent="0.75">
      <c r="Q79" s="23"/>
      <c r="R79" s="23"/>
      <c r="S79" s="23"/>
      <c r="T79" s="23"/>
      <c r="U79" s="23"/>
      <c r="V79" s="23"/>
      <c r="W79" s="22"/>
      <c r="X79" s="22"/>
    </row>
    <row r="80" spans="2:35" ht="15.75" customHeight="1" x14ac:dyDescent="0.75">
      <c r="Q80" s="23"/>
      <c r="R80" s="69"/>
      <c r="S80" s="23"/>
      <c r="T80" s="23"/>
      <c r="U80" s="23"/>
      <c r="V80" s="23"/>
      <c r="W80" s="22"/>
      <c r="X80" s="22"/>
    </row>
    <row r="81" spans="17:24" ht="15.75" customHeight="1" x14ac:dyDescent="0.75">
      <c r="Q81" s="23"/>
      <c r="R81" s="87"/>
      <c r="S81" s="37"/>
      <c r="T81" s="23"/>
      <c r="U81" s="23"/>
      <c r="V81" s="23"/>
      <c r="W81" s="22"/>
      <c r="X81" s="22"/>
    </row>
    <row r="82" spans="17:24" ht="15.75" customHeight="1" x14ac:dyDescent="0.75">
      <c r="Q82" s="23"/>
      <c r="R82" s="69"/>
      <c r="S82" s="23"/>
      <c r="T82" s="23"/>
      <c r="U82" s="23"/>
      <c r="V82" s="23"/>
      <c r="W82" s="22"/>
      <c r="X82" s="22"/>
    </row>
    <row r="83" spans="17:24" ht="15.75" customHeight="1" x14ac:dyDescent="0.75">
      <c r="Q83" s="23"/>
      <c r="R83" s="69"/>
      <c r="S83" s="25"/>
      <c r="T83" s="25"/>
      <c r="U83" s="23"/>
      <c r="V83" s="23"/>
      <c r="W83" s="22"/>
      <c r="X83" s="22"/>
    </row>
    <row r="84" spans="17:24" ht="15.75" customHeight="1" x14ac:dyDescent="0.75">
      <c r="Q84" s="23"/>
      <c r="R84" s="69"/>
      <c r="S84" s="70"/>
      <c r="T84" s="25"/>
      <c r="U84" s="23"/>
      <c r="V84" s="23"/>
      <c r="W84" s="22"/>
      <c r="X84" s="22"/>
    </row>
    <row r="85" spans="17:24" ht="15.75" customHeight="1" x14ac:dyDescent="0.75">
      <c r="Q85" s="23"/>
      <c r="R85" s="69"/>
      <c r="S85" s="25"/>
      <c r="T85" s="25"/>
      <c r="U85" s="23"/>
      <c r="V85" s="23"/>
      <c r="W85" s="22"/>
      <c r="X85" s="22"/>
    </row>
    <row r="86" spans="17:24" ht="15.75" customHeight="1" x14ac:dyDescent="0.75">
      <c r="Q86" s="23"/>
      <c r="R86" s="23"/>
      <c r="S86" s="23"/>
      <c r="T86" s="23"/>
      <c r="U86" s="23"/>
      <c r="V86" s="23"/>
      <c r="X86" s="22"/>
    </row>
    <row r="87" spans="17:24" ht="15.75" customHeight="1" x14ac:dyDescent="0.75">
      <c r="Q87" s="23"/>
      <c r="R87" s="23"/>
      <c r="S87" s="23"/>
      <c r="T87" s="23"/>
      <c r="U87" s="23"/>
      <c r="V87" s="23"/>
      <c r="X87" s="22"/>
    </row>
    <row r="88" spans="17:24" ht="15.75" customHeight="1" x14ac:dyDescent="0.75">
      <c r="X88" s="22"/>
    </row>
    <row r="89" spans="17:24" ht="15.75" customHeight="1" x14ac:dyDescent="0.75">
      <c r="X89" s="22"/>
    </row>
    <row r="90" spans="17:24" ht="15.75" customHeight="1" x14ac:dyDescent="0.75">
      <c r="X90" s="22"/>
    </row>
    <row r="91" spans="17:24" ht="15.75" customHeight="1" x14ac:dyDescent="0.75">
      <c r="X91" s="22"/>
    </row>
    <row r="92" spans="17:24" ht="15.75" customHeight="1" x14ac:dyDescent="0.75">
      <c r="X92" s="22"/>
    </row>
    <row r="93" spans="17:24" ht="15.75" customHeight="1" x14ac:dyDescent="0.75">
      <c r="X93" s="22"/>
    </row>
    <row r="94" spans="17:24" ht="15.75" customHeight="1" x14ac:dyDescent="0.75">
      <c r="X94" s="22"/>
    </row>
    <row r="95" spans="17:24" ht="15.75" customHeight="1" x14ac:dyDescent="0.75">
      <c r="X95" s="22"/>
    </row>
    <row r="96" spans="17:24" ht="15.75" customHeight="1" x14ac:dyDescent="0.75">
      <c r="X96" s="22"/>
    </row>
    <row r="97" spans="17:24" ht="15.75" customHeight="1" x14ac:dyDescent="0.75">
      <c r="X97" s="22"/>
    </row>
    <row r="98" spans="17:24" ht="15.75" customHeight="1" x14ac:dyDescent="0.75">
      <c r="X98" s="22"/>
    </row>
    <row r="99" spans="17:24" ht="15.75" customHeight="1" x14ac:dyDescent="0.75">
      <c r="X99" s="22"/>
    </row>
    <row r="100" spans="17:24" ht="15.75" customHeight="1" x14ac:dyDescent="0.75">
      <c r="X100" s="22"/>
    </row>
    <row r="101" spans="17:24" ht="15.75" customHeight="1" x14ac:dyDescent="0.75">
      <c r="X101" s="22"/>
    </row>
    <row r="102" spans="17:24" ht="15.75" customHeight="1" x14ac:dyDescent="0.75">
      <c r="X102" s="22"/>
    </row>
    <row r="103" spans="17:24" ht="15.75" customHeight="1" x14ac:dyDescent="0.75">
      <c r="Q103" s="95"/>
      <c r="R103" s="96"/>
      <c r="S103" s="23"/>
      <c r="T103" s="23"/>
      <c r="U103" s="23"/>
      <c r="V103" s="23"/>
      <c r="W103" s="22"/>
      <c r="X103" s="22"/>
    </row>
    <row r="104" spans="17:24" ht="15.75" customHeight="1" x14ac:dyDescent="0.75">
      <c r="U104" s="23"/>
      <c r="V104" s="23"/>
      <c r="W104" s="22"/>
      <c r="X104" s="22"/>
    </row>
    <row r="105" spans="17:24" ht="15.75" customHeight="1" x14ac:dyDescent="0.75">
      <c r="U105" s="23"/>
      <c r="V105" s="23"/>
      <c r="W105" s="22"/>
      <c r="X105" s="22"/>
    </row>
    <row r="106" spans="17:24" ht="15.75" customHeight="1" x14ac:dyDescent="0.75">
      <c r="X106" s="22"/>
    </row>
    <row r="107" spans="17:24" ht="15.75" customHeight="1" x14ac:dyDescent="0.75">
      <c r="X107" s="22"/>
    </row>
    <row r="108" spans="17:24" ht="15.75" customHeight="1" x14ac:dyDescent="0.75">
      <c r="X108" s="22"/>
    </row>
    <row r="109" spans="17:24" ht="15.75" customHeight="1" x14ac:dyDescent="0.75">
      <c r="X109" s="22"/>
    </row>
    <row r="110" spans="17:24" ht="15.75" customHeight="1" x14ac:dyDescent="0.75">
      <c r="X110" s="22"/>
    </row>
    <row r="111" spans="17:24" ht="15.75" customHeight="1" x14ac:dyDescent="0.75">
      <c r="X111" s="22"/>
    </row>
    <row r="112" spans="17:24" ht="15.75" customHeight="1" x14ac:dyDescent="0.75">
      <c r="X112" s="22"/>
    </row>
    <row r="113" spans="24:24" ht="15.75" customHeight="1" x14ac:dyDescent="0.75">
      <c r="X113" s="22"/>
    </row>
    <row r="114" spans="24:24" ht="15.75" customHeight="1" x14ac:dyDescent="0.75">
      <c r="X114" s="22"/>
    </row>
    <row r="115" spans="24:24" ht="15.75" customHeight="1" x14ac:dyDescent="0.75">
      <c r="X115" s="22"/>
    </row>
    <row r="116" spans="24:24" ht="15.75" customHeight="1" x14ac:dyDescent="0.75">
      <c r="X116" s="22"/>
    </row>
    <row r="117" spans="24:24" ht="15.75" customHeight="1" x14ac:dyDescent="0.75">
      <c r="X117" s="22"/>
    </row>
    <row r="118" spans="24:24" ht="15.75" customHeight="1" x14ac:dyDescent="0.75">
      <c r="X118" s="22"/>
    </row>
    <row r="119" spans="24:24" ht="15.75" customHeight="1" x14ac:dyDescent="0.75">
      <c r="X119" s="22"/>
    </row>
    <row r="120" spans="24:24" ht="15.75" customHeight="1" x14ac:dyDescent="0.75">
      <c r="X120" s="22"/>
    </row>
    <row r="121" spans="24:24" ht="15.75" customHeight="1" x14ac:dyDescent="0.75">
      <c r="X121" s="22"/>
    </row>
    <row r="122" spans="24:24" ht="15.75" customHeight="1" x14ac:dyDescent="0.75">
      <c r="X122" s="22"/>
    </row>
    <row r="123" spans="24:24" ht="15.75" customHeight="1" x14ac:dyDescent="0.75">
      <c r="X123" s="22"/>
    </row>
    <row r="124" spans="24:24" ht="15.75" customHeight="1" x14ac:dyDescent="0.75">
      <c r="X124" s="22"/>
    </row>
    <row r="125" spans="24:24" ht="15.75" customHeight="1" x14ac:dyDescent="0.75">
      <c r="X125" s="22"/>
    </row>
    <row r="126" spans="24:24" ht="15.75" customHeight="1" x14ac:dyDescent="0.75">
      <c r="X126" s="22"/>
    </row>
    <row r="127" spans="24:24" ht="15.75" customHeight="1" x14ac:dyDescent="0.75">
      <c r="X127" s="22"/>
    </row>
    <row r="128" spans="24:24" ht="15.75" customHeight="1" x14ac:dyDescent="0.75">
      <c r="X128" s="22"/>
    </row>
    <row r="129" spans="23:24" ht="15.75" customHeight="1" x14ac:dyDescent="0.75">
      <c r="X129" s="22"/>
    </row>
    <row r="130" spans="23:24" ht="15.75" customHeight="1" x14ac:dyDescent="0.75">
      <c r="X130" s="22"/>
    </row>
    <row r="131" spans="23:24" ht="15.75" customHeight="1" x14ac:dyDescent="0.75">
      <c r="X131" s="22"/>
    </row>
    <row r="132" spans="23:24" ht="15.75" customHeight="1" x14ac:dyDescent="0.75">
      <c r="X132" s="22"/>
    </row>
    <row r="133" spans="23:24" ht="15.75" customHeight="1" x14ac:dyDescent="0.75">
      <c r="X133" s="22"/>
    </row>
    <row r="134" spans="23:24" ht="15.75" customHeight="1" x14ac:dyDescent="0.75">
      <c r="X134" s="22"/>
    </row>
    <row r="135" spans="23:24" ht="15.75" customHeight="1" x14ac:dyDescent="0.75">
      <c r="X135" s="22"/>
    </row>
    <row r="136" spans="23:24" ht="15.75" customHeight="1" x14ac:dyDescent="0.75">
      <c r="X136" s="22"/>
    </row>
    <row r="137" spans="23:24" ht="15.75" customHeight="1" x14ac:dyDescent="0.75">
      <c r="W137" s="22"/>
      <c r="X137" s="22"/>
    </row>
    <row r="138" spans="23:24" ht="15.75" customHeight="1" x14ac:dyDescent="0.75">
      <c r="W138" s="22"/>
      <c r="X138" s="22"/>
    </row>
    <row r="139" spans="23:24" ht="15.75" customHeight="1" x14ac:dyDescent="0.75">
      <c r="W139" s="22"/>
      <c r="X139" s="22"/>
    </row>
    <row r="140" spans="23:24" ht="15.75" customHeight="1" x14ac:dyDescent="0.75">
      <c r="W140" s="22"/>
      <c r="X140" s="22"/>
    </row>
    <row r="141" spans="23:24" ht="15.75" customHeight="1" x14ac:dyDescent="0.75">
      <c r="W141" s="22"/>
      <c r="X141" s="22"/>
    </row>
    <row r="142" spans="23:24" ht="15.75" customHeight="1" x14ac:dyDescent="0.75">
      <c r="W142" s="22"/>
      <c r="X142" s="22"/>
    </row>
    <row r="143" spans="23:24" ht="15.75" customHeight="1" x14ac:dyDescent="0.75">
      <c r="W143" s="22"/>
      <c r="X143" s="22"/>
    </row>
    <row r="144" spans="23:24" ht="15.75" customHeight="1" x14ac:dyDescent="0.75">
      <c r="W144" s="22"/>
      <c r="X144" s="22"/>
    </row>
    <row r="145" spans="23:24" ht="15.75" customHeight="1" x14ac:dyDescent="0.75">
      <c r="W145" s="22"/>
      <c r="X145" s="22"/>
    </row>
    <row r="146" spans="23:24" ht="15.75" customHeight="1" x14ac:dyDescent="0.75">
      <c r="W146" s="22"/>
      <c r="X146" s="22"/>
    </row>
    <row r="147" spans="23:24" ht="15.75" customHeight="1" x14ac:dyDescent="0.75">
      <c r="W147" s="22"/>
      <c r="X147" s="22"/>
    </row>
    <row r="148" spans="23:24" ht="15.75" customHeight="1" x14ac:dyDescent="0.75">
      <c r="W148" s="22"/>
      <c r="X148" s="22"/>
    </row>
    <row r="149" spans="23:24" ht="15.75" customHeight="1" x14ac:dyDescent="0.75">
      <c r="W149" s="22"/>
      <c r="X149" s="22"/>
    </row>
    <row r="150" spans="23:24" ht="15.75" customHeight="1" x14ac:dyDescent="0.75">
      <c r="W150" s="22"/>
      <c r="X150" s="22"/>
    </row>
    <row r="151" spans="23:24" ht="15.75" customHeight="1" x14ac:dyDescent="0.75">
      <c r="W151" s="22"/>
      <c r="X151" s="22"/>
    </row>
    <row r="152" spans="23:24" ht="15.75" customHeight="1" x14ac:dyDescent="0.75">
      <c r="W152" s="22"/>
      <c r="X152" s="22"/>
    </row>
    <row r="153" spans="23:24" ht="15.75" customHeight="1" x14ac:dyDescent="0.75">
      <c r="W153" s="22"/>
      <c r="X153" s="22"/>
    </row>
    <row r="154" spans="23:24" ht="15.75" customHeight="1" x14ac:dyDescent="0.75">
      <c r="W154" s="22"/>
      <c r="X154" s="22"/>
    </row>
    <row r="155" spans="23:24" ht="15.75" customHeight="1" x14ac:dyDescent="0.75">
      <c r="W155" s="22"/>
      <c r="X155" s="22"/>
    </row>
    <row r="156" spans="23:24" ht="15.75" customHeight="1" x14ac:dyDescent="0.75">
      <c r="W156" s="22"/>
      <c r="X156" s="22"/>
    </row>
    <row r="157" spans="23:24" ht="15.75" customHeight="1" x14ac:dyDescent="0.75">
      <c r="W157" s="22"/>
      <c r="X157" s="22"/>
    </row>
    <row r="158" spans="23:24" ht="15.75" customHeight="1" x14ac:dyDescent="0.75">
      <c r="W158" s="22"/>
      <c r="X158" s="22"/>
    </row>
    <row r="159" spans="23:24" ht="15.75" customHeight="1" x14ac:dyDescent="0.75">
      <c r="W159" s="22"/>
      <c r="X159" s="22"/>
    </row>
    <row r="160" spans="23:24" ht="15.75" customHeight="1" x14ac:dyDescent="0.75">
      <c r="W160" s="22"/>
      <c r="X160" s="22"/>
    </row>
    <row r="161" spans="23:24" ht="15.75" customHeight="1" x14ac:dyDescent="0.75">
      <c r="W161" s="22"/>
      <c r="X161" s="22"/>
    </row>
    <row r="162" spans="23:24" ht="15.75" customHeight="1" x14ac:dyDescent="0.75">
      <c r="W162" s="22"/>
      <c r="X162" s="22"/>
    </row>
    <row r="163" spans="23:24" ht="15.75" customHeight="1" x14ac:dyDescent="0.75">
      <c r="W163" s="22"/>
      <c r="X163" s="22"/>
    </row>
    <row r="164" spans="23:24" ht="15.75" customHeight="1" x14ac:dyDescent="0.75">
      <c r="W164" s="22"/>
      <c r="X164" s="22"/>
    </row>
    <row r="165" spans="23:24" ht="15.75" customHeight="1" x14ac:dyDescent="0.75">
      <c r="W165" s="22"/>
      <c r="X165" s="22"/>
    </row>
    <row r="166" spans="23:24" ht="15.75" customHeight="1" x14ac:dyDescent="0.75">
      <c r="W166" s="22"/>
      <c r="X166" s="22"/>
    </row>
    <row r="167" spans="23:24" ht="15.75" customHeight="1" x14ac:dyDescent="0.75">
      <c r="W167" s="22"/>
      <c r="X167" s="22"/>
    </row>
    <row r="168" spans="23:24" ht="15.75" customHeight="1" x14ac:dyDescent="0.75">
      <c r="W168" s="22"/>
      <c r="X168" s="22"/>
    </row>
    <row r="169" spans="23:24" ht="15.75" customHeight="1" x14ac:dyDescent="0.75">
      <c r="W169" s="22"/>
      <c r="X169" s="22"/>
    </row>
    <row r="170" spans="23:24" ht="15.75" customHeight="1" x14ac:dyDescent="0.75">
      <c r="W170" s="22"/>
      <c r="X170" s="22"/>
    </row>
    <row r="171" spans="23:24" ht="15.75" customHeight="1" x14ac:dyDescent="0.75">
      <c r="W171" s="22"/>
      <c r="X171" s="22"/>
    </row>
    <row r="172" spans="23:24" ht="15.75" customHeight="1" x14ac:dyDescent="0.75">
      <c r="W172" s="22"/>
      <c r="X172" s="22"/>
    </row>
    <row r="173" spans="23:24" ht="15.75" customHeight="1" x14ac:dyDescent="0.75">
      <c r="W173" s="22"/>
      <c r="X173" s="22"/>
    </row>
    <row r="174" spans="23:24" ht="15.75" customHeight="1" x14ac:dyDescent="0.75">
      <c r="W174" s="22"/>
      <c r="X174" s="22"/>
    </row>
    <row r="175" spans="23:24" ht="15.75" customHeight="1" x14ac:dyDescent="0.75">
      <c r="W175" s="22"/>
      <c r="X175" s="22"/>
    </row>
    <row r="176" spans="23:24" ht="15.75" customHeight="1" x14ac:dyDescent="0.75">
      <c r="W176" s="22"/>
      <c r="X176" s="22"/>
    </row>
    <row r="177" spans="23:24" ht="15.75" customHeight="1" x14ac:dyDescent="0.75">
      <c r="W177" s="22"/>
      <c r="X177" s="22"/>
    </row>
    <row r="178" spans="23:24" ht="15.75" customHeight="1" x14ac:dyDescent="0.75">
      <c r="W178" s="22"/>
      <c r="X178" s="22"/>
    </row>
    <row r="179" spans="23:24" ht="15.75" customHeight="1" x14ac:dyDescent="0.75">
      <c r="W179" s="22"/>
      <c r="X179" s="22"/>
    </row>
    <row r="180" spans="23:24" ht="15.75" customHeight="1" x14ac:dyDescent="0.75">
      <c r="W180" s="22"/>
      <c r="X180" s="22"/>
    </row>
    <row r="181" spans="23:24" ht="15.75" customHeight="1" x14ac:dyDescent="0.75">
      <c r="W181" s="22"/>
      <c r="X181" s="22"/>
    </row>
    <row r="182" spans="23:24" ht="15.75" customHeight="1" x14ac:dyDescent="0.75">
      <c r="W182" s="22"/>
      <c r="X182" s="22"/>
    </row>
    <row r="183" spans="23:24" ht="15.75" customHeight="1" x14ac:dyDescent="0.75">
      <c r="W183" s="22"/>
      <c r="X183" s="22"/>
    </row>
    <row r="184" spans="23:24" ht="15.75" customHeight="1" x14ac:dyDescent="0.75">
      <c r="W184" s="22"/>
      <c r="X184" s="22"/>
    </row>
    <row r="185" spans="23:24" ht="15.75" customHeight="1" x14ac:dyDescent="0.75">
      <c r="W185" s="22"/>
      <c r="X185" s="22"/>
    </row>
    <row r="186" spans="23:24" ht="15.75" customHeight="1" x14ac:dyDescent="0.75">
      <c r="W186" s="22"/>
      <c r="X186" s="22"/>
    </row>
    <row r="187" spans="23:24" ht="15.75" customHeight="1" x14ac:dyDescent="0.75">
      <c r="W187" s="22"/>
      <c r="X187" s="22"/>
    </row>
    <row r="188" spans="23:24" ht="15.75" customHeight="1" x14ac:dyDescent="0.75">
      <c r="W188" s="22"/>
      <c r="X188" s="22"/>
    </row>
    <row r="189" spans="23:24" ht="15.75" customHeight="1" x14ac:dyDescent="0.75">
      <c r="W189" s="22"/>
      <c r="X189" s="22"/>
    </row>
    <row r="190" spans="23:24" ht="15.75" customHeight="1" x14ac:dyDescent="0.75">
      <c r="W190" s="22"/>
      <c r="X190" s="22"/>
    </row>
    <row r="191" spans="23:24" ht="15.75" customHeight="1" x14ac:dyDescent="0.75">
      <c r="W191" s="22"/>
      <c r="X191" s="22"/>
    </row>
    <row r="192" spans="23:24" ht="15.75" customHeight="1" x14ac:dyDescent="0.75">
      <c r="W192" s="22"/>
      <c r="X192" s="22"/>
    </row>
    <row r="193" spans="23:24" ht="15.75" customHeight="1" x14ac:dyDescent="0.75">
      <c r="W193" s="22"/>
      <c r="X193" s="22"/>
    </row>
    <row r="194" spans="23:24" ht="15.75" customHeight="1" x14ac:dyDescent="0.75">
      <c r="W194" s="22"/>
      <c r="X194" s="22"/>
    </row>
    <row r="195" spans="23:24" ht="15.75" customHeight="1" x14ac:dyDescent="0.75">
      <c r="W195" s="22"/>
      <c r="X195" s="22"/>
    </row>
    <row r="196" spans="23:24" ht="15.75" customHeight="1" x14ac:dyDescent="0.75">
      <c r="W196" s="22"/>
      <c r="X196" s="22"/>
    </row>
    <row r="197" spans="23:24" ht="15.75" customHeight="1" x14ac:dyDescent="0.75">
      <c r="W197" s="22"/>
      <c r="X197" s="22"/>
    </row>
    <row r="198" spans="23:24" ht="15.75" customHeight="1" x14ac:dyDescent="0.75">
      <c r="W198" s="22"/>
      <c r="X198" s="22"/>
    </row>
    <row r="199" spans="23:24" ht="15.75" customHeight="1" x14ac:dyDescent="0.75">
      <c r="W199" s="22"/>
      <c r="X199" s="22"/>
    </row>
    <row r="200" spans="23:24" ht="15.75" customHeight="1" x14ac:dyDescent="0.75">
      <c r="W200" s="22"/>
      <c r="X200" s="22"/>
    </row>
    <row r="201" spans="23:24" ht="15.75" customHeight="1" x14ac:dyDescent="0.75">
      <c r="W201" s="22"/>
      <c r="X201" s="22"/>
    </row>
    <row r="202" spans="23:24" ht="15.75" customHeight="1" x14ac:dyDescent="0.75">
      <c r="W202" s="22"/>
      <c r="X202" s="22"/>
    </row>
    <row r="203" spans="23:24" ht="15.75" customHeight="1" x14ac:dyDescent="0.75">
      <c r="W203" s="22"/>
      <c r="X203" s="22"/>
    </row>
    <row r="204" spans="23:24" ht="15.75" customHeight="1" x14ac:dyDescent="0.75">
      <c r="W204" s="22"/>
      <c r="X204" s="22"/>
    </row>
    <row r="205" spans="23:24" ht="15.75" customHeight="1" x14ac:dyDescent="0.75">
      <c r="W205" s="22"/>
      <c r="X205" s="22"/>
    </row>
    <row r="206" spans="23:24" ht="15.75" customHeight="1" x14ac:dyDescent="0.75">
      <c r="W206" s="22"/>
      <c r="X206" s="22"/>
    </row>
    <row r="207" spans="23:24" ht="15.75" customHeight="1" x14ac:dyDescent="0.75">
      <c r="W207" s="22"/>
      <c r="X207" s="22"/>
    </row>
    <row r="208" spans="23:24" ht="15.75" customHeight="1" x14ac:dyDescent="0.75">
      <c r="W208" s="22"/>
      <c r="X208" s="22"/>
    </row>
    <row r="209" spans="23:24" ht="15.75" customHeight="1" x14ac:dyDescent="0.75">
      <c r="W209" s="22"/>
      <c r="X209" s="22"/>
    </row>
    <row r="210" spans="23:24" ht="15.75" customHeight="1" x14ac:dyDescent="0.75">
      <c r="W210" s="22"/>
      <c r="X210" s="22"/>
    </row>
    <row r="211" spans="23:24" ht="15.75" customHeight="1" x14ac:dyDescent="0.75">
      <c r="W211" s="22"/>
      <c r="X211" s="22"/>
    </row>
    <row r="212" spans="23:24" ht="15.75" customHeight="1" x14ac:dyDescent="0.75">
      <c r="W212" s="22"/>
      <c r="X212" s="22"/>
    </row>
    <row r="213" spans="23:24" ht="15.75" customHeight="1" x14ac:dyDescent="0.75">
      <c r="W213" s="22"/>
      <c r="X213" s="22"/>
    </row>
    <row r="214" spans="23:24" ht="15.75" customHeight="1" x14ac:dyDescent="0.75">
      <c r="W214" s="22"/>
      <c r="X214" s="22"/>
    </row>
    <row r="215" spans="23:24" ht="15.75" customHeight="1" x14ac:dyDescent="0.75">
      <c r="W215" s="22"/>
      <c r="X215" s="22"/>
    </row>
    <row r="216" spans="23:24" ht="15.75" customHeight="1" x14ac:dyDescent="0.75">
      <c r="W216" s="22"/>
      <c r="X216" s="22"/>
    </row>
    <row r="217" spans="23:24" ht="15.75" customHeight="1" x14ac:dyDescent="0.75">
      <c r="W217" s="22"/>
      <c r="X217" s="22"/>
    </row>
    <row r="218" spans="23:24" ht="15.75" customHeight="1" x14ac:dyDescent="0.75">
      <c r="W218" s="22"/>
      <c r="X218" s="22"/>
    </row>
    <row r="219" spans="23:24" ht="15.75" customHeight="1" x14ac:dyDescent="0.75">
      <c r="W219" s="22"/>
      <c r="X219" s="22"/>
    </row>
    <row r="220" spans="23:24" ht="15.75" customHeight="1" x14ac:dyDescent="0.75">
      <c r="W220" s="22"/>
      <c r="X220" s="22"/>
    </row>
    <row r="221" spans="23:24" ht="15.75" customHeight="1" x14ac:dyDescent="0.75">
      <c r="W221" s="22"/>
      <c r="X221" s="22"/>
    </row>
    <row r="222" spans="23:24" ht="15.75" customHeight="1" x14ac:dyDescent="0.75">
      <c r="W222" s="22"/>
      <c r="X222" s="22"/>
    </row>
    <row r="223" spans="23:24" ht="15.75" customHeight="1" x14ac:dyDescent="0.75">
      <c r="W223" s="22"/>
      <c r="X223" s="22"/>
    </row>
    <row r="224" spans="23:24" ht="15.75" customHeight="1" x14ac:dyDescent="0.75">
      <c r="W224" s="22"/>
      <c r="X224" s="22"/>
    </row>
    <row r="225" spans="23:24" ht="15.75" customHeight="1" x14ac:dyDescent="0.75">
      <c r="W225" s="22"/>
      <c r="X225" s="22"/>
    </row>
    <row r="226" spans="23:24" ht="15.75" customHeight="1" x14ac:dyDescent="0.75">
      <c r="W226" s="22"/>
      <c r="X226" s="22"/>
    </row>
    <row r="227" spans="23:24" ht="15.75" customHeight="1" x14ac:dyDescent="0.75">
      <c r="W227" s="22"/>
      <c r="X227" s="22"/>
    </row>
    <row r="228" spans="23:24" ht="15.75" customHeight="1" x14ac:dyDescent="0.75">
      <c r="W228" s="22"/>
      <c r="X228" s="22"/>
    </row>
    <row r="229" spans="23:24" ht="15.75" customHeight="1" x14ac:dyDescent="0.75">
      <c r="W229" s="22"/>
      <c r="X229" s="22"/>
    </row>
    <row r="230" spans="23:24" ht="15.75" customHeight="1" x14ac:dyDescent="0.75">
      <c r="W230" s="22"/>
      <c r="X230" s="22"/>
    </row>
    <row r="231" spans="23:24" ht="15.75" customHeight="1" x14ac:dyDescent="0.75">
      <c r="W231" s="22"/>
      <c r="X231" s="22"/>
    </row>
    <row r="232" spans="23:24" ht="15.75" customHeight="1" x14ac:dyDescent="0.75">
      <c r="W232" s="22"/>
      <c r="X232" s="22"/>
    </row>
    <row r="233" spans="23:24" ht="15.75" customHeight="1" x14ac:dyDescent="0.75">
      <c r="W233" s="22"/>
      <c r="X233" s="22"/>
    </row>
    <row r="234" spans="23:24" ht="15.75" customHeight="1" x14ac:dyDescent="0.75">
      <c r="W234" s="22"/>
      <c r="X234" s="22"/>
    </row>
    <row r="235" spans="23:24" ht="15.75" customHeight="1" x14ac:dyDescent="0.75">
      <c r="W235" s="22"/>
      <c r="X235" s="22"/>
    </row>
    <row r="236" spans="23:24" ht="15.75" customHeight="1" x14ac:dyDescent="0.75">
      <c r="W236" s="22"/>
      <c r="X236" s="22"/>
    </row>
    <row r="237" spans="23:24" ht="15.75" customHeight="1" x14ac:dyDescent="0.75">
      <c r="W237" s="22"/>
      <c r="X237" s="22"/>
    </row>
    <row r="238" spans="23:24" ht="15.75" customHeight="1" x14ac:dyDescent="0.75">
      <c r="W238" s="22"/>
      <c r="X238" s="22"/>
    </row>
    <row r="239" spans="23:24" ht="15.75" customHeight="1" x14ac:dyDescent="0.75">
      <c r="W239" s="22"/>
      <c r="X239" s="22"/>
    </row>
    <row r="240" spans="23:24" ht="15.75" customHeight="1" x14ac:dyDescent="0.75">
      <c r="W240" s="22"/>
      <c r="X240" s="22"/>
    </row>
    <row r="241" spans="23:24" ht="15.75" customHeight="1" x14ac:dyDescent="0.75">
      <c r="W241" s="22"/>
      <c r="X241" s="22"/>
    </row>
    <row r="242" spans="23:24" ht="15.75" customHeight="1" x14ac:dyDescent="0.75">
      <c r="W242" s="22"/>
      <c r="X242" s="22"/>
    </row>
    <row r="243" spans="23:24" ht="15.75" customHeight="1" x14ac:dyDescent="0.75">
      <c r="W243" s="22"/>
      <c r="X243" s="22"/>
    </row>
    <row r="244" spans="23:24" ht="15.75" customHeight="1" x14ac:dyDescent="0.75">
      <c r="W244" s="22"/>
      <c r="X244" s="22"/>
    </row>
    <row r="245" spans="23:24" ht="15.75" customHeight="1" x14ac:dyDescent="0.75">
      <c r="W245" s="22"/>
      <c r="X245" s="22"/>
    </row>
    <row r="246" spans="23:24" ht="15.75" customHeight="1" x14ac:dyDescent="0.75">
      <c r="W246" s="22"/>
      <c r="X246" s="22"/>
    </row>
    <row r="247" spans="23:24" ht="15.75" customHeight="1" x14ac:dyDescent="0.75">
      <c r="W247" s="22"/>
      <c r="X247" s="22"/>
    </row>
    <row r="248" spans="23:24" ht="15.75" customHeight="1" x14ac:dyDescent="0.75">
      <c r="W248" s="22"/>
      <c r="X248" s="22"/>
    </row>
    <row r="249" spans="23:24" ht="15.75" customHeight="1" x14ac:dyDescent="0.75">
      <c r="W249" s="22"/>
      <c r="X249" s="22"/>
    </row>
    <row r="250" spans="23:24" ht="15.75" customHeight="1" x14ac:dyDescent="0.75">
      <c r="W250" s="22"/>
      <c r="X250" s="22"/>
    </row>
    <row r="251" spans="23:24" ht="15.75" customHeight="1" x14ac:dyDescent="0.75">
      <c r="W251" s="22"/>
      <c r="X251" s="22"/>
    </row>
    <row r="252" spans="23:24" ht="15.75" customHeight="1" x14ac:dyDescent="0.75">
      <c r="W252" s="22"/>
      <c r="X252" s="22"/>
    </row>
    <row r="253" spans="23:24" ht="15.75" customHeight="1" x14ac:dyDescent="0.75">
      <c r="W253" s="22"/>
      <c r="X253" s="22"/>
    </row>
    <row r="254" spans="23:24" ht="15.75" customHeight="1" x14ac:dyDescent="0.75">
      <c r="W254" s="22"/>
      <c r="X254" s="22"/>
    </row>
    <row r="255" spans="23:24" ht="15.75" customHeight="1" x14ac:dyDescent="0.75">
      <c r="W255" s="22"/>
      <c r="X255" s="22"/>
    </row>
    <row r="256" spans="23:24" ht="15.75" customHeight="1" x14ac:dyDescent="0.75">
      <c r="W256" s="22"/>
      <c r="X256" s="22"/>
    </row>
    <row r="257" spans="23:24" ht="15.75" customHeight="1" x14ac:dyDescent="0.75">
      <c r="W257" s="22"/>
      <c r="X257" s="22"/>
    </row>
    <row r="258" spans="23:24" ht="15.75" customHeight="1" x14ac:dyDescent="0.75">
      <c r="W258" s="22"/>
      <c r="X258" s="22"/>
    </row>
    <row r="259" spans="23:24" ht="15.75" customHeight="1" x14ac:dyDescent="0.75">
      <c r="W259" s="22"/>
      <c r="X259" s="22"/>
    </row>
    <row r="260" spans="23:24" ht="15.75" customHeight="1" x14ac:dyDescent="0.75">
      <c r="W260" s="22"/>
      <c r="X260" s="22"/>
    </row>
    <row r="261" spans="23:24" ht="15.75" customHeight="1" x14ac:dyDescent="0.75">
      <c r="W261" s="22"/>
      <c r="X261" s="22"/>
    </row>
    <row r="262" spans="23:24" ht="15.75" customHeight="1" x14ac:dyDescent="0.75">
      <c r="W262" s="22"/>
      <c r="X262" s="22"/>
    </row>
    <row r="263" spans="23:24" ht="15.75" customHeight="1" x14ac:dyDescent="0.75">
      <c r="W263" s="22"/>
      <c r="X263" s="22"/>
    </row>
    <row r="264" spans="23:24" ht="15.75" customHeight="1" x14ac:dyDescent="0.75">
      <c r="W264" s="22"/>
      <c r="X264" s="22"/>
    </row>
    <row r="265" spans="23:24" ht="15.75" customHeight="1" x14ac:dyDescent="0.75">
      <c r="W265" s="22"/>
      <c r="X265" s="22"/>
    </row>
    <row r="266" spans="23:24" ht="15.75" customHeight="1" x14ac:dyDescent="0.75">
      <c r="W266" s="22"/>
      <c r="X266" s="22"/>
    </row>
    <row r="267" spans="23:24" ht="15.75" customHeight="1" x14ac:dyDescent="0.75">
      <c r="W267" s="22"/>
      <c r="X267" s="22"/>
    </row>
    <row r="268" spans="23:24" ht="15.75" customHeight="1" x14ac:dyDescent="0.75">
      <c r="W268" s="22"/>
      <c r="X268" s="22"/>
    </row>
    <row r="269" spans="23:24" ht="15.75" customHeight="1" x14ac:dyDescent="0.75">
      <c r="W269" s="22"/>
      <c r="X269" s="22"/>
    </row>
    <row r="270" spans="23:24" ht="15.75" customHeight="1" x14ac:dyDescent="0.75">
      <c r="W270" s="22"/>
      <c r="X270" s="22"/>
    </row>
    <row r="271" spans="23:24" ht="15.75" customHeight="1" x14ac:dyDescent="0.75">
      <c r="W271" s="22"/>
      <c r="X271" s="22"/>
    </row>
    <row r="272" spans="23:24" ht="15.75" customHeight="1" x14ac:dyDescent="0.75">
      <c r="W272" s="22"/>
      <c r="X272" s="22"/>
    </row>
    <row r="273" spans="23:24" ht="15.75" customHeight="1" x14ac:dyDescent="0.75">
      <c r="W273" s="22"/>
      <c r="X273" s="22"/>
    </row>
    <row r="274" spans="23:24" ht="15.75" customHeight="1" x14ac:dyDescent="0.75">
      <c r="W274" s="22"/>
      <c r="X274" s="22"/>
    </row>
    <row r="275" spans="23:24" ht="15.75" customHeight="1" x14ac:dyDescent="0.75">
      <c r="W275" s="22"/>
      <c r="X275" s="22"/>
    </row>
    <row r="276" spans="23:24" ht="15.75" customHeight="1" x14ac:dyDescent="0.75">
      <c r="W276" s="22"/>
      <c r="X276" s="22"/>
    </row>
    <row r="277" spans="23:24" ht="15.75" customHeight="1" x14ac:dyDescent="0.75">
      <c r="W277" s="22"/>
      <c r="X277" s="22"/>
    </row>
    <row r="278" spans="23:24" ht="15.75" customHeight="1" x14ac:dyDescent="0.75">
      <c r="W278" s="22"/>
      <c r="X278" s="22"/>
    </row>
    <row r="279" spans="23:24" ht="15.75" customHeight="1" x14ac:dyDescent="0.75">
      <c r="W279" s="22"/>
      <c r="X279" s="22"/>
    </row>
    <row r="280" spans="23:24" ht="15.75" customHeight="1" x14ac:dyDescent="0.75">
      <c r="W280" s="22"/>
      <c r="X280" s="22"/>
    </row>
    <row r="281" spans="23:24" ht="15.75" customHeight="1" x14ac:dyDescent="0.75">
      <c r="W281" s="22"/>
      <c r="X281" s="22"/>
    </row>
    <row r="282" spans="23:24" ht="15.75" customHeight="1" x14ac:dyDescent="0.75">
      <c r="W282" s="22"/>
      <c r="X282" s="22"/>
    </row>
    <row r="283" spans="23:24" ht="15.75" customHeight="1" x14ac:dyDescent="0.75">
      <c r="W283" s="22"/>
      <c r="X283" s="22"/>
    </row>
    <row r="284" spans="23:24" ht="15.75" customHeight="1" x14ac:dyDescent="0.75">
      <c r="W284" s="22"/>
      <c r="X284" s="22"/>
    </row>
    <row r="285" spans="23:24" ht="15.75" customHeight="1" x14ac:dyDescent="0.75">
      <c r="W285" s="22"/>
      <c r="X285" s="22"/>
    </row>
    <row r="286" spans="23:24" ht="15.75" customHeight="1" x14ac:dyDescent="0.75">
      <c r="W286" s="22"/>
      <c r="X286" s="22"/>
    </row>
    <row r="287" spans="23:24" ht="15.75" customHeight="1" x14ac:dyDescent="0.75">
      <c r="W287" s="22"/>
      <c r="X287" s="22"/>
    </row>
    <row r="288" spans="23:24" ht="15.75" customHeight="1" x14ac:dyDescent="0.75">
      <c r="W288" s="22"/>
      <c r="X288" s="22"/>
    </row>
    <row r="289" spans="23:24" ht="15.75" customHeight="1" x14ac:dyDescent="0.75">
      <c r="W289" s="22"/>
      <c r="X289" s="22"/>
    </row>
    <row r="290" spans="23:24" ht="15.75" customHeight="1" x14ac:dyDescent="0.75">
      <c r="W290" s="22"/>
      <c r="X290" s="22"/>
    </row>
    <row r="291" spans="23:24" ht="15.75" customHeight="1" x14ac:dyDescent="0.75">
      <c r="W291" s="22"/>
      <c r="X291" s="22"/>
    </row>
    <row r="292" spans="23:24" ht="15.75" customHeight="1" x14ac:dyDescent="0.75">
      <c r="W292" s="22"/>
      <c r="X292" s="22"/>
    </row>
    <row r="293" spans="23:24" ht="15.75" customHeight="1" x14ac:dyDescent="0.75">
      <c r="W293" s="22"/>
      <c r="X293" s="22"/>
    </row>
    <row r="294" spans="23:24" ht="15.75" customHeight="1" x14ac:dyDescent="0.75">
      <c r="W294" s="22"/>
      <c r="X294" s="22"/>
    </row>
    <row r="295" spans="23:24" ht="15.75" customHeight="1" x14ac:dyDescent="0.75">
      <c r="W295" s="22"/>
      <c r="X295" s="22"/>
    </row>
    <row r="296" spans="23:24" ht="15.75" customHeight="1" x14ac:dyDescent="0.75">
      <c r="W296" s="22"/>
      <c r="X296" s="22"/>
    </row>
    <row r="297" spans="23:24" ht="15.75" customHeight="1" x14ac:dyDescent="0.75">
      <c r="W297" s="22"/>
      <c r="X297" s="22"/>
    </row>
    <row r="298" spans="23:24" ht="15.75" customHeight="1" x14ac:dyDescent="0.75">
      <c r="W298" s="22"/>
      <c r="X298" s="22"/>
    </row>
    <row r="299" spans="23:24" ht="15.75" customHeight="1" x14ac:dyDescent="0.75">
      <c r="W299" s="22"/>
      <c r="X299" s="22"/>
    </row>
    <row r="300" spans="23:24" ht="15.75" customHeight="1" x14ac:dyDescent="0.75">
      <c r="W300" s="22"/>
      <c r="X300" s="22"/>
    </row>
    <row r="301" spans="23:24" ht="15.75" customHeight="1" x14ac:dyDescent="0.75">
      <c r="W301" s="22"/>
      <c r="X301" s="22"/>
    </row>
    <row r="302" spans="23:24" ht="15.75" customHeight="1" x14ac:dyDescent="0.75">
      <c r="W302" s="22"/>
      <c r="X302" s="22"/>
    </row>
    <row r="303" spans="23:24" ht="15.75" customHeight="1" x14ac:dyDescent="0.75">
      <c r="W303" s="22"/>
      <c r="X303" s="22"/>
    </row>
    <row r="304" spans="23:24" ht="15.75" customHeight="1" x14ac:dyDescent="0.75">
      <c r="W304" s="22"/>
      <c r="X304" s="22"/>
    </row>
    <row r="305" spans="23:24" ht="15.75" customHeight="1" x14ac:dyDescent="0.75">
      <c r="W305" s="22"/>
      <c r="X305" s="22"/>
    </row>
    <row r="306" spans="23:24" ht="15.75" customHeight="1" x14ac:dyDescent="0.75">
      <c r="W306" s="22"/>
      <c r="X306" s="22"/>
    </row>
    <row r="307" spans="23:24" ht="15.75" customHeight="1" x14ac:dyDescent="0.75">
      <c r="W307" s="22"/>
      <c r="X307" s="22"/>
    </row>
    <row r="308" spans="23:24" ht="15.75" customHeight="1" x14ac:dyDescent="0.75">
      <c r="W308" s="22"/>
      <c r="X308" s="22"/>
    </row>
    <row r="309" spans="23:24" ht="15.75" customHeight="1" x14ac:dyDescent="0.75">
      <c r="W309" s="22"/>
      <c r="X309" s="22"/>
    </row>
    <row r="310" spans="23:24" ht="15.75" customHeight="1" x14ac:dyDescent="0.75">
      <c r="W310" s="22"/>
      <c r="X310" s="22"/>
    </row>
    <row r="311" spans="23:24" ht="15.75" customHeight="1" x14ac:dyDescent="0.75">
      <c r="W311" s="22"/>
      <c r="X311" s="22"/>
    </row>
    <row r="312" spans="23:24" ht="15.75" customHeight="1" x14ac:dyDescent="0.75">
      <c r="W312" s="22"/>
      <c r="X312" s="22"/>
    </row>
    <row r="313" spans="23:24" ht="15.75" customHeight="1" x14ac:dyDescent="0.75">
      <c r="W313" s="22"/>
      <c r="X313" s="22"/>
    </row>
    <row r="314" spans="23:24" ht="15.75" customHeight="1" x14ac:dyDescent="0.75">
      <c r="W314" s="22"/>
      <c r="X314" s="22"/>
    </row>
    <row r="315" spans="23:24" ht="15.75" customHeight="1" x14ac:dyDescent="0.75">
      <c r="W315" s="22"/>
      <c r="X315" s="22"/>
    </row>
    <row r="316" spans="23:24" ht="15.75" customHeight="1" x14ac:dyDescent="0.75">
      <c r="W316" s="22"/>
      <c r="X316" s="22"/>
    </row>
    <row r="317" spans="23:24" ht="15.75" customHeight="1" x14ac:dyDescent="0.75">
      <c r="W317" s="22"/>
      <c r="X317" s="22"/>
    </row>
    <row r="318" spans="23:24" ht="15.75" customHeight="1" x14ac:dyDescent="0.75">
      <c r="W318" s="22"/>
      <c r="X318" s="22"/>
    </row>
    <row r="319" spans="23:24" ht="15.75" customHeight="1" x14ac:dyDescent="0.75">
      <c r="W319" s="22"/>
      <c r="X319" s="22"/>
    </row>
    <row r="320" spans="23:24" ht="15.75" customHeight="1" x14ac:dyDescent="0.75">
      <c r="W320" s="22"/>
      <c r="X320" s="22"/>
    </row>
    <row r="321" spans="23:24" ht="15.75" customHeight="1" x14ac:dyDescent="0.75">
      <c r="W321" s="22"/>
      <c r="X321" s="22"/>
    </row>
    <row r="322" spans="23:24" ht="15.75" customHeight="1" x14ac:dyDescent="0.75">
      <c r="W322" s="22"/>
      <c r="X322" s="22"/>
    </row>
    <row r="323" spans="23:24" ht="15.75" customHeight="1" x14ac:dyDescent="0.75">
      <c r="W323" s="22"/>
      <c r="X323" s="22"/>
    </row>
    <row r="324" spans="23:24" ht="15.75" customHeight="1" x14ac:dyDescent="0.75">
      <c r="W324" s="22"/>
      <c r="X324" s="22"/>
    </row>
    <row r="325" spans="23:24" ht="15.75" customHeight="1" x14ac:dyDescent="0.75">
      <c r="W325" s="22"/>
      <c r="X325" s="22"/>
    </row>
    <row r="326" spans="23:24" ht="15.75" customHeight="1" x14ac:dyDescent="0.75">
      <c r="W326" s="22"/>
      <c r="X326" s="22"/>
    </row>
    <row r="327" spans="23:24" ht="15.75" customHeight="1" x14ac:dyDescent="0.75">
      <c r="W327" s="22"/>
      <c r="X327" s="22"/>
    </row>
    <row r="328" spans="23:24" ht="15.75" customHeight="1" x14ac:dyDescent="0.75">
      <c r="W328" s="22"/>
      <c r="X328" s="22"/>
    </row>
    <row r="329" spans="23:24" ht="15.75" customHeight="1" x14ac:dyDescent="0.75">
      <c r="W329" s="22"/>
      <c r="X329" s="22"/>
    </row>
    <row r="330" spans="23:24" ht="15.75" customHeight="1" x14ac:dyDescent="0.75">
      <c r="W330" s="22"/>
      <c r="X330" s="22"/>
    </row>
    <row r="331" spans="23:24" ht="15.75" customHeight="1" x14ac:dyDescent="0.75">
      <c r="W331" s="22"/>
      <c r="X331" s="22"/>
    </row>
    <row r="332" spans="23:24" ht="15.75" customHeight="1" x14ac:dyDescent="0.75">
      <c r="W332" s="22"/>
      <c r="X332" s="22"/>
    </row>
    <row r="333" spans="23:24" ht="15.75" customHeight="1" x14ac:dyDescent="0.75">
      <c r="W333" s="22"/>
      <c r="X333" s="22"/>
    </row>
    <row r="334" spans="23:24" ht="15.75" customHeight="1" x14ac:dyDescent="0.75">
      <c r="W334" s="22"/>
      <c r="X334" s="22"/>
    </row>
    <row r="335" spans="23:24" ht="15.75" customHeight="1" x14ac:dyDescent="0.75">
      <c r="W335" s="22"/>
      <c r="X335" s="22"/>
    </row>
    <row r="336" spans="23:24" ht="15.75" customHeight="1" x14ac:dyDescent="0.75">
      <c r="W336" s="22"/>
      <c r="X336" s="22"/>
    </row>
    <row r="337" spans="23:24" ht="15.75" customHeight="1" x14ac:dyDescent="0.75">
      <c r="W337" s="22"/>
      <c r="X337" s="22"/>
    </row>
    <row r="338" spans="23:24" ht="15.75" customHeight="1" x14ac:dyDescent="0.75">
      <c r="W338" s="22"/>
      <c r="X338" s="22"/>
    </row>
    <row r="339" spans="23:24" ht="15.75" customHeight="1" x14ac:dyDescent="0.75">
      <c r="W339" s="22"/>
      <c r="X339" s="22"/>
    </row>
    <row r="340" spans="23:24" ht="15.75" customHeight="1" x14ac:dyDescent="0.75">
      <c r="W340" s="22"/>
      <c r="X340" s="22"/>
    </row>
    <row r="341" spans="23:24" ht="15.75" customHeight="1" x14ac:dyDescent="0.75">
      <c r="W341" s="22"/>
      <c r="X341" s="22"/>
    </row>
    <row r="342" spans="23:24" ht="15.75" customHeight="1" x14ac:dyDescent="0.75">
      <c r="W342" s="22"/>
      <c r="X342" s="22"/>
    </row>
    <row r="343" spans="23:24" ht="15.75" customHeight="1" x14ac:dyDescent="0.75">
      <c r="W343" s="22"/>
      <c r="X343" s="22"/>
    </row>
    <row r="344" spans="23:24" ht="15.75" customHeight="1" x14ac:dyDescent="0.75">
      <c r="W344" s="22"/>
      <c r="X344" s="22"/>
    </row>
    <row r="345" spans="23:24" ht="15.75" customHeight="1" x14ac:dyDescent="0.75">
      <c r="W345" s="22"/>
      <c r="X345" s="22"/>
    </row>
    <row r="346" spans="23:24" ht="15.75" customHeight="1" x14ac:dyDescent="0.75">
      <c r="W346" s="22"/>
      <c r="X346" s="22"/>
    </row>
    <row r="347" spans="23:24" ht="15.75" customHeight="1" x14ac:dyDescent="0.75">
      <c r="W347" s="22"/>
      <c r="X347" s="22"/>
    </row>
    <row r="348" spans="23:24" ht="15.75" customHeight="1" x14ac:dyDescent="0.75">
      <c r="W348" s="22"/>
      <c r="X348" s="22"/>
    </row>
    <row r="349" spans="23:24" ht="15.75" customHeight="1" x14ac:dyDescent="0.75">
      <c r="W349" s="22"/>
      <c r="X349" s="22"/>
    </row>
    <row r="350" spans="23:24" ht="15.75" customHeight="1" x14ac:dyDescent="0.75">
      <c r="W350" s="22"/>
      <c r="X350" s="22"/>
    </row>
    <row r="351" spans="23:24" ht="15.75" customHeight="1" x14ac:dyDescent="0.75">
      <c r="W351" s="22"/>
      <c r="X351" s="22"/>
    </row>
    <row r="352" spans="23:24" ht="15.75" customHeight="1" x14ac:dyDescent="0.75">
      <c r="W352" s="22"/>
      <c r="X352" s="22"/>
    </row>
    <row r="353" spans="23:24" ht="15.75" customHeight="1" x14ac:dyDescent="0.75">
      <c r="W353" s="22"/>
      <c r="X353" s="22"/>
    </row>
    <row r="354" spans="23:24" ht="15.75" customHeight="1" x14ac:dyDescent="0.75">
      <c r="W354" s="22"/>
      <c r="X354" s="22"/>
    </row>
    <row r="355" spans="23:24" ht="15.75" customHeight="1" x14ac:dyDescent="0.75">
      <c r="W355" s="22"/>
      <c r="X355" s="22"/>
    </row>
    <row r="356" spans="23:24" ht="15.75" customHeight="1" x14ac:dyDescent="0.75">
      <c r="W356" s="22"/>
      <c r="X356" s="22"/>
    </row>
    <row r="357" spans="23:24" ht="15.75" customHeight="1" x14ac:dyDescent="0.75">
      <c r="W357" s="22"/>
      <c r="X357" s="22"/>
    </row>
    <row r="358" spans="23:24" ht="15.75" customHeight="1" x14ac:dyDescent="0.75">
      <c r="W358" s="22"/>
      <c r="X358" s="22"/>
    </row>
    <row r="359" spans="23:24" ht="15.75" customHeight="1" x14ac:dyDescent="0.75">
      <c r="W359" s="22"/>
      <c r="X359" s="22"/>
    </row>
    <row r="360" spans="23:24" ht="15.75" customHeight="1" x14ac:dyDescent="0.75">
      <c r="W360" s="22"/>
      <c r="X360" s="22"/>
    </row>
    <row r="361" spans="23:24" ht="15.75" customHeight="1" x14ac:dyDescent="0.75">
      <c r="W361" s="22"/>
      <c r="X361" s="22"/>
    </row>
    <row r="362" spans="23:24" ht="15.75" customHeight="1" x14ac:dyDescent="0.75">
      <c r="W362" s="22"/>
      <c r="X362" s="22"/>
    </row>
    <row r="363" spans="23:24" ht="15.75" customHeight="1" x14ac:dyDescent="0.75">
      <c r="W363" s="22"/>
      <c r="X363" s="22"/>
    </row>
    <row r="364" spans="23:24" ht="15.75" customHeight="1" x14ac:dyDescent="0.75">
      <c r="W364" s="22"/>
      <c r="X364" s="22"/>
    </row>
    <row r="365" spans="23:24" ht="15.75" customHeight="1" x14ac:dyDescent="0.75">
      <c r="W365" s="22"/>
      <c r="X365" s="22"/>
    </row>
    <row r="366" spans="23:24" ht="15.75" customHeight="1" x14ac:dyDescent="0.75">
      <c r="W366" s="22"/>
      <c r="X366" s="22"/>
    </row>
    <row r="367" spans="23:24" ht="15.75" customHeight="1" x14ac:dyDescent="0.75">
      <c r="W367" s="22"/>
      <c r="X367" s="22"/>
    </row>
    <row r="368" spans="23:24" ht="15.75" customHeight="1" x14ac:dyDescent="0.75">
      <c r="W368" s="22"/>
      <c r="X368" s="22"/>
    </row>
    <row r="369" spans="23:24" ht="15.75" customHeight="1" x14ac:dyDescent="0.75">
      <c r="W369" s="22"/>
      <c r="X369" s="22"/>
    </row>
    <row r="370" spans="23:24" ht="15.75" customHeight="1" x14ac:dyDescent="0.75">
      <c r="W370" s="22"/>
      <c r="X370" s="22"/>
    </row>
    <row r="371" spans="23:24" ht="15.75" customHeight="1" x14ac:dyDescent="0.75">
      <c r="W371" s="22"/>
      <c r="X371" s="22"/>
    </row>
    <row r="372" spans="23:24" ht="15.75" customHeight="1" x14ac:dyDescent="0.75">
      <c r="W372" s="22"/>
      <c r="X372" s="22"/>
    </row>
    <row r="373" spans="23:24" ht="15.75" customHeight="1" x14ac:dyDescent="0.75">
      <c r="W373" s="22"/>
      <c r="X373" s="22"/>
    </row>
    <row r="374" spans="23:24" ht="15.75" customHeight="1" x14ac:dyDescent="0.75">
      <c r="W374" s="22"/>
      <c r="X374" s="22"/>
    </row>
    <row r="375" spans="23:24" ht="15.75" customHeight="1" x14ac:dyDescent="0.75">
      <c r="W375" s="22"/>
      <c r="X375" s="22"/>
    </row>
    <row r="376" spans="23:24" ht="15.75" customHeight="1" x14ac:dyDescent="0.75">
      <c r="W376" s="22"/>
      <c r="X376" s="22"/>
    </row>
    <row r="377" spans="23:24" ht="15.75" customHeight="1" x14ac:dyDescent="0.75">
      <c r="W377" s="22"/>
      <c r="X377" s="22"/>
    </row>
    <row r="378" spans="23:24" ht="15.75" customHeight="1" x14ac:dyDescent="0.75">
      <c r="W378" s="22"/>
      <c r="X378" s="22"/>
    </row>
    <row r="379" spans="23:24" ht="15.75" customHeight="1" x14ac:dyDescent="0.75">
      <c r="W379" s="22"/>
      <c r="X379" s="22"/>
    </row>
    <row r="380" spans="23:24" ht="15.75" customHeight="1" x14ac:dyDescent="0.75">
      <c r="W380" s="22"/>
      <c r="X380" s="22"/>
    </row>
    <row r="381" spans="23:24" ht="15.75" customHeight="1" x14ac:dyDescent="0.75">
      <c r="W381" s="22"/>
      <c r="X381" s="22"/>
    </row>
    <row r="382" spans="23:24" ht="15.75" customHeight="1" x14ac:dyDescent="0.75">
      <c r="W382" s="22"/>
      <c r="X382" s="22"/>
    </row>
    <row r="383" spans="23:24" ht="15.75" customHeight="1" x14ac:dyDescent="0.75">
      <c r="W383" s="22"/>
      <c r="X383" s="22"/>
    </row>
    <row r="384" spans="23:24" ht="15.75" customHeight="1" x14ac:dyDescent="0.75">
      <c r="W384" s="22"/>
      <c r="X384" s="22"/>
    </row>
    <row r="385" spans="23:24" ht="15.75" customHeight="1" x14ac:dyDescent="0.75">
      <c r="W385" s="22"/>
      <c r="X385" s="22"/>
    </row>
    <row r="386" spans="23:24" ht="15.75" customHeight="1" x14ac:dyDescent="0.75">
      <c r="W386" s="22"/>
      <c r="X386" s="22"/>
    </row>
    <row r="387" spans="23:24" ht="15.75" customHeight="1" x14ac:dyDescent="0.75">
      <c r="W387" s="22"/>
      <c r="X387" s="22"/>
    </row>
    <row r="388" spans="23:24" ht="15.75" customHeight="1" x14ac:dyDescent="0.75">
      <c r="W388" s="22"/>
      <c r="X388" s="22"/>
    </row>
    <row r="389" spans="23:24" ht="15.75" customHeight="1" x14ac:dyDescent="0.75">
      <c r="W389" s="22"/>
      <c r="X389" s="22"/>
    </row>
    <row r="390" spans="23:24" ht="15.75" customHeight="1" x14ac:dyDescent="0.75">
      <c r="W390" s="22"/>
      <c r="X390" s="22"/>
    </row>
    <row r="391" spans="23:24" ht="15.75" customHeight="1" x14ac:dyDescent="0.75">
      <c r="W391" s="22"/>
      <c r="X391" s="22"/>
    </row>
    <row r="392" spans="23:24" ht="15.75" customHeight="1" x14ac:dyDescent="0.75">
      <c r="W392" s="22"/>
      <c r="X392" s="22"/>
    </row>
    <row r="393" spans="23:24" ht="15.75" customHeight="1" x14ac:dyDescent="0.75">
      <c r="W393" s="22"/>
      <c r="X393" s="22"/>
    </row>
    <row r="394" spans="23:24" ht="15.75" customHeight="1" x14ac:dyDescent="0.75">
      <c r="W394" s="22"/>
      <c r="X394" s="22"/>
    </row>
    <row r="395" spans="23:24" ht="15.75" customHeight="1" x14ac:dyDescent="0.75">
      <c r="W395" s="22"/>
      <c r="X395" s="22"/>
    </row>
    <row r="396" spans="23:24" ht="15.75" customHeight="1" x14ac:dyDescent="0.75">
      <c r="W396" s="22"/>
      <c r="X396" s="22"/>
    </row>
    <row r="397" spans="23:24" ht="15.75" customHeight="1" x14ac:dyDescent="0.75">
      <c r="W397" s="22"/>
      <c r="X397" s="22"/>
    </row>
    <row r="398" spans="23:24" ht="15.75" customHeight="1" x14ac:dyDescent="0.75">
      <c r="W398" s="22"/>
      <c r="X398" s="22"/>
    </row>
    <row r="399" spans="23:24" ht="15.75" customHeight="1" x14ac:dyDescent="0.75">
      <c r="W399" s="22"/>
      <c r="X399" s="22"/>
    </row>
    <row r="400" spans="23:24" ht="15.75" customHeight="1" x14ac:dyDescent="0.75">
      <c r="W400" s="22"/>
      <c r="X400" s="22"/>
    </row>
    <row r="401" spans="23:24" ht="15.75" customHeight="1" x14ac:dyDescent="0.75">
      <c r="W401" s="22"/>
      <c r="X401" s="22"/>
    </row>
    <row r="402" spans="23:24" ht="15.75" customHeight="1" x14ac:dyDescent="0.75">
      <c r="W402" s="22"/>
      <c r="X402" s="22"/>
    </row>
    <row r="403" spans="23:24" ht="15.75" customHeight="1" x14ac:dyDescent="0.75">
      <c r="W403" s="22"/>
      <c r="X403" s="22"/>
    </row>
    <row r="404" spans="23:24" ht="15.75" customHeight="1" x14ac:dyDescent="0.75">
      <c r="W404" s="22"/>
      <c r="X404" s="22"/>
    </row>
    <row r="405" spans="23:24" ht="15.75" customHeight="1" x14ac:dyDescent="0.75">
      <c r="W405" s="22"/>
      <c r="X405" s="22"/>
    </row>
    <row r="406" spans="23:24" ht="15.75" customHeight="1" x14ac:dyDescent="0.75">
      <c r="W406" s="22"/>
      <c r="X406" s="22"/>
    </row>
    <row r="407" spans="23:24" ht="15.75" customHeight="1" x14ac:dyDescent="0.75">
      <c r="W407" s="22"/>
      <c r="X407" s="22"/>
    </row>
    <row r="408" spans="23:24" ht="15.75" customHeight="1" x14ac:dyDescent="0.75">
      <c r="W408" s="22"/>
      <c r="X408" s="22"/>
    </row>
    <row r="409" spans="23:24" ht="15.75" customHeight="1" x14ac:dyDescent="0.75">
      <c r="W409" s="22"/>
      <c r="X409" s="22"/>
    </row>
    <row r="410" spans="23:24" ht="15.75" customHeight="1" x14ac:dyDescent="0.75">
      <c r="W410" s="22"/>
      <c r="X410" s="22"/>
    </row>
    <row r="411" spans="23:24" ht="15.75" customHeight="1" x14ac:dyDescent="0.75">
      <c r="W411" s="22"/>
      <c r="X411" s="22"/>
    </row>
    <row r="412" spans="23:24" ht="15.75" customHeight="1" x14ac:dyDescent="0.75">
      <c r="W412" s="22"/>
      <c r="X412" s="22"/>
    </row>
    <row r="413" spans="23:24" ht="15.75" customHeight="1" x14ac:dyDescent="0.75">
      <c r="W413" s="22"/>
      <c r="X413" s="22"/>
    </row>
    <row r="414" spans="23:24" ht="15.75" customHeight="1" x14ac:dyDescent="0.75">
      <c r="W414" s="22"/>
      <c r="X414" s="22"/>
    </row>
    <row r="415" spans="23:24" ht="15.75" customHeight="1" x14ac:dyDescent="0.75">
      <c r="W415" s="22"/>
      <c r="X415" s="22"/>
    </row>
    <row r="416" spans="23:24" ht="15.75" customHeight="1" x14ac:dyDescent="0.75">
      <c r="W416" s="22"/>
      <c r="X416" s="22"/>
    </row>
    <row r="417" spans="23:24" ht="15.75" customHeight="1" x14ac:dyDescent="0.75">
      <c r="W417" s="22"/>
      <c r="X417" s="22"/>
    </row>
    <row r="418" spans="23:24" ht="15.75" customHeight="1" x14ac:dyDescent="0.75">
      <c r="W418" s="22"/>
      <c r="X418" s="22"/>
    </row>
    <row r="419" spans="23:24" ht="15.75" customHeight="1" x14ac:dyDescent="0.75">
      <c r="W419" s="22"/>
      <c r="X419" s="22"/>
    </row>
    <row r="420" spans="23:24" ht="15.75" customHeight="1" x14ac:dyDescent="0.75">
      <c r="W420" s="22"/>
      <c r="X420" s="22"/>
    </row>
    <row r="421" spans="23:24" ht="15.75" customHeight="1" x14ac:dyDescent="0.75">
      <c r="W421" s="22"/>
      <c r="X421" s="22"/>
    </row>
    <row r="422" spans="23:24" ht="15.75" customHeight="1" x14ac:dyDescent="0.75">
      <c r="W422" s="22"/>
      <c r="X422" s="22"/>
    </row>
    <row r="423" spans="23:24" ht="15.75" customHeight="1" x14ac:dyDescent="0.75">
      <c r="W423" s="22"/>
      <c r="X423" s="22"/>
    </row>
    <row r="424" spans="23:24" ht="15.75" customHeight="1" x14ac:dyDescent="0.75">
      <c r="W424" s="22"/>
      <c r="X424" s="22"/>
    </row>
    <row r="425" spans="23:24" ht="15.75" customHeight="1" x14ac:dyDescent="0.75">
      <c r="W425" s="22"/>
      <c r="X425" s="22"/>
    </row>
    <row r="426" spans="23:24" ht="15.75" customHeight="1" x14ac:dyDescent="0.75">
      <c r="W426" s="22"/>
      <c r="X426" s="22"/>
    </row>
    <row r="427" spans="23:24" ht="15.75" customHeight="1" x14ac:dyDescent="0.75">
      <c r="W427" s="22"/>
      <c r="X427" s="22"/>
    </row>
    <row r="428" spans="23:24" ht="15.75" customHeight="1" x14ac:dyDescent="0.75">
      <c r="W428" s="22"/>
      <c r="X428" s="22"/>
    </row>
    <row r="429" spans="23:24" ht="15.75" customHeight="1" x14ac:dyDescent="0.75">
      <c r="W429" s="22"/>
      <c r="X429" s="22"/>
    </row>
    <row r="430" spans="23:24" ht="15.75" customHeight="1" x14ac:dyDescent="0.75">
      <c r="W430" s="22"/>
      <c r="X430" s="22"/>
    </row>
    <row r="431" spans="23:24" ht="15.75" customHeight="1" x14ac:dyDescent="0.75">
      <c r="W431" s="22"/>
      <c r="X431" s="22"/>
    </row>
    <row r="432" spans="23:24" ht="15.75" customHeight="1" x14ac:dyDescent="0.75">
      <c r="W432" s="22"/>
      <c r="X432" s="22"/>
    </row>
    <row r="433" spans="23:24" ht="15.75" customHeight="1" x14ac:dyDescent="0.75">
      <c r="W433" s="22"/>
      <c r="X433" s="22"/>
    </row>
    <row r="434" spans="23:24" ht="15.75" customHeight="1" x14ac:dyDescent="0.75">
      <c r="W434" s="22"/>
      <c r="X434" s="22"/>
    </row>
    <row r="435" spans="23:24" ht="15.75" customHeight="1" x14ac:dyDescent="0.75">
      <c r="W435" s="22"/>
      <c r="X435" s="22"/>
    </row>
    <row r="436" spans="23:24" ht="15.75" customHeight="1" x14ac:dyDescent="0.75">
      <c r="W436" s="22"/>
      <c r="X436" s="22"/>
    </row>
    <row r="437" spans="23:24" ht="15.75" customHeight="1" x14ac:dyDescent="0.75">
      <c r="W437" s="22"/>
      <c r="X437" s="22"/>
    </row>
    <row r="438" spans="23:24" ht="15.75" customHeight="1" x14ac:dyDescent="0.75">
      <c r="W438" s="22"/>
      <c r="X438" s="22"/>
    </row>
    <row r="439" spans="23:24" ht="15.75" customHeight="1" x14ac:dyDescent="0.75">
      <c r="W439" s="22"/>
      <c r="X439" s="22"/>
    </row>
    <row r="440" spans="23:24" ht="15.75" customHeight="1" x14ac:dyDescent="0.75">
      <c r="W440" s="22"/>
      <c r="X440" s="22"/>
    </row>
    <row r="441" spans="23:24" ht="15.75" customHeight="1" x14ac:dyDescent="0.75">
      <c r="W441" s="22"/>
      <c r="X441" s="22"/>
    </row>
    <row r="442" spans="23:24" ht="15.75" customHeight="1" x14ac:dyDescent="0.75">
      <c r="W442" s="22"/>
      <c r="X442" s="22"/>
    </row>
    <row r="443" spans="23:24" ht="15.75" customHeight="1" x14ac:dyDescent="0.75">
      <c r="W443" s="22"/>
      <c r="X443" s="22"/>
    </row>
    <row r="444" spans="23:24" ht="15.75" customHeight="1" x14ac:dyDescent="0.75">
      <c r="W444" s="22"/>
      <c r="X444" s="22"/>
    </row>
    <row r="445" spans="23:24" ht="15.75" customHeight="1" x14ac:dyDescent="0.75">
      <c r="W445" s="22"/>
      <c r="X445" s="22"/>
    </row>
    <row r="446" spans="23:24" ht="15.75" customHeight="1" x14ac:dyDescent="0.75">
      <c r="W446" s="22"/>
      <c r="X446" s="22"/>
    </row>
    <row r="447" spans="23:24" ht="15.75" customHeight="1" x14ac:dyDescent="0.75">
      <c r="W447" s="22"/>
      <c r="X447" s="22"/>
    </row>
    <row r="448" spans="23:24" ht="15.75" customHeight="1" x14ac:dyDescent="0.75">
      <c r="W448" s="22"/>
      <c r="X448" s="22"/>
    </row>
    <row r="449" spans="23:24" ht="15.75" customHeight="1" x14ac:dyDescent="0.75">
      <c r="W449" s="22"/>
      <c r="X449" s="22"/>
    </row>
    <row r="450" spans="23:24" ht="15.75" customHeight="1" x14ac:dyDescent="0.75">
      <c r="W450" s="22"/>
      <c r="X450" s="22"/>
    </row>
    <row r="451" spans="23:24" ht="15.75" customHeight="1" x14ac:dyDescent="0.75">
      <c r="W451" s="22"/>
      <c r="X451" s="22"/>
    </row>
    <row r="452" spans="23:24" ht="15.75" customHeight="1" x14ac:dyDescent="0.75">
      <c r="W452" s="22"/>
      <c r="X452" s="22"/>
    </row>
    <row r="453" spans="23:24" ht="15.75" customHeight="1" x14ac:dyDescent="0.75">
      <c r="W453" s="22"/>
      <c r="X453" s="22"/>
    </row>
    <row r="454" spans="23:24" ht="15.75" customHeight="1" x14ac:dyDescent="0.75">
      <c r="W454" s="22"/>
      <c r="X454" s="22"/>
    </row>
    <row r="455" spans="23:24" ht="15.75" customHeight="1" x14ac:dyDescent="0.75">
      <c r="W455" s="22"/>
      <c r="X455" s="22"/>
    </row>
    <row r="456" spans="23:24" ht="15.75" customHeight="1" x14ac:dyDescent="0.75">
      <c r="W456" s="22"/>
      <c r="X456" s="22"/>
    </row>
    <row r="457" spans="23:24" ht="15.75" customHeight="1" x14ac:dyDescent="0.75">
      <c r="W457" s="22"/>
      <c r="X457" s="22"/>
    </row>
    <row r="458" spans="23:24" ht="15.75" customHeight="1" x14ac:dyDescent="0.75">
      <c r="W458" s="22"/>
      <c r="X458" s="22"/>
    </row>
    <row r="459" spans="23:24" ht="15.75" customHeight="1" x14ac:dyDescent="0.75">
      <c r="W459" s="22"/>
      <c r="X459" s="22"/>
    </row>
    <row r="460" spans="23:24" ht="15.75" customHeight="1" x14ac:dyDescent="0.75">
      <c r="W460" s="22"/>
      <c r="X460" s="22"/>
    </row>
    <row r="461" spans="23:24" ht="15.75" customHeight="1" x14ac:dyDescent="0.75">
      <c r="W461" s="22"/>
      <c r="X461" s="22"/>
    </row>
    <row r="462" spans="23:24" ht="15.75" customHeight="1" x14ac:dyDescent="0.75">
      <c r="W462" s="22"/>
      <c r="X462" s="22"/>
    </row>
    <row r="463" spans="23:24" ht="15.75" customHeight="1" x14ac:dyDescent="0.75">
      <c r="W463" s="22"/>
      <c r="X463" s="22"/>
    </row>
    <row r="464" spans="23:24" ht="15.75" customHeight="1" x14ac:dyDescent="0.75">
      <c r="W464" s="22"/>
      <c r="X464" s="22"/>
    </row>
    <row r="465" spans="23:24" ht="15.75" customHeight="1" x14ac:dyDescent="0.75">
      <c r="W465" s="22"/>
      <c r="X465" s="22"/>
    </row>
    <row r="466" spans="23:24" ht="15.75" customHeight="1" x14ac:dyDescent="0.75">
      <c r="W466" s="22"/>
      <c r="X466" s="22"/>
    </row>
    <row r="467" spans="23:24" ht="15.75" customHeight="1" x14ac:dyDescent="0.75">
      <c r="W467" s="22"/>
      <c r="X467" s="22"/>
    </row>
    <row r="468" spans="23:24" ht="15.75" customHeight="1" x14ac:dyDescent="0.75">
      <c r="W468" s="22"/>
      <c r="X468" s="22"/>
    </row>
    <row r="469" spans="23:24" ht="15.75" customHeight="1" x14ac:dyDescent="0.75">
      <c r="W469" s="22"/>
      <c r="X469" s="22"/>
    </row>
    <row r="470" spans="23:24" ht="15.75" customHeight="1" x14ac:dyDescent="0.75">
      <c r="W470" s="22"/>
      <c r="X470" s="22"/>
    </row>
    <row r="471" spans="23:24" ht="15.75" customHeight="1" x14ac:dyDescent="0.75">
      <c r="W471" s="22"/>
      <c r="X471" s="22"/>
    </row>
    <row r="472" spans="23:24" ht="15.75" customHeight="1" x14ac:dyDescent="0.75">
      <c r="W472" s="22"/>
      <c r="X472" s="22"/>
    </row>
    <row r="473" spans="23:24" ht="15.75" customHeight="1" x14ac:dyDescent="0.75">
      <c r="W473" s="22"/>
      <c r="X473" s="22"/>
    </row>
    <row r="474" spans="23:24" ht="15.75" customHeight="1" x14ac:dyDescent="0.75">
      <c r="W474" s="22"/>
      <c r="X474" s="22"/>
    </row>
    <row r="475" spans="23:24" ht="15.75" customHeight="1" x14ac:dyDescent="0.75">
      <c r="W475" s="22"/>
      <c r="X475" s="22"/>
    </row>
    <row r="476" spans="23:24" ht="15.75" customHeight="1" x14ac:dyDescent="0.75">
      <c r="W476" s="22"/>
      <c r="X476" s="22"/>
    </row>
    <row r="477" spans="23:24" ht="15.75" customHeight="1" x14ac:dyDescent="0.75">
      <c r="W477" s="22"/>
      <c r="X477" s="22"/>
    </row>
    <row r="478" spans="23:24" ht="15.75" customHeight="1" x14ac:dyDescent="0.75">
      <c r="W478" s="22"/>
      <c r="X478" s="22"/>
    </row>
    <row r="479" spans="23:24" ht="15.75" customHeight="1" x14ac:dyDescent="0.75">
      <c r="W479" s="22"/>
      <c r="X479" s="22"/>
    </row>
    <row r="480" spans="23:24" ht="15.75" customHeight="1" x14ac:dyDescent="0.75">
      <c r="W480" s="22"/>
      <c r="X480" s="22"/>
    </row>
    <row r="481" spans="23:24" ht="15.75" customHeight="1" x14ac:dyDescent="0.75">
      <c r="W481" s="22"/>
      <c r="X481" s="22"/>
    </row>
    <row r="482" spans="23:24" ht="15.75" customHeight="1" x14ac:dyDescent="0.75">
      <c r="W482" s="22"/>
      <c r="X482" s="22"/>
    </row>
    <row r="483" spans="23:24" ht="15.75" customHeight="1" x14ac:dyDescent="0.75">
      <c r="W483" s="22"/>
      <c r="X483" s="22"/>
    </row>
    <row r="484" spans="23:24" ht="15.75" customHeight="1" x14ac:dyDescent="0.75">
      <c r="W484" s="22"/>
      <c r="X484" s="22"/>
    </row>
    <row r="485" spans="23:24" ht="15.75" customHeight="1" x14ac:dyDescent="0.75">
      <c r="W485" s="22"/>
      <c r="X485" s="22"/>
    </row>
    <row r="486" spans="23:24" ht="15.75" customHeight="1" x14ac:dyDescent="0.75">
      <c r="W486" s="22"/>
      <c r="X486" s="22"/>
    </row>
    <row r="487" spans="23:24" ht="15.75" customHeight="1" x14ac:dyDescent="0.75">
      <c r="W487" s="22"/>
      <c r="X487" s="22"/>
    </row>
    <row r="488" spans="23:24" ht="15.75" customHeight="1" x14ac:dyDescent="0.75">
      <c r="W488" s="22"/>
      <c r="X488" s="22"/>
    </row>
    <row r="489" spans="23:24" ht="15.75" customHeight="1" x14ac:dyDescent="0.75">
      <c r="W489" s="22"/>
      <c r="X489" s="22"/>
    </row>
    <row r="490" spans="23:24" ht="15.75" customHeight="1" x14ac:dyDescent="0.75">
      <c r="W490" s="22"/>
      <c r="X490" s="22"/>
    </row>
    <row r="491" spans="23:24" ht="15.75" customHeight="1" x14ac:dyDescent="0.75">
      <c r="W491" s="22"/>
      <c r="X491" s="22"/>
    </row>
    <row r="492" spans="23:24" ht="15.75" customHeight="1" x14ac:dyDescent="0.75">
      <c r="W492" s="22"/>
      <c r="X492" s="22"/>
    </row>
    <row r="493" spans="23:24" ht="15.75" customHeight="1" x14ac:dyDescent="0.75">
      <c r="W493" s="22"/>
      <c r="X493" s="22"/>
    </row>
    <row r="494" spans="23:24" ht="15.75" customHeight="1" x14ac:dyDescent="0.75">
      <c r="W494" s="22"/>
      <c r="X494" s="22"/>
    </row>
    <row r="495" spans="23:24" ht="15.75" customHeight="1" x14ac:dyDescent="0.75">
      <c r="W495" s="22"/>
      <c r="X495" s="22"/>
    </row>
    <row r="496" spans="23:24" ht="15.75" customHeight="1" x14ac:dyDescent="0.75">
      <c r="W496" s="22"/>
      <c r="X496" s="22"/>
    </row>
    <row r="497" spans="23:24" ht="15.75" customHeight="1" x14ac:dyDescent="0.75">
      <c r="W497" s="22"/>
      <c r="X497" s="22"/>
    </row>
    <row r="498" spans="23:24" ht="15.75" customHeight="1" x14ac:dyDescent="0.75">
      <c r="W498" s="22"/>
      <c r="X498" s="22"/>
    </row>
    <row r="499" spans="23:24" ht="15.75" customHeight="1" x14ac:dyDescent="0.75">
      <c r="W499" s="22"/>
      <c r="X499" s="22"/>
    </row>
    <row r="500" spans="23:24" ht="15.75" customHeight="1" x14ac:dyDescent="0.75">
      <c r="W500" s="22"/>
      <c r="X500" s="22"/>
    </row>
    <row r="501" spans="23:24" ht="15.75" customHeight="1" x14ac:dyDescent="0.75">
      <c r="W501" s="22"/>
      <c r="X501" s="22"/>
    </row>
    <row r="502" spans="23:24" ht="15.75" customHeight="1" x14ac:dyDescent="0.75">
      <c r="W502" s="22"/>
      <c r="X502" s="22"/>
    </row>
    <row r="503" spans="23:24" ht="15.75" customHeight="1" x14ac:dyDescent="0.75">
      <c r="W503" s="22"/>
      <c r="X503" s="22"/>
    </row>
    <row r="504" spans="23:24" ht="15.75" customHeight="1" x14ac:dyDescent="0.75">
      <c r="W504" s="22"/>
      <c r="X504" s="22"/>
    </row>
    <row r="505" spans="23:24" ht="15.75" customHeight="1" x14ac:dyDescent="0.75">
      <c r="W505" s="22"/>
      <c r="X505" s="22"/>
    </row>
    <row r="506" spans="23:24" ht="15.75" customHeight="1" x14ac:dyDescent="0.75">
      <c r="W506" s="22"/>
      <c r="X506" s="22"/>
    </row>
    <row r="507" spans="23:24" ht="15.75" customHeight="1" x14ac:dyDescent="0.75">
      <c r="W507" s="22"/>
      <c r="X507" s="22"/>
    </row>
    <row r="508" spans="23:24" ht="15.75" customHeight="1" x14ac:dyDescent="0.75">
      <c r="W508" s="22"/>
      <c r="X508" s="22"/>
    </row>
    <row r="509" spans="23:24" ht="15.75" customHeight="1" x14ac:dyDescent="0.75">
      <c r="W509" s="22"/>
      <c r="X509" s="22"/>
    </row>
    <row r="510" spans="23:24" ht="15.75" customHeight="1" x14ac:dyDescent="0.75">
      <c r="W510" s="22"/>
      <c r="X510" s="22"/>
    </row>
    <row r="511" spans="23:24" ht="15.75" customHeight="1" x14ac:dyDescent="0.75">
      <c r="W511" s="22"/>
      <c r="X511" s="22"/>
    </row>
    <row r="512" spans="23:24" ht="15.75" customHeight="1" x14ac:dyDescent="0.75">
      <c r="W512" s="22"/>
      <c r="X512" s="22"/>
    </row>
    <row r="513" spans="23:24" ht="15.75" customHeight="1" x14ac:dyDescent="0.75">
      <c r="W513" s="22"/>
      <c r="X513" s="22"/>
    </row>
    <row r="514" spans="23:24" ht="15.75" customHeight="1" x14ac:dyDescent="0.75">
      <c r="W514" s="22"/>
      <c r="X514" s="22"/>
    </row>
    <row r="515" spans="23:24" ht="15.75" customHeight="1" x14ac:dyDescent="0.75">
      <c r="W515" s="22"/>
      <c r="X515" s="22"/>
    </row>
    <row r="516" spans="23:24" ht="15.75" customHeight="1" x14ac:dyDescent="0.75">
      <c r="W516" s="22"/>
      <c r="X516" s="22"/>
    </row>
    <row r="517" spans="23:24" ht="15.75" customHeight="1" x14ac:dyDescent="0.75">
      <c r="W517" s="22"/>
      <c r="X517" s="22"/>
    </row>
    <row r="518" spans="23:24" ht="15.75" customHeight="1" x14ac:dyDescent="0.75">
      <c r="W518" s="22"/>
      <c r="X518" s="22"/>
    </row>
    <row r="519" spans="23:24" ht="15.75" customHeight="1" x14ac:dyDescent="0.75">
      <c r="W519" s="22"/>
      <c r="X519" s="22"/>
    </row>
    <row r="520" spans="23:24" ht="15.75" customHeight="1" x14ac:dyDescent="0.75">
      <c r="W520" s="22"/>
      <c r="X520" s="22"/>
    </row>
    <row r="521" spans="23:24" ht="15.75" customHeight="1" x14ac:dyDescent="0.75">
      <c r="W521" s="22"/>
      <c r="X521" s="22"/>
    </row>
    <row r="522" spans="23:24" ht="15.75" customHeight="1" x14ac:dyDescent="0.75">
      <c r="W522" s="22"/>
      <c r="X522" s="22"/>
    </row>
    <row r="523" spans="23:24" ht="15.75" customHeight="1" x14ac:dyDescent="0.75">
      <c r="W523" s="22"/>
      <c r="X523" s="22"/>
    </row>
    <row r="524" spans="23:24" ht="15.75" customHeight="1" x14ac:dyDescent="0.75">
      <c r="W524" s="22"/>
      <c r="X524" s="22"/>
    </row>
    <row r="525" spans="23:24" ht="15.75" customHeight="1" x14ac:dyDescent="0.75">
      <c r="W525" s="22"/>
      <c r="X525" s="22"/>
    </row>
    <row r="526" spans="23:24" ht="15.75" customHeight="1" x14ac:dyDescent="0.75">
      <c r="W526" s="22"/>
      <c r="X526" s="22"/>
    </row>
    <row r="527" spans="23:24" ht="15.75" customHeight="1" x14ac:dyDescent="0.75">
      <c r="W527" s="22"/>
      <c r="X527" s="22"/>
    </row>
    <row r="528" spans="23:24" ht="15.75" customHeight="1" x14ac:dyDescent="0.75">
      <c r="W528" s="22"/>
      <c r="X528" s="22"/>
    </row>
    <row r="529" spans="23:24" ht="15.75" customHeight="1" x14ac:dyDescent="0.75">
      <c r="W529" s="22"/>
      <c r="X529" s="22"/>
    </row>
    <row r="530" spans="23:24" ht="15.75" customHeight="1" x14ac:dyDescent="0.75">
      <c r="W530" s="22"/>
      <c r="X530" s="22"/>
    </row>
    <row r="531" spans="23:24" ht="15.75" customHeight="1" x14ac:dyDescent="0.75">
      <c r="W531" s="22"/>
      <c r="X531" s="22"/>
    </row>
    <row r="532" spans="23:24" ht="15.75" customHeight="1" x14ac:dyDescent="0.75">
      <c r="W532" s="22"/>
      <c r="X532" s="22"/>
    </row>
    <row r="533" spans="23:24" ht="15.75" customHeight="1" x14ac:dyDescent="0.75">
      <c r="W533" s="22"/>
      <c r="X533" s="22"/>
    </row>
    <row r="534" spans="23:24" ht="15.75" customHeight="1" x14ac:dyDescent="0.75">
      <c r="W534" s="22"/>
      <c r="X534" s="22"/>
    </row>
    <row r="535" spans="23:24" ht="15.75" customHeight="1" x14ac:dyDescent="0.75">
      <c r="W535" s="22"/>
      <c r="X535" s="22"/>
    </row>
    <row r="536" spans="23:24" ht="15.75" customHeight="1" x14ac:dyDescent="0.75">
      <c r="W536" s="22"/>
      <c r="X536" s="22"/>
    </row>
    <row r="537" spans="23:24" ht="15.75" customHeight="1" x14ac:dyDescent="0.75">
      <c r="W537" s="22"/>
      <c r="X537" s="22"/>
    </row>
    <row r="538" spans="23:24" ht="15.75" customHeight="1" x14ac:dyDescent="0.75">
      <c r="W538" s="22"/>
      <c r="X538" s="22"/>
    </row>
    <row r="539" spans="23:24" ht="15.75" customHeight="1" x14ac:dyDescent="0.75">
      <c r="W539" s="22"/>
      <c r="X539" s="22"/>
    </row>
    <row r="540" spans="23:24" ht="15.75" customHeight="1" x14ac:dyDescent="0.75">
      <c r="W540" s="22"/>
      <c r="X540" s="22"/>
    </row>
    <row r="541" spans="23:24" ht="15.75" customHeight="1" x14ac:dyDescent="0.75">
      <c r="W541" s="22"/>
      <c r="X541" s="22"/>
    </row>
    <row r="542" spans="23:24" ht="15.75" customHeight="1" x14ac:dyDescent="0.75">
      <c r="W542" s="22"/>
      <c r="X542" s="22"/>
    </row>
    <row r="543" spans="23:24" ht="15.75" customHeight="1" x14ac:dyDescent="0.75">
      <c r="W543" s="22"/>
      <c r="X543" s="22"/>
    </row>
    <row r="544" spans="23:24" ht="15.75" customHeight="1" x14ac:dyDescent="0.75">
      <c r="W544" s="22"/>
      <c r="X544" s="22"/>
    </row>
    <row r="545" spans="23:24" ht="15.75" customHeight="1" x14ac:dyDescent="0.75">
      <c r="W545" s="22"/>
      <c r="X545" s="22"/>
    </row>
    <row r="546" spans="23:24" ht="15.75" customHeight="1" x14ac:dyDescent="0.75">
      <c r="W546" s="22"/>
      <c r="X546" s="22"/>
    </row>
    <row r="547" spans="23:24" ht="15.75" customHeight="1" x14ac:dyDescent="0.75">
      <c r="W547" s="22"/>
      <c r="X547" s="22"/>
    </row>
    <row r="548" spans="23:24" ht="15.75" customHeight="1" x14ac:dyDescent="0.75">
      <c r="W548" s="22"/>
      <c r="X548" s="22"/>
    </row>
    <row r="549" spans="23:24" ht="15.75" customHeight="1" x14ac:dyDescent="0.75">
      <c r="W549" s="22"/>
      <c r="X549" s="22"/>
    </row>
    <row r="550" spans="23:24" ht="15.75" customHeight="1" x14ac:dyDescent="0.75">
      <c r="W550" s="22"/>
      <c r="X550" s="22"/>
    </row>
    <row r="551" spans="23:24" ht="15.75" customHeight="1" x14ac:dyDescent="0.75">
      <c r="W551" s="22"/>
      <c r="X551" s="22"/>
    </row>
    <row r="552" spans="23:24" ht="15.75" customHeight="1" x14ac:dyDescent="0.75">
      <c r="W552" s="22"/>
      <c r="X552" s="22"/>
    </row>
    <row r="553" spans="23:24" ht="15.75" customHeight="1" x14ac:dyDescent="0.75">
      <c r="W553" s="22"/>
      <c r="X553" s="22"/>
    </row>
    <row r="554" spans="23:24" ht="15.75" customHeight="1" x14ac:dyDescent="0.75">
      <c r="W554" s="22"/>
      <c r="X554" s="22"/>
    </row>
    <row r="555" spans="23:24" ht="15.75" customHeight="1" x14ac:dyDescent="0.75">
      <c r="W555" s="22"/>
      <c r="X555" s="22"/>
    </row>
    <row r="556" spans="23:24" ht="15.75" customHeight="1" x14ac:dyDescent="0.75">
      <c r="W556" s="22"/>
      <c r="X556" s="22"/>
    </row>
    <row r="557" spans="23:24" ht="15.75" customHeight="1" x14ac:dyDescent="0.75">
      <c r="W557" s="22"/>
      <c r="X557" s="22"/>
    </row>
    <row r="558" spans="23:24" ht="15.75" customHeight="1" x14ac:dyDescent="0.75">
      <c r="W558" s="22"/>
      <c r="X558" s="22"/>
    </row>
    <row r="559" spans="23:24" ht="15.75" customHeight="1" x14ac:dyDescent="0.75">
      <c r="W559" s="22"/>
      <c r="X559" s="22"/>
    </row>
    <row r="560" spans="23:24" ht="15.75" customHeight="1" x14ac:dyDescent="0.75">
      <c r="W560" s="22"/>
      <c r="X560" s="22"/>
    </row>
    <row r="561" spans="23:24" ht="15.75" customHeight="1" x14ac:dyDescent="0.75">
      <c r="W561" s="22"/>
      <c r="X561" s="22"/>
    </row>
    <row r="562" spans="23:24" ht="15.75" customHeight="1" x14ac:dyDescent="0.75">
      <c r="W562" s="22"/>
      <c r="X562" s="22"/>
    </row>
    <row r="563" spans="23:24" ht="15.75" customHeight="1" x14ac:dyDescent="0.75">
      <c r="W563" s="22"/>
      <c r="X563" s="22"/>
    </row>
    <row r="564" spans="23:24" ht="15.75" customHeight="1" x14ac:dyDescent="0.75">
      <c r="W564" s="22"/>
      <c r="X564" s="22"/>
    </row>
    <row r="565" spans="23:24" ht="15.75" customHeight="1" x14ac:dyDescent="0.75">
      <c r="W565" s="22"/>
      <c r="X565" s="22"/>
    </row>
    <row r="566" spans="23:24" ht="15.75" customHeight="1" x14ac:dyDescent="0.75">
      <c r="W566" s="22"/>
      <c r="X566" s="22"/>
    </row>
    <row r="567" spans="23:24" ht="15.75" customHeight="1" x14ac:dyDescent="0.75">
      <c r="W567" s="22"/>
      <c r="X567" s="22"/>
    </row>
    <row r="568" spans="23:24" ht="15.75" customHeight="1" x14ac:dyDescent="0.75">
      <c r="W568" s="22"/>
      <c r="X568" s="22"/>
    </row>
    <row r="569" spans="23:24" ht="15.75" customHeight="1" x14ac:dyDescent="0.75">
      <c r="W569" s="22"/>
      <c r="X569" s="22"/>
    </row>
    <row r="570" spans="23:24" ht="15.75" customHeight="1" x14ac:dyDescent="0.75">
      <c r="W570" s="22"/>
      <c r="X570" s="22"/>
    </row>
    <row r="571" spans="23:24" ht="15.75" customHeight="1" x14ac:dyDescent="0.75">
      <c r="W571" s="22"/>
      <c r="X571" s="22"/>
    </row>
    <row r="572" spans="23:24" ht="15.75" customHeight="1" x14ac:dyDescent="0.75">
      <c r="W572" s="22"/>
      <c r="X572" s="22"/>
    </row>
    <row r="573" spans="23:24" ht="15.75" customHeight="1" x14ac:dyDescent="0.75">
      <c r="W573" s="22"/>
      <c r="X573" s="22"/>
    </row>
    <row r="574" spans="23:24" ht="15.75" customHeight="1" x14ac:dyDescent="0.75">
      <c r="W574" s="22"/>
      <c r="X574" s="22"/>
    </row>
    <row r="575" spans="23:24" ht="15.75" customHeight="1" x14ac:dyDescent="0.75">
      <c r="W575" s="22"/>
      <c r="X575" s="22"/>
    </row>
    <row r="576" spans="23:24" ht="15.75" customHeight="1" x14ac:dyDescent="0.75">
      <c r="W576" s="22"/>
      <c r="X576" s="22"/>
    </row>
    <row r="577" spans="23:24" ht="15.75" customHeight="1" x14ac:dyDescent="0.75">
      <c r="W577" s="22"/>
      <c r="X577" s="22"/>
    </row>
    <row r="578" spans="23:24" ht="15.75" customHeight="1" x14ac:dyDescent="0.75">
      <c r="W578" s="22"/>
      <c r="X578" s="22"/>
    </row>
    <row r="579" spans="23:24" ht="15.75" customHeight="1" x14ac:dyDescent="0.75">
      <c r="W579" s="22"/>
      <c r="X579" s="22"/>
    </row>
    <row r="580" spans="23:24" ht="15.75" customHeight="1" x14ac:dyDescent="0.75">
      <c r="W580" s="22"/>
      <c r="X580" s="22"/>
    </row>
    <row r="581" spans="23:24" ht="15.75" customHeight="1" x14ac:dyDescent="0.75">
      <c r="W581" s="22"/>
      <c r="X581" s="22"/>
    </row>
    <row r="582" spans="23:24" ht="15.75" customHeight="1" x14ac:dyDescent="0.75">
      <c r="W582" s="22"/>
      <c r="X582" s="22"/>
    </row>
    <row r="583" spans="23:24" ht="15.75" customHeight="1" x14ac:dyDescent="0.75">
      <c r="W583" s="22"/>
      <c r="X583" s="22"/>
    </row>
    <row r="584" spans="23:24" ht="15.75" customHeight="1" x14ac:dyDescent="0.75">
      <c r="W584" s="22"/>
      <c r="X584" s="22"/>
    </row>
    <row r="585" spans="23:24" ht="15.75" customHeight="1" x14ac:dyDescent="0.75">
      <c r="W585" s="22"/>
      <c r="X585" s="22"/>
    </row>
    <row r="586" spans="23:24" ht="15.75" customHeight="1" x14ac:dyDescent="0.75">
      <c r="W586" s="22"/>
      <c r="X586" s="22"/>
    </row>
    <row r="587" spans="23:24" ht="15.75" customHeight="1" x14ac:dyDescent="0.75">
      <c r="W587" s="22"/>
      <c r="X587" s="22"/>
    </row>
    <row r="588" spans="23:24" ht="15.75" customHeight="1" x14ac:dyDescent="0.75">
      <c r="W588" s="22"/>
      <c r="X588" s="22"/>
    </row>
    <row r="589" spans="23:24" ht="15.75" customHeight="1" x14ac:dyDescent="0.75">
      <c r="W589" s="22"/>
      <c r="X589" s="22"/>
    </row>
    <row r="590" spans="23:24" ht="15.75" customHeight="1" x14ac:dyDescent="0.75">
      <c r="W590" s="22"/>
      <c r="X590" s="22"/>
    </row>
    <row r="591" spans="23:24" ht="15.75" customHeight="1" x14ac:dyDescent="0.75">
      <c r="W591" s="22"/>
      <c r="X591" s="22"/>
    </row>
    <row r="592" spans="23:24" ht="15.75" customHeight="1" x14ac:dyDescent="0.75">
      <c r="W592" s="22"/>
      <c r="X592" s="22"/>
    </row>
    <row r="593" spans="23:24" ht="15.75" customHeight="1" x14ac:dyDescent="0.75">
      <c r="W593" s="22"/>
      <c r="X593" s="22"/>
    </row>
    <row r="594" spans="23:24" ht="15.75" customHeight="1" x14ac:dyDescent="0.75">
      <c r="W594" s="22"/>
      <c r="X594" s="22"/>
    </row>
    <row r="595" spans="23:24" ht="15.75" customHeight="1" x14ac:dyDescent="0.75">
      <c r="W595" s="22"/>
      <c r="X595" s="22"/>
    </row>
    <row r="596" spans="23:24" ht="15.75" customHeight="1" x14ac:dyDescent="0.75">
      <c r="W596" s="22"/>
      <c r="X596" s="22"/>
    </row>
    <row r="597" spans="23:24" ht="15.75" customHeight="1" x14ac:dyDescent="0.75">
      <c r="W597" s="22"/>
      <c r="X597" s="22"/>
    </row>
    <row r="598" spans="23:24" ht="15.75" customHeight="1" x14ac:dyDescent="0.75">
      <c r="W598" s="22"/>
      <c r="X598" s="22"/>
    </row>
    <row r="599" spans="23:24" ht="15.75" customHeight="1" x14ac:dyDescent="0.75">
      <c r="W599" s="22"/>
      <c r="X599" s="22"/>
    </row>
    <row r="600" spans="23:24" ht="15.75" customHeight="1" x14ac:dyDescent="0.75">
      <c r="W600" s="22"/>
      <c r="X600" s="22"/>
    </row>
    <row r="601" spans="23:24" ht="15.75" customHeight="1" x14ac:dyDescent="0.75">
      <c r="W601" s="22"/>
      <c r="X601" s="22"/>
    </row>
    <row r="602" spans="23:24" ht="15.75" customHeight="1" x14ac:dyDescent="0.75">
      <c r="W602" s="22"/>
      <c r="X602" s="22"/>
    </row>
    <row r="603" spans="23:24" ht="15.75" customHeight="1" x14ac:dyDescent="0.75">
      <c r="W603" s="22"/>
      <c r="X603" s="22"/>
    </row>
    <row r="604" spans="23:24" ht="15.75" customHeight="1" x14ac:dyDescent="0.75">
      <c r="W604" s="22"/>
      <c r="X604" s="22"/>
    </row>
    <row r="605" spans="23:24" ht="15.75" customHeight="1" x14ac:dyDescent="0.75">
      <c r="W605" s="22"/>
      <c r="X605" s="22"/>
    </row>
    <row r="606" spans="23:24" ht="15.75" customHeight="1" x14ac:dyDescent="0.75">
      <c r="W606" s="22"/>
      <c r="X606" s="22"/>
    </row>
    <row r="607" spans="23:24" ht="15.75" customHeight="1" x14ac:dyDescent="0.75">
      <c r="W607" s="22"/>
      <c r="X607" s="22"/>
    </row>
    <row r="608" spans="23:24" ht="15.75" customHeight="1" x14ac:dyDescent="0.75">
      <c r="W608" s="22"/>
      <c r="X608" s="22"/>
    </row>
    <row r="609" spans="23:24" ht="15.75" customHeight="1" x14ac:dyDescent="0.75">
      <c r="W609" s="22"/>
      <c r="X609" s="22"/>
    </row>
    <row r="610" spans="23:24" ht="15.75" customHeight="1" x14ac:dyDescent="0.75">
      <c r="W610" s="22"/>
      <c r="X610" s="22"/>
    </row>
    <row r="611" spans="23:24" ht="15.75" customHeight="1" x14ac:dyDescent="0.75">
      <c r="W611" s="22"/>
      <c r="X611" s="22"/>
    </row>
    <row r="612" spans="23:24" ht="15.75" customHeight="1" x14ac:dyDescent="0.75">
      <c r="W612" s="22"/>
      <c r="X612" s="22"/>
    </row>
    <row r="613" spans="23:24" ht="15.75" customHeight="1" x14ac:dyDescent="0.75">
      <c r="W613" s="22"/>
      <c r="X613" s="22"/>
    </row>
    <row r="614" spans="23:24" ht="15.75" customHeight="1" x14ac:dyDescent="0.75">
      <c r="W614" s="22"/>
      <c r="X614" s="22"/>
    </row>
    <row r="615" spans="23:24" ht="15.75" customHeight="1" x14ac:dyDescent="0.75">
      <c r="W615" s="22"/>
      <c r="X615" s="22"/>
    </row>
    <row r="616" spans="23:24" ht="15.75" customHeight="1" x14ac:dyDescent="0.75">
      <c r="W616" s="22"/>
      <c r="X616" s="22"/>
    </row>
    <row r="617" spans="23:24" ht="15.75" customHeight="1" x14ac:dyDescent="0.75">
      <c r="W617" s="22"/>
      <c r="X617" s="22"/>
    </row>
    <row r="618" spans="23:24" ht="15.75" customHeight="1" x14ac:dyDescent="0.75">
      <c r="W618" s="22"/>
      <c r="X618" s="22"/>
    </row>
    <row r="619" spans="23:24" ht="15.75" customHeight="1" x14ac:dyDescent="0.75">
      <c r="W619" s="22"/>
      <c r="X619" s="22"/>
    </row>
    <row r="620" spans="23:24" ht="15.75" customHeight="1" x14ac:dyDescent="0.75">
      <c r="W620" s="22"/>
      <c r="X620" s="22"/>
    </row>
    <row r="621" spans="23:24" ht="15.75" customHeight="1" x14ac:dyDescent="0.75">
      <c r="W621" s="22"/>
      <c r="X621" s="22"/>
    </row>
    <row r="622" spans="23:24" ht="15.75" customHeight="1" x14ac:dyDescent="0.75">
      <c r="W622" s="22"/>
      <c r="X622" s="22"/>
    </row>
    <row r="623" spans="23:24" ht="15.75" customHeight="1" x14ac:dyDescent="0.75">
      <c r="W623" s="22"/>
      <c r="X623" s="22"/>
    </row>
    <row r="624" spans="23:24" ht="15.75" customHeight="1" x14ac:dyDescent="0.75">
      <c r="W624" s="22"/>
      <c r="X624" s="22"/>
    </row>
    <row r="625" spans="23:24" ht="15.75" customHeight="1" x14ac:dyDescent="0.75">
      <c r="W625" s="22"/>
      <c r="X625" s="22"/>
    </row>
    <row r="626" spans="23:24" ht="15.75" customHeight="1" x14ac:dyDescent="0.75">
      <c r="W626" s="22"/>
      <c r="X626" s="22"/>
    </row>
    <row r="627" spans="23:24" ht="15.75" customHeight="1" x14ac:dyDescent="0.75">
      <c r="W627" s="22"/>
      <c r="X627" s="22"/>
    </row>
    <row r="628" spans="23:24" ht="15.75" customHeight="1" x14ac:dyDescent="0.75">
      <c r="W628" s="22"/>
      <c r="X628" s="22"/>
    </row>
    <row r="629" spans="23:24" ht="15.75" customHeight="1" x14ac:dyDescent="0.75">
      <c r="W629" s="22"/>
      <c r="X629" s="22"/>
    </row>
    <row r="630" spans="23:24" ht="15.75" customHeight="1" x14ac:dyDescent="0.75">
      <c r="W630" s="22"/>
      <c r="X630" s="22"/>
    </row>
    <row r="631" spans="23:24" ht="15.75" customHeight="1" x14ac:dyDescent="0.75">
      <c r="W631" s="22"/>
      <c r="X631" s="22"/>
    </row>
    <row r="632" spans="23:24" ht="15.75" customHeight="1" x14ac:dyDescent="0.75">
      <c r="W632" s="22"/>
      <c r="X632" s="22"/>
    </row>
    <row r="633" spans="23:24" ht="15.75" customHeight="1" x14ac:dyDescent="0.75">
      <c r="W633" s="22"/>
      <c r="X633" s="22"/>
    </row>
    <row r="634" spans="23:24" ht="15.75" customHeight="1" x14ac:dyDescent="0.75">
      <c r="W634" s="22"/>
      <c r="X634" s="22"/>
    </row>
    <row r="635" spans="23:24" ht="15.75" customHeight="1" x14ac:dyDescent="0.75">
      <c r="W635" s="22"/>
      <c r="X635" s="22"/>
    </row>
    <row r="636" spans="23:24" ht="15.75" customHeight="1" x14ac:dyDescent="0.75">
      <c r="W636" s="22"/>
      <c r="X636" s="22"/>
    </row>
    <row r="637" spans="23:24" ht="15.75" customHeight="1" x14ac:dyDescent="0.75">
      <c r="W637" s="22"/>
      <c r="X637" s="22"/>
    </row>
    <row r="638" spans="23:24" ht="15.75" customHeight="1" x14ac:dyDescent="0.75">
      <c r="W638" s="22"/>
      <c r="X638" s="22"/>
    </row>
    <row r="639" spans="23:24" ht="15.75" customHeight="1" x14ac:dyDescent="0.75">
      <c r="W639" s="22"/>
      <c r="X639" s="22"/>
    </row>
    <row r="640" spans="23:24" ht="15.75" customHeight="1" x14ac:dyDescent="0.75">
      <c r="W640" s="22"/>
      <c r="X640" s="22"/>
    </row>
    <row r="641" spans="23:24" ht="15.75" customHeight="1" x14ac:dyDescent="0.75">
      <c r="W641" s="22"/>
      <c r="X641" s="22"/>
    </row>
    <row r="642" spans="23:24" ht="15.75" customHeight="1" x14ac:dyDescent="0.75">
      <c r="W642" s="22"/>
      <c r="X642" s="22"/>
    </row>
    <row r="643" spans="23:24" ht="15.75" customHeight="1" x14ac:dyDescent="0.75">
      <c r="W643" s="22"/>
      <c r="X643" s="22"/>
    </row>
    <row r="644" spans="23:24" ht="15.75" customHeight="1" x14ac:dyDescent="0.75">
      <c r="W644" s="22"/>
      <c r="X644" s="22"/>
    </row>
    <row r="645" spans="23:24" ht="15.75" customHeight="1" x14ac:dyDescent="0.75">
      <c r="W645" s="22"/>
      <c r="X645" s="22"/>
    </row>
    <row r="646" spans="23:24" ht="15.75" customHeight="1" x14ac:dyDescent="0.75">
      <c r="W646" s="22"/>
      <c r="X646" s="22"/>
    </row>
    <row r="647" spans="23:24" ht="15.75" customHeight="1" x14ac:dyDescent="0.75">
      <c r="W647" s="22"/>
      <c r="X647" s="22"/>
    </row>
    <row r="648" spans="23:24" ht="15.75" customHeight="1" x14ac:dyDescent="0.75">
      <c r="W648" s="22"/>
      <c r="X648" s="22"/>
    </row>
    <row r="649" spans="23:24" ht="15.75" customHeight="1" x14ac:dyDescent="0.75">
      <c r="W649" s="22"/>
      <c r="X649" s="22"/>
    </row>
    <row r="650" spans="23:24" ht="15.75" customHeight="1" x14ac:dyDescent="0.75">
      <c r="W650" s="22"/>
      <c r="X650" s="22"/>
    </row>
    <row r="651" spans="23:24" ht="15.75" customHeight="1" x14ac:dyDescent="0.75">
      <c r="W651" s="22"/>
      <c r="X651" s="22"/>
    </row>
    <row r="652" spans="23:24" ht="15.75" customHeight="1" x14ac:dyDescent="0.75">
      <c r="W652" s="22"/>
      <c r="X652" s="22"/>
    </row>
    <row r="653" spans="23:24" ht="15.75" customHeight="1" x14ac:dyDescent="0.75">
      <c r="W653" s="22"/>
      <c r="X653" s="22"/>
    </row>
    <row r="654" spans="23:24" ht="15.75" customHeight="1" x14ac:dyDescent="0.75">
      <c r="W654" s="22"/>
      <c r="X654" s="22"/>
    </row>
    <row r="655" spans="23:24" ht="15.75" customHeight="1" x14ac:dyDescent="0.75">
      <c r="W655" s="22"/>
      <c r="X655" s="22"/>
    </row>
    <row r="656" spans="23:24" ht="15.75" customHeight="1" x14ac:dyDescent="0.75">
      <c r="W656" s="22"/>
      <c r="X656" s="22"/>
    </row>
    <row r="657" spans="23:24" ht="15.75" customHeight="1" x14ac:dyDescent="0.75">
      <c r="W657" s="22"/>
      <c r="X657" s="22"/>
    </row>
    <row r="658" spans="23:24" ht="15.75" customHeight="1" x14ac:dyDescent="0.75">
      <c r="W658" s="22"/>
      <c r="X658" s="22"/>
    </row>
    <row r="659" spans="23:24" ht="15.75" customHeight="1" x14ac:dyDescent="0.75">
      <c r="W659" s="22"/>
      <c r="X659" s="22"/>
    </row>
    <row r="660" spans="23:24" ht="15.75" customHeight="1" x14ac:dyDescent="0.75">
      <c r="W660" s="22"/>
      <c r="X660" s="22"/>
    </row>
    <row r="661" spans="23:24" ht="15.75" customHeight="1" x14ac:dyDescent="0.75">
      <c r="W661" s="22"/>
      <c r="X661" s="22"/>
    </row>
    <row r="662" spans="23:24" ht="15.75" customHeight="1" x14ac:dyDescent="0.75">
      <c r="W662" s="22"/>
      <c r="X662" s="22"/>
    </row>
    <row r="663" spans="23:24" ht="15.75" customHeight="1" x14ac:dyDescent="0.75">
      <c r="W663" s="22"/>
      <c r="X663" s="22"/>
    </row>
    <row r="664" spans="23:24" ht="15.75" customHeight="1" x14ac:dyDescent="0.75">
      <c r="W664" s="22"/>
      <c r="X664" s="22"/>
    </row>
    <row r="665" spans="23:24" ht="15.75" customHeight="1" x14ac:dyDescent="0.75">
      <c r="W665" s="22"/>
      <c r="X665" s="22"/>
    </row>
    <row r="666" spans="23:24" ht="15.75" customHeight="1" x14ac:dyDescent="0.75">
      <c r="W666" s="22"/>
      <c r="X666" s="22"/>
    </row>
    <row r="667" spans="23:24" ht="15.75" customHeight="1" x14ac:dyDescent="0.75">
      <c r="W667" s="22"/>
      <c r="X667" s="22"/>
    </row>
    <row r="668" spans="23:24" ht="15.75" customHeight="1" x14ac:dyDescent="0.75">
      <c r="W668" s="22"/>
      <c r="X668" s="22"/>
    </row>
    <row r="669" spans="23:24" ht="15.75" customHeight="1" x14ac:dyDescent="0.75">
      <c r="W669" s="22"/>
      <c r="X669" s="22"/>
    </row>
    <row r="670" spans="23:24" ht="15.75" customHeight="1" x14ac:dyDescent="0.75">
      <c r="W670" s="22"/>
      <c r="X670" s="22"/>
    </row>
    <row r="671" spans="23:24" ht="15.75" customHeight="1" x14ac:dyDescent="0.75">
      <c r="W671" s="22"/>
      <c r="X671" s="22"/>
    </row>
    <row r="672" spans="23:24" ht="15.75" customHeight="1" x14ac:dyDescent="0.75">
      <c r="W672" s="22"/>
      <c r="X672" s="22"/>
    </row>
    <row r="673" spans="23:24" ht="15.75" customHeight="1" x14ac:dyDescent="0.75">
      <c r="W673" s="22"/>
      <c r="X673" s="22"/>
    </row>
    <row r="674" spans="23:24" ht="15.75" customHeight="1" x14ac:dyDescent="0.75">
      <c r="W674" s="22"/>
      <c r="X674" s="22"/>
    </row>
    <row r="675" spans="23:24" ht="15.75" customHeight="1" x14ac:dyDescent="0.75">
      <c r="W675" s="22"/>
      <c r="X675" s="22"/>
    </row>
    <row r="676" spans="23:24" ht="15.75" customHeight="1" x14ac:dyDescent="0.75">
      <c r="W676" s="22"/>
      <c r="X676" s="22"/>
    </row>
    <row r="677" spans="23:24" ht="15.75" customHeight="1" x14ac:dyDescent="0.75">
      <c r="W677" s="22"/>
      <c r="X677" s="22"/>
    </row>
    <row r="678" spans="23:24" ht="15.75" customHeight="1" x14ac:dyDescent="0.75">
      <c r="W678" s="22"/>
      <c r="X678" s="22"/>
    </row>
    <row r="679" spans="23:24" ht="15.75" customHeight="1" x14ac:dyDescent="0.75">
      <c r="W679" s="22"/>
      <c r="X679" s="22"/>
    </row>
    <row r="680" spans="23:24" ht="15.75" customHeight="1" x14ac:dyDescent="0.75">
      <c r="W680" s="22"/>
      <c r="X680" s="22"/>
    </row>
    <row r="681" spans="23:24" ht="15.75" customHeight="1" x14ac:dyDescent="0.75">
      <c r="W681" s="22"/>
      <c r="X681" s="22"/>
    </row>
    <row r="682" spans="23:24" ht="15.75" customHeight="1" x14ac:dyDescent="0.75">
      <c r="W682" s="22"/>
      <c r="X682" s="22"/>
    </row>
    <row r="683" spans="23:24" ht="15.75" customHeight="1" x14ac:dyDescent="0.75">
      <c r="W683" s="22"/>
      <c r="X683" s="22"/>
    </row>
    <row r="684" spans="23:24" ht="15.75" customHeight="1" x14ac:dyDescent="0.75">
      <c r="W684" s="22"/>
      <c r="X684" s="22"/>
    </row>
    <row r="685" spans="23:24" ht="15.75" customHeight="1" x14ac:dyDescent="0.75">
      <c r="W685" s="22"/>
      <c r="X685" s="22"/>
    </row>
    <row r="686" spans="23:24" ht="15.75" customHeight="1" x14ac:dyDescent="0.75">
      <c r="W686" s="22"/>
      <c r="X686" s="22"/>
    </row>
    <row r="687" spans="23:24" ht="15.75" customHeight="1" x14ac:dyDescent="0.75">
      <c r="W687" s="22"/>
      <c r="X687" s="22"/>
    </row>
    <row r="688" spans="23:24" ht="15.75" customHeight="1" x14ac:dyDescent="0.75">
      <c r="W688" s="22"/>
      <c r="X688" s="22"/>
    </row>
    <row r="689" spans="23:24" ht="15.75" customHeight="1" x14ac:dyDescent="0.75">
      <c r="W689" s="22"/>
      <c r="X689" s="22"/>
    </row>
    <row r="690" spans="23:24" ht="15.75" customHeight="1" x14ac:dyDescent="0.75">
      <c r="W690" s="22"/>
      <c r="X690" s="22"/>
    </row>
    <row r="691" spans="23:24" ht="15.75" customHeight="1" x14ac:dyDescent="0.75">
      <c r="W691" s="22"/>
      <c r="X691" s="22"/>
    </row>
    <row r="692" spans="23:24" ht="15.75" customHeight="1" x14ac:dyDescent="0.75">
      <c r="W692" s="22"/>
      <c r="X692" s="22"/>
    </row>
    <row r="693" spans="23:24" ht="15.75" customHeight="1" x14ac:dyDescent="0.75">
      <c r="W693" s="22"/>
      <c r="X693" s="22"/>
    </row>
    <row r="694" spans="23:24" ht="15.75" customHeight="1" x14ac:dyDescent="0.75">
      <c r="W694" s="22"/>
      <c r="X694" s="22"/>
    </row>
    <row r="695" spans="23:24" ht="15.75" customHeight="1" x14ac:dyDescent="0.75">
      <c r="W695" s="22"/>
      <c r="X695" s="22"/>
    </row>
    <row r="696" spans="23:24" ht="15.75" customHeight="1" x14ac:dyDescent="0.75">
      <c r="W696" s="22"/>
      <c r="X696" s="22"/>
    </row>
    <row r="697" spans="23:24" ht="15.75" customHeight="1" x14ac:dyDescent="0.75">
      <c r="W697" s="22"/>
      <c r="X697" s="22"/>
    </row>
    <row r="698" spans="23:24" ht="15.75" customHeight="1" x14ac:dyDescent="0.75">
      <c r="W698" s="22"/>
      <c r="X698" s="22"/>
    </row>
    <row r="699" spans="23:24" ht="15.75" customHeight="1" x14ac:dyDescent="0.75">
      <c r="W699" s="22"/>
      <c r="X699" s="22"/>
    </row>
    <row r="700" spans="23:24" ht="15.75" customHeight="1" x14ac:dyDescent="0.75">
      <c r="W700" s="22"/>
      <c r="X700" s="22"/>
    </row>
    <row r="701" spans="23:24" ht="15.75" customHeight="1" x14ac:dyDescent="0.75">
      <c r="W701" s="22"/>
      <c r="X701" s="22"/>
    </row>
    <row r="702" spans="23:24" ht="15.75" customHeight="1" x14ac:dyDescent="0.75">
      <c r="W702" s="22"/>
      <c r="X702" s="22"/>
    </row>
    <row r="703" spans="23:24" ht="15.75" customHeight="1" x14ac:dyDescent="0.75">
      <c r="W703" s="22"/>
      <c r="X703" s="22"/>
    </row>
    <row r="704" spans="23:24" ht="15.75" customHeight="1" x14ac:dyDescent="0.75">
      <c r="W704" s="22"/>
      <c r="X704" s="22"/>
    </row>
    <row r="705" spans="23:24" ht="15.75" customHeight="1" x14ac:dyDescent="0.75">
      <c r="W705" s="22"/>
      <c r="X705" s="22"/>
    </row>
    <row r="706" spans="23:24" ht="15.75" customHeight="1" x14ac:dyDescent="0.75">
      <c r="W706" s="22"/>
      <c r="X706" s="22"/>
    </row>
    <row r="707" spans="23:24" ht="15.75" customHeight="1" x14ac:dyDescent="0.75">
      <c r="W707" s="22"/>
      <c r="X707" s="22"/>
    </row>
    <row r="708" spans="23:24" ht="15.75" customHeight="1" x14ac:dyDescent="0.75">
      <c r="W708" s="22"/>
      <c r="X708" s="22"/>
    </row>
    <row r="709" spans="23:24" ht="15.75" customHeight="1" x14ac:dyDescent="0.75">
      <c r="W709" s="22"/>
      <c r="X709" s="22"/>
    </row>
    <row r="710" spans="23:24" ht="15.75" customHeight="1" x14ac:dyDescent="0.75">
      <c r="W710" s="22"/>
      <c r="X710" s="22"/>
    </row>
    <row r="711" spans="23:24" ht="15.75" customHeight="1" x14ac:dyDescent="0.75">
      <c r="W711" s="22"/>
      <c r="X711" s="22"/>
    </row>
    <row r="712" spans="23:24" ht="15.75" customHeight="1" x14ac:dyDescent="0.75">
      <c r="W712" s="22"/>
      <c r="X712" s="22"/>
    </row>
    <row r="713" spans="23:24" ht="15.75" customHeight="1" x14ac:dyDescent="0.75">
      <c r="W713" s="22"/>
      <c r="X713" s="22"/>
    </row>
    <row r="714" spans="23:24" ht="15.75" customHeight="1" x14ac:dyDescent="0.75">
      <c r="W714" s="22"/>
      <c r="X714" s="22"/>
    </row>
    <row r="715" spans="23:24" ht="15.75" customHeight="1" x14ac:dyDescent="0.75">
      <c r="W715" s="22"/>
      <c r="X715" s="22"/>
    </row>
    <row r="716" spans="23:24" ht="15.75" customHeight="1" x14ac:dyDescent="0.75">
      <c r="W716" s="22"/>
      <c r="X716" s="22"/>
    </row>
    <row r="717" spans="23:24" ht="15.75" customHeight="1" x14ac:dyDescent="0.75">
      <c r="W717" s="22"/>
      <c r="X717" s="22"/>
    </row>
    <row r="718" spans="23:24" ht="15.75" customHeight="1" x14ac:dyDescent="0.75">
      <c r="W718" s="22"/>
      <c r="X718" s="22"/>
    </row>
    <row r="719" spans="23:24" ht="15.75" customHeight="1" x14ac:dyDescent="0.75">
      <c r="W719" s="22"/>
      <c r="X719" s="22"/>
    </row>
    <row r="720" spans="23:24" ht="15.75" customHeight="1" x14ac:dyDescent="0.75">
      <c r="W720" s="22"/>
      <c r="X720" s="22"/>
    </row>
    <row r="721" spans="23:24" ht="15.75" customHeight="1" x14ac:dyDescent="0.75">
      <c r="W721" s="22"/>
      <c r="X721" s="22"/>
    </row>
    <row r="722" spans="23:24" ht="15.75" customHeight="1" x14ac:dyDescent="0.75">
      <c r="W722" s="22"/>
      <c r="X722" s="22"/>
    </row>
    <row r="723" spans="23:24" ht="15.75" customHeight="1" x14ac:dyDescent="0.75">
      <c r="W723" s="22"/>
      <c r="X723" s="22"/>
    </row>
    <row r="724" spans="23:24" ht="15.75" customHeight="1" x14ac:dyDescent="0.75">
      <c r="W724" s="22"/>
      <c r="X724" s="22"/>
    </row>
    <row r="725" spans="23:24" ht="15.75" customHeight="1" x14ac:dyDescent="0.75">
      <c r="W725" s="22"/>
      <c r="X725" s="22"/>
    </row>
    <row r="726" spans="23:24" ht="15.75" customHeight="1" x14ac:dyDescent="0.75">
      <c r="W726" s="22"/>
      <c r="X726" s="22"/>
    </row>
    <row r="727" spans="23:24" ht="15.75" customHeight="1" x14ac:dyDescent="0.75">
      <c r="W727" s="22"/>
      <c r="X727" s="22"/>
    </row>
    <row r="728" spans="23:24" ht="15.75" customHeight="1" x14ac:dyDescent="0.75">
      <c r="W728" s="22"/>
      <c r="X728" s="22"/>
    </row>
    <row r="729" spans="23:24" ht="15.75" customHeight="1" x14ac:dyDescent="0.75">
      <c r="W729" s="22"/>
      <c r="X729" s="22"/>
    </row>
    <row r="730" spans="23:24" ht="15.75" customHeight="1" x14ac:dyDescent="0.75">
      <c r="W730" s="22"/>
      <c r="X730" s="22"/>
    </row>
    <row r="731" spans="23:24" ht="15.75" customHeight="1" x14ac:dyDescent="0.75">
      <c r="W731" s="22"/>
      <c r="X731" s="22"/>
    </row>
    <row r="732" spans="23:24" ht="15.75" customHeight="1" x14ac:dyDescent="0.75">
      <c r="W732" s="22"/>
      <c r="X732" s="22"/>
    </row>
    <row r="733" spans="23:24" ht="15.75" customHeight="1" x14ac:dyDescent="0.75">
      <c r="W733" s="22"/>
      <c r="X733" s="22"/>
    </row>
    <row r="734" spans="23:24" ht="15.75" customHeight="1" x14ac:dyDescent="0.75">
      <c r="W734" s="22"/>
      <c r="X734" s="22"/>
    </row>
    <row r="735" spans="23:24" ht="15.75" customHeight="1" x14ac:dyDescent="0.75">
      <c r="W735" s="22"/>
      <c r="X735" s="22"/>
    </row>
    <row r="736" spans="23:24" ht="15.75" customHeight="1" x14ac:dyDescent="0.75">
      <c r="W736" s="22"/>
      <c r="X736" s="22"/>
    </row>
    <row r="737" spans="23:24" ht="15.75" customHeight="1" x14ac:dyDescent="0.75">
      <c r="W737" s="22"/>
      <c r="X737" s="22"/>
    </row>
    <row r="738" spans="23:24" ht="15.75" customHeight="1" x14ac:dyDescent="0.75">
      <c r="W738" s="22"/>
      <c r="X738" s="22"/>
    </row>
    <row r="739" spans="23:24" ht="15.75" customHeight="1" x14ac:dyDescent="0.75">
      <c r="W739" s="22"/>
      <c r="X739" s="22"/>
    </row>
    <row r="740" spans="23:24" ht="15.75" customHeight="1" x14ac:dyDescent="0.75">
      <c r="W740" s="22"/>
      <c r="X740" s="22"/>
    </row>
    <row r="741" spans="23:24" ht="15.75" customHeight="1" x14ac:dyDescent="0.75">
      <c r="W741" s="22"/>
      <c r="X741" s="22"/>
    </row>
    <row r="742" spans="23:24" ht="15.75" customHeight="1" x14ac:dyDescent="0.75">
      <c r="W742" s="22"/>
      <c r="X742" s="22"/>
    </row>
    <row r="743" spans="23:24" ht="15.75" customHeight="1" x14ac:dyDescent="0.75">
      <c r="W743" s="22"/>
      <c r="X743" s="22"/>
    </row>
    <row r="744" spans="23:24" ht="15.75" customHeight="1" x14ac:dyDescent="0.75">
      <c r="W744" s="22"/>
      <c r="X744" s="22"/>
    </row>
    <row r="745" spans="23:24" ht="15.75" customHeight="1" x14ac:dyDescent="0.75">
      <c r="W745" s="22"/>
      <c r="X745" s="22"/>
    </row>
    <row r="746" spans="23:24" ht="15.75" customHeight="1" x14ac:dyDescent="0.75">
      <c r="W746" s="22"/>
      <c r="X746" s="22"/>
    </row>
    <row r="747" spans="23:24" ht="15.75" customHeight="1" x14ac:dyDescent="0.75">
      <c r="W747" s="22"/>
      <c r="X747" s="22"/>
    </row>
    <row r="748" spans="23:24" ht="15.75" customHeight="1" x14ac:dyDescent="0.75">
      <c r="W748" s="22"/>
      <c r="X748" s="22"/>
    </row>
    <row r="749" spans="23:24" ht="15.75" customHeight="1" x14ac:dyDescent="0.75">
      <c r="W749" s="22"/>
      <c r="X749" s="22"/>
    </row>
    <row r="750" spans="23:24" ht="15.75" customHeight="1" x14ac:dyDescent="0.75">
      <c r="W750" s="22"/>
      <c r="X750" s="22"/>
    </row>
    <row r="751" spans="23:24" ht="15.75" customHeight="1" x14ac:dyDescent="0.75">
      <c r="W751" s="22"/>
      <c r="X751" s="22"/>
    </row>
    <row r="752" spans="23:24" ht="15.75" customHeight="1" x14ac:dyDescent="0.75">
      <c r="W752" s="22"/>
      <c r="X752" s="22"/>
    </row>
    <row r="753" spans="23:24" ht="15.75" customHeight="1" x14ac:dyDescent="0.75">
      <c r="W753" s="22"/>
      <c r="X753" s="22"/>
    </row>
    <row r="754" spans="23:24" ht="15.75" customHeight="1" x14ac:dyDescent="0.75">
      <c r="W754" s="22"/>
      <c r="X754" s="22"/>
    </row>
    <row r="755" spans="23:24" ht="15.75" customHeight="1" x14ac:dyDescent="0.75">
      <c r="W755" s="22"/>
      <c r="X755" s="22"/>
    </row>
    <row r="756" spans="23:24" ht="15.75" customHeight="1" x14ac:dyDescent="0.75">
      <c r="W756" s="22"/>
      <c r="X756" s="22"/>
    </row>
    <row r="757" spans="23:24" ht="15.75" customHeight="1" x14ac:dyDescent="0.75">
      <c r="W757" s="22"/>
      <c r="X757" s="22"/>
    </row>
    <row r="758" spans="23:24" ht="15.75" customHeight="1" x14ac:dyDescent="0.75">
      <c r="W758" s="22"/>
      <c r="X758" s="22"/>
    </row>
    <row r="759" spans="23:24" ht="15.75" customHeight="1" x14ac:dyDescent="0.75">
      <c r="W759" s="22"/>
      <c r="X759" s="22"/>
    </row>
    <row r="760" spans="23:24" ht="15.75" customHeight="1" x14ac:dyDescent="0.75">
      <c r="W760" s="22"/>
      <c r="X760" s="22"/>
    </row>
    <row r="761" spans="23:24" ht="15.75" customHeight="1" x14ac:dyDescent="0.75">
      <c r="W761" s="22"/>
      <c r="X761" s="22"/>
    </row>
    <row r="762" spans="23:24" ht="15.75" customHeight="1" x14ac:dyDescent="0.75">
      <c r="W762" s="22"/>
      <c r="X762" s="22"/>
    </row>
    <row r="763" spans="23:24" ht="15.75" customHeight="1" x14ac:dyDescent="0.75">
      <c r="W763" s="22"/>
      <c r="X763" s="22"/>
    </row>
    <row r="764" spans="23:24" ht="15.75" customHeight="1" x14ac:dyDescent="0.75">
      <c r="W764" s="22"/>
      <c r="X764" s="22"/>
    </row>
    <row r="765" spans="23:24" ht="15.75" customHeight="1" x14ac:dyDescent="0.75">
      <c r="W765" s="22"/>
      <c r="X765" s="22"/>
    </row>
    <row r="766" spans="23:24" ht="15.75" customHeight="1" x14ac:dyDescent="0.75">
      <c r="W766" s="22"/>
      <c r="X766" s="22"/>
    </row>
    <row r="767" spans="23:24" ht="15.75" customHeight="1" x14ac:dyDescent="0.75">
      <c r="W767" s="22"/>
      <c r="X767" s="22"/>
    </row>
    <row r="768" spans="23:24" ht="15.75" customHeight="1" x14ac:dyDescent="0.75">
      <c r="W768" s="22"/>
      <c r="X768" s="22"/>
    </row>
    <row r="769" spans="23:24" ht="15.75" customHeight="1" x14ac:dyDescent="0.75">
      <c r="W769" s="22"/>
      <c r="X769" s="22"/>
    </row>
    <row r="770" spans="23:24" ht="15.75" customHeight="1" x14ac:dyDescent="0.75">
      <c r="W770" s="22"/>
      <c r="X770" s="22"/>
    </row>
    <row r="771" spans="23:24" ht="15.75" customHeight="1" x14ac:dyDescent="0.75">
      <c r="W771" s="22"/>
      <c r="X771" s="22"/>
    </row>
    <row r="772" spans="23:24" ht="15.75" customHeight="1" x14ac:dyDescent="0.75">
      <c r="W772" s="22"/>
      <c r="X772" s="22"/>
    </row>
    <row r="773" spans="23:24" ht="15.75" customHeight="1" x14ac:dyDescent="0.75">
      <c r="W773" s="22"/>
      <c r="X773" s="22"/>
    </row>
    <row r="774" spans="23:24" ht="15.75" customHeight="1" x14ac:dyDescent="0.75">
      <c r="W774" s="22"/>
      <c r="X774" s="22"/>
    </row>
    <row r="775" spans="23:24" ht="15.75" customHeight="1" x14ac:dyDescent="0.75">
      <c r="W775" s="22"/>
      <c r="X775" s="22"/>
    </row>
    <row r="776" spans="23:24" ht="15.75" customHeight="1" x14ac:dyDescent="0.75">
      <c r="W776" s="22"/>
      <c r="X776" s="22"/>
    </row>
    <row r="777" spans="23:24" ht="15.75" customHeight="1" x14ac:dyDescent="0.75">
      <c r="W777" s="22"/>
      <c r="X777" s="22"/>
    </row>
    <row r="778" spans="23:24" ht="15.75" customHeight="1" x14ac:dyDescent="0.75">
      <c r="W778" s="22"/>
      <c r="X778" s="22"/>
    </row>
    <row r="779" spans="23:24" ht="15.75" customHeight="1" x14ac:dyDescent="0.75">
      <c r="W779" s="22"/>
      <c r="X779" s="22"/>
    </row>
    <row r="780" spans="23:24" ht="15.75" customHeight="1" x14ac:dyDescent="0.75">
      <c r="W780" s="22"/>
      <c r="X780" s="22"/>
    </row>
    <row r="781" spans="23:24" ht="15.75" customHeight="1" x14ac:dyDescent="0.75">
      <c r="W781" s="22"/>
      <c r="X781" s="22"/>
    </row>
    <row r="782" spans="23:24" ht="15.75" customHeight="1" x14ac:dyDescent="0.75">
      <c r="W782" s="22"/>
      <c r="X782" s="22"/>
    </row>
    <row r="783" spans="23:24" ht="15.75" customHeight="1" x14ac:dyDescent="0.75">
      <c r="W783" s="22"/>
      <c r="X783" s="22"/>
    </row>
    <row r="784" spans="23:24" ht="15.75" customHeight="1" x14ac:dyDescent="0.75">
      <c r="W784" s="22"/>
      <c r="X784" s="22"/>
    </row>
    <row r="785" spans="23:24" ht="15.75" customHeight="1" x14ac:dyDescent="0.75">
      <c r="W785" s="22"/>
      <c r="X785" s="22"/>
    </row>
    <row r="786" spans="23:24" ht="15.75" customHeight="1" x14ac:dyDescent="0.75">
      <c r="W786" s="22"/>
      <c r="X786" s="22"/>
    </row>
    <row r="787" spans="23:24" ht="15.75" customHeight="1" x14ac:dyDescent="0.75">
      <c r="W787" s="22"/>
      <c r="X787" s="22"/>
    </row>
    <row r="788" spans="23:24" ht="15.75" customHeight="1" x14ac:dyDescent="0.75">
      <c r="W788" s="22"/>
      <c r="X788" s="22"/>
    </row>
    <row r="789" spans="23:24" ht="15.75" customHeight="1" x14ac:dyDescent="0.75">
      <c r="W789" s="22"/>
      <c r="X789" s="22"/>
    </row>
    <row r="790" spans="23:24" ht="15.75" customHeight="1" x14ac:dyDescent="0.75">
      <c r="W790" s="22"/>
      <c r="X790" s="22"/>
    </row>
    <row r="791" spans="23:24" ht="15.75" customHeight="1" x14ac:dyDescent="0.75">
      <c r="W791" s="22"/>
      <c r="X791" s="22"/>
    </row>
    <row r="792" spans="23:24" ht="15.75" customHeight="1" x14ac:dyDescent="0.75">
      <c r="W792" s="22"/>
      <c r="X792" s="22"/>
    </row>
    <row r="793" spans="23:24" ht="15.75" customHeight="1" x14ac:dyDescent="0.75">
      <c r="W793" s="22"/>
      <c r="X793" s="22"/>
    </row>
    <row r="794" spans="23:24" ht="15.75" customHeight="1" x14ac:dyDescent="0.75">
      <c r="W794" s="22"/>
      <c r="X794" s="22"/>
    </row>
    <row r="795" spans="23:24" ht="15.75" customHeight="1" x14ac:dyDescent="0.75">
      <c r="W795" s="22"/>
      <c r="X795" s="22"/>
    </row>
    <row r="796" spans="23:24" ht="15.75" customHeight="1" x14ac:dyDescent="0.75">
      <c r="W796" s="22"/>
      <c r="X796" s="22"/>
    </row>
    <row r="797" spans="23:24" ht="15.75" customHeight="1" x14ac:dyDescent="0.75">
      <c r="W797" s="22"/>
      <c r="X797" s="22"/>
    </row>
    <row r="798" spans="23:24" ht="15.75" customHeight="1" x14ac:dyDescent="0.75">
      <c r="W798" s="22"/>
      <c r="X798" s="22"/>
    </row>
    <row r="799" spans="23:24" ht="15.75" customHeight="1" x14ac:dyDescent="0.75">
      <c r="W799" s="22"/>
      <c r="X799" s="22"/>
    </row>
    <row r="800" spans="23:24" ht="15.75" customHeight="1" x14ac:dyDescent="0.75">
      <c r="W800" s="22"/>
      <c r="X800" s="22"/>
    </row>
    <row r="801" spans="23:24" ht="15.75" customHeight="1" x14ac:dyDescent="0.75">
      <c r="W801" s="22"/>
      <c r="X801" s="22"/>
    </row>
    <row r="802" spans="23:24" ht="15.75" customHeight="1" x14ac:dyDescent="0.75">
      <c r="W802" s="22"/>
      <c r="X802" s="22"/>
    </row>
    <row r="803" spans="23:24" ht="15.75" customHeight="1" x14ac:dyDescent="0.75">
      <c r="W803" s="22"/>
      <c r="X803" s="22"/>
    </row>
    <row r="804" spans="23:24" ht="15.75" customHeight="1" x14ac:dyDescent="0.75">
      <c r="W804" s="22"/>
      <c r="X804" s="22"/>
    </row>
    <row r="805" spans="23:24" ht="15.75" customHeight="1" x14ac:dyDescent="0.75">
      <c r="W805" s="22"/>
      <c r="X805" s="22"/>
    </row>
    <row r="806" spans="23:24" ht="15.75" customHeight="1" x14ac:dyDescent="0.75">
      <c r="W806" s="22"/>
      <c r="X806" s="22"/>
    </row>
    <row r="807" spans="23:24" ht="15.75" customHeight="1" x14ac:dyDescent="0.75">
      <c r="W807" s="22"/>
      <c r="X807" s="22"/>
    </row>
    <row r="808" spans="23:24" ht="15.75" customHeight="1" x14ac:dyDescent="0.75">
      <c r="W808" s="22"/>
      <c r="X808" s="22"/>
    </row>
    <row r="809" spans="23:24" ht="15.75" customHeight="1" x14ac:dyDescent="0.75">
      <c r="W809" s="22"/>
      <c r="X809" s="22"/>
    </row>
    <row r="810" spans="23:24" ht="15.75" customHeight="1" x14ac:dyDescent="0.75">
      <c r="W810" s="22"/>
      <c r="X810" s="22"/>
    </row>
    <row r="811" spans="23:24" ht="15.75" customHeight="1" x14ac:dyDescent="0.75">
      <c r="W811" s="22"/>
      <c r="X811" s="22"/>
    </row>
    <row r="812" spans="23:24" ht="15.75" customHeight="1" x14ac:dyDescent="0.75">
      <c r="W812" s="22"/>
      <c r="X812" s="22"/>
    </row>
    <row r="813" spans="23:24" ht="15.75" customHeight="1" x14ac:dyDescent="0.75">
      <c r="W813" s="22"/>
      <c r="X813" s="22"/>
    </row>
    <row r="814" spans="23:24" ht="15.75" customHeight="1" x14ac:dyDescent="0.75">
      <c r="W814" s="22"/>
      <c r="X814" s="22"/>
    </row>
    <row r="815" spans="23:24" ht="15.75" customHeight="1" x14ac:dyDescent="0.75">
      <c r="W815" s="22"/>
      <c r="X815" s="22"/>
    </row>
    <row r="816" spans="23:24" ht="15.75" customHeight="1" x14ac:dyDescent="0.75">
      <c r="W816" s="22"/>
      <c r="X816" s="22"/>
    </row>
    <row r="817" spans="23:24" ht="15.75" customHeight="1" x14ac:dyDescent="0.75">
      <c r="W817" s="22"/>
      <c r="X817" s="22"/>
    </row>
    <row r="818" spans="23:24" ht="15.75" customHeight="1" x14ac:dyDescent="0.75">
      <c r="W818" s="22"/>
      <c r="X818" s="22"/>
    </row>
    <row r="819" spans="23:24" ht="15.75" customHeight="1" x14ac:dyDescent="0.75">
      <c r="W819" s="22"/>
      <c r="X819" s="22"/>
    </row>
    <row r="820" spans="23:24" ht="15.75" customHeight="1" x14ac:dyDescent="0.75">
      <c r="W820" s="22"/>
      <c r="X820" s="22"/>
    </row>
    <row r="821" spans="23:24" ht="15.75" customHeight="1" x14ac:dyDescent="0.75">
      <c r="W821" s="22"/>
      <c r="X821" s="22"/>
    </row>
    <row r="822" spans="23:24" ht="15.75" customHeight="1" x14ac:dyDescent="0.75">
      <c r="W822" s="22"/>
      <c r="X822" s="22"/>
    </row>
    <row r="823" spans="23:24" ht="15.75" customHeight="1" x14ac:dyDescent="0.75">
      <c r="W823" s="22"/>
      <c r="X823" s="22"/>
    </row>
    <row r="824" spans="23:24" ht="15.75" customHeight="1" x14ac:dyDescent="0.75">
      <c r="W824" s="22"/>
      <c r="X824" s="22"/>
    </row>
    <row r="825" spans="23:24" ht="15.75" customHeight="1" x14ac:dyDescent="0.75">
      <c r="W825" s="22"/>
      <c r="X825" s="22"/>
    </row>
    <row r="826" spans="23:24" ht="15.75" customHeight="1" x14ac:dyDescent="0.75">
      <c r="W826" s="22"/>
      <c r="X826" s="22"/>
    </row>
    <row r="827" spans="23:24" ht="15.75" customHeight="1" x14ac:dyDescent="0.75">
      <c r="W827" s="22"/>
      <c r="X827" s="22"/>
    </row>
    <row r="828" spans="23:24" ht="15.75" customHeight="1" x14ac:dyDescent="0.75">
      <c r="W828" s="22"/>
      <c r="X828" s="22"/>
    </row>
    <row r="829" spans="23:24" ht="15.75" customHeight="1" x14ac:dyDescent="0.75">
      <c r="W829" s="22"/>
      <c r="X829" s="22"/>
    </row>
    <row r="830" spans="23:24" ht="15.75" customHeight="1" x14ac:dyDescent="0.75">
      <c r="W830" s="22"/>
      <c r="X830" s="22"/>
    </row>
    <row r="831" spans="23:24" ht="15.75" customHeight="1" x14ac:dyDescent="0.75">
      <c r="W831" s="22"/>
      <c r="X831" s="22"/>
    </row>
    <row r="832" spans="23:24" ht="15.75" customHeight="1" x14ac:dyDescent="0.75">
      <c r="W832" s="22"/>
      <c r="X832" s="22"/>
    </row>
    <row r="833" spans="23:24" ht="15.75" customHeight="1" x14ac:dyDescent="0.75">
      <c r="W833" s="22"/>
      <c r="X833" s="22"/>
    </row>
    <row r="834" spans="23:24" ht="15.75" customHeight="1" x14ac:dyDescent="0.75">
      <c r="W834" s="22"/>
      <c r="X834" s="22"/>
    </row>
    <row r="835" spans="23:24" ht="15.75" customHeight="1" x14ac:dyDescent="0.75">
      <c r="W835" s="22"/>
      <c r="X835" s="22"/>
    </row>
    <row r="836" spans="23:24" ht="15.75" customHeight="1" x14ac:dyDescent="0.75">
      <c r="W836" s="22"/>
      <c r="X836" s="22"/>
    </row>
    <row r="837" spans="23:24" ht="15.75" customHeight="1" x14ac:dyDescent="0.75">
      <c r="W837" s="22"/>
      <c r="X837" s="22"/>
    </row>
    <row r="838" spans="23:24" ht="15.75" customHeight="1" x14ac:dyDescent="0.75">
      <c r="W838" s="22"/>
      <c r="X838" s="22"/>
    </row>
    <row r="839" spans="23:24" ht="15.75" customHeight="1" x14ac:dyDescent="0.75">
      <c r="W839" s="22"/>
      <c r="X839" s="22"/>
    </row>
    <row r="840" spans="23:24" ht="15.75" customHeight="1" x14ac:dyDescent="0.75">
      <c r="W840" s="22"/>
      <c r="X840" s="22"/>
    </row>
    <row r="841" spans="23:24" ht="15.75" customHeight="1" x14ac:dyDescent="0.75">
      <c r="W841" s="22"/>
      <c r="X841" s="22"/>
    </row>
    <row r="842" spans="23:24" ht="15.75" customHeight="1" x14ac:dyDescent="0.75">
      <c r="W842" s="22"/>
      <c r="X842" s="22"/>
    </row>
    <row r="843" spans="23:24" ht="15.75" customHeight="1" x14ac:dyDescent="0.75">
      <c r="W843" s="22"/>
      <c r="X843" s="22"/>
    </row>
    <row r="844" spans="23:24" ht="15.75" customHeight="1" x14ac:dyDescent="0.75">
      <c r="W844" s="22"/>
      <c r="X844" s="22"/>
    </row>
    <row r="845" spans="23:24" ht="15.75" customHeight="1" x14ac:dyDescent="0.75">
      <c r="W845" s="22"/>
      <c r="X845" s="22"/>
    </row>
    <row r="846" spans="23:24" ht="15.75" customHeight="1" x14ac:dyDescent="0.75">
      <c r="W846" s="22"/>
      <c r="X846" s="22"/>
    </row>
    <row r="847" spans="23:24" ht="15.75" customHeight="1" x14ac:dyDescent="0.75">
      <c r="W847" s="22"/>
      <c r="X847" s="22"/>
    </row>
    <row r="848" spans="23:24" ht="15.75" customHeight="1" x14ac:dyDescent="0.75">
      <c r="W848" s="22"/>
      <c r="X848" s="22"/>
    </row>
    <row r="849" spans="23:24" ht="15.75" customHeight="1" x14ac:dyDescent="0.75">
      <c r="W849" s="22"/>
      <c r="X849" s="22"/>
    </row>
    <row r="850" spans="23:24" ht="15.75" customHeight="1" x14ac:dyDescent="0.75">
      <c r="W850" s="22"/>
      <c r="X850" s="22"/>
    </row>
    <row r="851" spans="23:24" ht="15.75" customHeight="1" x14ac:dyDescent="0.75">
      <c r="W851" s="22"/>
      <c r="X851" s="22"/>
    </row>
    <row r="852" spans="23:24" ht="15.75" customHeight="1" x14ac:dyDescent="0.75">
      <c r="W852" s="22"/>
      <c r="X852" s="22"/>
    </row>
    <row r="853" spans="23:24" ht="15.75" customHeight="1" x14ac:dyDescent="0.75">
      <c r="W853" s="22"/>
      <c r="X853" s="22"/>
    </row>
    <row r="854" spans="23:24" ht="15.75" customHeight="1" x14ac:dyDescent="0.75">
      <c r="W854" s="22"/>
      <c r="X854" s="22"/>
    </row>
    <row r="855" spans="23:24" ht="15.75" customHeight="1" x14ac:dyDescent="0.75">
      <c r="W855" s="22"/>
      <c r="X855" s="22"/>
    </row>
    <row r="856" spans="23:24" ht="15.75" customHeight="1" x14ac:dyDescent="0.75">
      <c r="W856" s="22"/>
      <c r="X856" s="22"/>
    </row>
    <row r="857" spans="23:24" ht="15.75" customHeight="1" x14ac:dyDescent="0.75">
      <c r="W857" s="22"/>
      <c r="X857" s="22"/>
    </row>
    <row r="858" spans="23:24" ht="15.75" customHeight="1" x14ac:dyDescent="0.75">
      <c r="W858" s="22"/>
      <c r="X858" s="22"/>
    </row>
    <row r="859" spans="23:24" ht="15.75" customHeight="1" x14ac:dyDescent="0.75">
      <c r="W859" s="22"/>
      <c r="X859" s="22"/>
    </row>
    <row r="860" spans="23:24" ht="15.75" customHeight="1" x14ac:dyDescent="0.75">
      <c r="W860" s="22"/>
      <c r="X860" s="22"/>
    </row>
    <row r="861" spans="23:24" ht="15.75" customHeight="1" x14ac:dyDescent="0.75">
      <c r="W861" s="22"/>
      <c r="X861" s="22"/>
    </row>
    <row r="862" spans="23:24" ht="15.75" customHeight="1" x14ac:dyDescent="0.75">
      <c r="W862" s="22"/>
      <c r="X862" s="22"/>
    </row>
    <row r="863" spans="23:24" ht="15.75" customHeight="1" x14ac:dyDescent="0.75">
      <c r="W863" s="22"/>
      <c r="X863" s="22"/>
    </row>
    <row r="864" spans="23:24" ht="15.75" customHeight="1" x14ac:dyDescent="0.75">
      <c r="W864" s="22"/>
      <c r="X864" s="22"/>
    </row>
    <row r="865" spans="23:24" ht="15.75" customHeight="1" x14ac:dyDescent="0.75">
      <c r="W865" s="22"/>
      <c r="X865" s="22"/>
    </row>
    <row r="866" spans="23:24" ht="15.75" customHeight="1" x14ac:dyDescent="0.75">
      <c r="W866" s="22"/>
      <c r="X866" s="22"/>
    </row>
    <row r="867" spans="23:24" ht="15.75" customHeight="1" x14ac:dyDescent="0.75">
      <c r="W867" s="22"/>
      <c r="X867" s="22"/>
    </row>
    <row r="868" spans="23:24" ht="15.75" customHeight="1" x14ac:dyDescent="0.75">
      <c r="W868" s="22"/>
      <c r="X868" s="22"/>
    </row>
    <row r="869" spans="23:24" ht="15.75" customHeight="1" x14ac:dyDescent="0.75">
      <c r="W869" s="22"/>
      <c r="X869" s="22"/>
    </row>
    <row r="870" spans="23:24" ht="15.75" customHeight="1" x14ac:dyDescent="0.75">
      <c r="W870" s="22"/>
      <c r="X870" s="22"/>
    </row>
    <row r="871" spans="23:24" ht="15.75" customHeight="1" x14ac:dyDescent="0.75">
      <c r="W871" s="22"/>
      <c r="X871" s="22"/>
    </row>
    <row r="872" spans="23:24" ht="15.75" customHeight="1" x14ac:dyDescent="0.75">
      <c r="W872" s="22"/>
      <c r="X872" s="22"/>
    </row>
    <row r="873" spans="23:24" ht="15.75" customHeight="1" x14ac:dyDescent="0.75">
      <c r="W873" s="22"/>
      <c r="X873" s="22"/>
    </row>
    <row r="874" spans="23:24" ht="15.75" customHeight="1" x14ac:dyDescent="0.75">
      <c r="W874" s="22"/>
      <c r="X874" s="22"/>
    </row>
    <row r="875" spans="23:24" ht="15.75" customHeight="1" x14ac:dyDescent="0.75">
      <c r="W875" s="22"/>
      <c r="X875" s="22"/>
    </row>
    <row r="876" spans="23:24" ht="15.75" customHeight="1" x14ac:dyDescent="0.75">
      <c r="W876" s="22"/>
      <c r="X876" s="22"/>
    </row>
    <row r="877" spans="23:24" ht="15.75" customHeight="1" x14ac:dyDescent="0.75">
      <c r="W877" s="22"/>
      <c r="X877" s="22"/>
    </row>
    <row r="878" spans="23:24" ht="15.75" customHeight="1" x14ac:dyDescent="0.75">
      <c r="W878" s="22"/>
      <c r="X878" s="22"/>
    </row>
    <row r="879" spans="23:24" ht="15.75" customHeight="1" x14ac:dyDescent="0.75">
      <c r="W879" s="22"/>
      <c r="X879" s="22"/>
    </row>
    <row r="880" spans="23:24" ht="15.75" customHeight="1" x14ac:dyDescent="0.75">
      <c r="W880" s="22"/>
      <c r="X880" s="22"/>
    </row>
    <row r="881" spans="23:24" ht="15.75" customHeight="1" x14ac:dyDescent="0.75">
      <c r="W881" s="22"/>
      <c r="X881" s="22"/>
    </row>
    <row r="882" spans="23:24" ht="15.75" customHeight="1" x14ac:dyDescent="0.75">
      <c r="W882" s="22"/>
      <c r="X882" s="22"/>
    </row>
    <row r="883" spans="23:24" ht="15.75" customHeight="1" x14ac:dyDescent="0.75">
      <c r="W883" s="22"/>
      <c r="X883" s="22"/>
    </row>
    <row r="884" spans="23:24" ht="15.75" customHeight="1" x14ac:dyDescent="0.75">
      <c r="W884" s="22"/>
      <c r="X884" s="22"/>
    </row>
    <row r="885" spans="23:24" ht="15.75" customHeight="1" x14ac:dyDescent="0.75">
      <c r="W885" s="22"/>
      <c r="X885" s="22"/>
    </row>
    <row r="886" spans="23:24" ht="15.75" customHeight="1" x14ac:dyDescent="0.75">
      <c r="W886" s="22"/>
      <c r="X886" s="22"/>
    </row>
    <row r="887" spans="23:24" ht="15.75" customHeight="1" x14ac:dyDescent="0.75">
      <c r="W887" s="22"/>
      <c r="X887" s="22"/>
    </row>
    <row r="888" spans="23:24" ht="15.75" customHeight="1" x14ac:dyDescent="0.75">
      <c r="W888" s="22"/>
      <c r="X888" s="22"/>
    </row>
    <row r="889" spans="23:24" ht="15.75" customHeight="1" x14ac:dyDescent="0.75">
      <c r="W889" s="22"/>
      <c r="X889" s="22"/>
    </row>
    <row r="890" spans="23:24" ht="15.75" customHeight="1" x14ac:dyDescent="0.75">
      <c r="W890" s="22"/>
      <c r="X890" s="22"/>
    </row>
  </sheetData>
  <mergeCells count="73">
    <mergeCell ref="Y5:AI6"/>
    <mergeCell ref="K71:M71"/>
    <mergeCell ref="K63:M63"/>
    <mergeCell ref="K64:M64"/>
    <mergeCell ref="K65:M65"/>
    <mergeCell ref="K66:M66"/>
    <mergeCell ref="K67:M67"/>
    <mergeCell ref="K68:M68"/>
    <mergeCell ref="K69:M69"/>
    <mergeCell ref="K70:M70"/>
    <mergeCell ref="O40:P40"/>
    <mergeCell ref="Q40:R40"/>
    <mergeCell ref="K30:N30"/>
    <mergeCell ref="O30:R30"/>
    <mergeCell ref="K55:N55"/>
    <mergeCell ref="B62:I62"/>
    <mergeCell ref="K62:M62"/>
    <mergeCell ref="D57:F57"/>
    <mergeCell ref="K57:N57"/>
    <mergeCell ref="D58:F58"/>
    <mergeCell ref="K58:M58"/>
    <mergeCell ref="D59:F59"/>
    <mergeCell ref="K59:M59"/>
    <mergeCell ref="K60:M60"/>
    <mergeCell ref="D56:F56"/>
    <mergeCell ref="K56:N56"/>
    <mergeCell ref="B61:I61"/>
    <mergeCell ref="K61:M61"/>
    <mergeCell ref="B35:I35"/>
    <mergeCell ref="B37:I37"/>
    <mergeCell ref="D53:F53"/>
    <mergeCell ref="D54:F54"/>
    <mergeCell ref="D55:F55"/>
    <mergeCell ref="D52:F52"/>
    <mergeCell ref="K40:L40"/>
    <mergeCell ref="M40:N40"/>
    <mergeCell ref="D45:G47"/>
    <mergeCell ref="D48:F48"/>
    <mergeCell ref="D49:F49"/>
    <mergeCell ref="D50:F50"/>
    <mergeCell ref="D51:F51"/>
    <mergeCell ref="B41:I42"/>
    <mergeCell ref="B43:I43"/>
    <mergeCell ref="B38:I40"/>
    <mergeCell ref="B32:I32"/>
    <mergeCell ref="B33:I33"/>
    <mergeCell ref="B34:I34"/>
    <mergeCell ref="B31:I31"/>
    <mergeCell ref="C17:D17"/>
    <mergeCell ref="C18:D18"/>
    <mergeCell ref="C20:G20"/>
    <mergeCell ref="C21:G21"/>
    <mergeCell ref="B24:I24"/>
    <mergeCell ref="B26:I26"/>
    <mergeCell ref="B27:I27"/>
    <mergeCell ref="B28:I28"/>
    <mergeCell ref="B29:I29"/>
    <mergeCell ref="C16:D16"/>
    <mergeCell ref="B6:I9"/>
    <mergeCell ref="K8:N8"/>
    <mergeCell ref="C11:G11"/>
    <mergeCell ref="C12:E12"/>
    <mergeCell ref="C13:D13"/>
    <mergeCell ref="L13:M13"/>
    <mergeCell ref="C14:D14"/>
    <mergeCell ref="C15:D15"/>
    <mergeCell ref="K15:R15"/>
    <mergeCell ref="K7:R7"/>
    <mergeCell ref="E1:F1"/>
    <mergeCell ref="E2:F2"/>
    <mergeCell ref="E3:F3"/>
    <mergeCell ref="B4:F4"/>
    <mergeCell ref="G4:H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E511-C113-AE40-861C-72787CAE20A3}">
  <dimension ref="B1:V3"/>
  <sheetViews>
    <sheetView topLeftCell="M1" workbookViewId="0">
      <selection activeCell="U2" sqref="U2"/>
    </sheetView>
  </sheetViews>
  <sheetFormatPr defaultColWidth="10.83203125" defaultRowHeight="14.25" x14ac:dyDescent="0.65"/>
  <cols>
    <col min="1" max="9" width="10.83203125" style="16"/>
    <col min="10" max="10" width="13" style="16" bestFit="1" customWidth="1"/>
    <col min="11" max="13" width="10.83203125" style="16"/>
    <col min="14" max="14" width="13" style="16" bestFit="1" customWidth="1"/>
    <col min="15" max="16384" width="10.83203125" style="16"/>
  </cols>
  <sheetData>
    <row r="1" spans="2:22" x14ac:dyDescent="0.65">
      <c r="C1" s="15" t="s">
        <v>99</v>
      </c>
      <c r="D1" s="15" t="s">
        <v>99</v>
      </c>
      <c r="E1" s="15" t="s">
        <v>99</v>
      </c>
      <c r="F1" s="15" t="s">
        <v>100</v>
      </c>
      <c r="G1" s="15" t="s">
        <v>101</v>
      </c>
      <c r="H1" s="15" t="s">
        <v>102</v>
      </c>
      <c r="I1" s="15" t="s">
        <v>103</v>
      </c>
      <c r="J1" s="15" t="s">
        <v>104</v>
      </c>
      <c r="K1" s="15" t="s">
        <v>105</v>
      </c>
      <c r="L1" s="15" t="s">
        <v>106</v>
      </c>
      <c r="M1" s="15" t="s">
        <v>107</v>
      </c>
      <c r="N1" s="15" t="s">
        <v>108</v>
      </c>
      <c r="O1" s="15" t="s">
        <v>109</v>
      </c>
      <c r="P1" s="15" t="s">
        <v>110</v>
      </c>
      <c r="Q1" s="15" t="s">
        <v>111</v>
      </c>
      <c r="R1" s="15" t="s">
        <v>112</v>
      </c>
      <c r="S1" s="15" t="s">
        <v>113</v>
      </c>
      <c r="T1" s="15" t="s">
        <v>114</v>
      </c>
      <c r="U1" s="15" t="s">
        <v>115</v>
      </c>
    </row>
    <row r="2" spans="2:22" x14ac:dyDescent="0.65">
      <c r="B2" s="15" t="s">
        <v>65</v>
      </c>
      <c r="C2" s="89">
        <f>Énoncé!H1</f>
        <v>1947025</v>
      </c>
      <c r="D2" s="89">
        <f>Énoncé!H2</f>
        <v>1949477</v>
      </c>
      <c r="E2" s="89">
        <f>Énoncé!H3</f>
        <v>2050874</v>
      </c>
      <c r="F2" s="16">
        <f>Énoncé!N13</f>
        <v>23</v>
      </c>
      <c r="G2" s="16">
        <f>Énoncé!L28</f>
        <v>6</v>
      </c>
      <c r="H2" s="16">
        <f>Énoncé!N28</f>
        <v>21000</v>
      </c>
      <c r="I2" s="16">
        <f>Énoncé!N36</f>
        <v>7</v>
      </c>
      <c r="J2" s="90">
        <f>Énoncé!P38</f>
        <v>113932</v>
      </c>
      <c r="K2" s="16">
        <f>Énoncé!L45</f>
        <v>10</v>
      </c>
      <c r="L2" s="17">
        <f>Énoncé!L46</f>
        <v>0.43478260869565216</v>
      </c>
      <c r="M2" s="16">
        <f>Énoncé!N45</f>
        <v>13493.2</v>
      </c>
      <c r="N2" s="90">
        <f>Énoncé!N49</f>
        <v>310343.60000000003</v>
      </c>
      <c r="O2" s="16">
        <f>Énoncé!P44</f>
        <v>1069656.3999999999</v>
      </c>
      <c r="P2" s="16">
        <f>Énoncé!P48</f>
        <v>46506.8</v>
      </c>
      <c r="Q2" s="17">
        <f>Énoncé!P52</f>
        <v>0.77511333333333332</v>
      </c>
      <c r="R2" s="16">
        <f>Énoncé!R47</f>
        <v>35.367142857142859</v>
      </c>
      <c r="S2" s="16">
        <f>Énoncé!N63</f>
        <v>805630</v>
      </c>
      <c r="T2" s="16">
        <f>Énoncé!N70</f>
        <v>453056</v>
      </c>
      <c r="U2" s="16">
        <f>Énoncé!N71</f>
        <v>352574</v>
      </c>
      <c r="V2" s="20"/>
    </row>
    <row r="3" spans="2:22" x14ac:dyDescent="0.65">
      <c r="C3" s="88"/>
      <c r="D3" s="88"/>
      <c r="E3" s="8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cp:lastPrinted>2020-02-13T15:58:53Z</cp:lastPrinted>
  <dcterms:created xsi:type="dcterms:W3CDTF">2020-01-04T16:15:50Z</dcterms:created>
  <dcterms:modified xsi:type="dcterms:W3CDTF">2021-06-04T21:13:59Z</dcterms:modified>
</cp:coreProperties>
</file>