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ENS05.labos.polymtl.ca\profiles\moisl\profiles\Downloads\"/>
    </mc:Choice>
  </mc:AlternateContent>
  <bookViews>
    <workbookView xWindow="165" yWindow="540" windowWidth="25605" windowHeight="15015" tabRatio="500"/>
  </bookViews>
  <sheets>
    <sheet name="Lab" sheetId="1" r:id="rId1"/>
    <sheet name="Calcul perso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64" i="1"/>
  <c r="C60" i="1"/>
  <c r="C59" i="1"/>
  <c r="K44" i="1"/>
  <c r="K42" i="1"/>
  <c r="K15" i="1"/>
  <c r="K14" i="1"/>
  <c r="K13" i="1"/>
  <c r="K12" i="1"/>
  <c r="K11" i="1"/>
  <c r="F13" i="1"/>
  <c r="F20" i="1" s="1"/>
  <c r="D13" i="1"/>
  <c r="D20" i="1" s="1"/>
  <c r="F52" i="1"/>
  <c r="D52" i="1"/>
  <c r="D53" i="1" s="1"/>
  <c r="F44" i="1"/>
  <c r="D44" i="1"/>
  <c r="F38" i="1"/>
  <c r="D38" i="1"/>
  <c r="F25" i="1"/>
  <c r="D25" i="1"/>
  <c r="F23" i="1"/>
  <c r="D23" i="1"/>
  <c r="D30" i="1" s="1"/>
  <c r="F53" i="1" l="1"/>
  <c r="F30" i="1"/>
  <c r="F31" i="1" s="1"/>
  <c r="D31" i="1"/>
  <c r="K40" i="1"/>
  <c r="K32" i="1"/>
  <c r="K24" i="1"/>
  <c r="H66" i="1" l="1"/>
  <c r="I66" i="1"/>
</calcChain>
</file>

<file path=xl/sharedStrings.xml><?xml version="1.0" encoding="utf-8"?>
<sst xmlns="http://schemas.openxmlformats.org/spreadsheetml/2006/main" count="89" uniqueCount="81">
  <si>
    <t>État de la situation financière</t>
  </si>
  <si>
    <t>ACTIFS</t>
  </si>
  <si>
    <t>PASSIFS ET CAPITAUX PROPRES</t>
  </si>
  <si>
    <t>Capitaux propres</t>
  </si>
  <si>
    <t>Total Capitaux Propres</t>
  </si>
  <si>
    <t>Passifs courants</t>
  </si>
  <si>
    <t>Total des passifs et des c.p.</t>
  </si>
  <si>
    <t xml:space="preserve">Matricule : </t>
  </si>
  <si>
    <t xml:space="preserve">Groupe : </t>
  </si>
  <si>
    <t>Variation de la trésorerie</t>
  </si>
  <si>
    <t>Activités opérationnelles</t>
  </si>
  <si>
    <t>Total des activités opérationnelles</t>
  </si>
  <si>
    <t>Activités d'investissement</t>
  </si>
  <si>
    <t>Total des activités d'investissement</t>
  </si>
  <si>
    <t>Activités de financement</t>
  </si>
  <si>
    <t>Total des activités de financement</t>
  </si>
  <si>
    <t>Trésorerie au début</t>
  </si>
  <si>
    <t>Trésorerie à la fin</t>
  </si>
  <si>
    <t>État des flux de trésorerie (méthode indirecte)</t>
  </si>
  <si>
    <t xml:space="preserve">Nom : </t>
  </si>
  <si>
    <t xml:space="preserve">Prénom : </t>
  </si>
  <si>
    <t>2017</t>
  </si>
  <si>
    <t>2018</t>
  </si>
  <si>
    <t>Ratio</t>
  </si>
  <si>
    <t>Calcul, questionnement et notes</t>
  </si>
  <si>
    <t>Actifs courants</t>
  </si>
  <si>
    <t>Total Actifs courants</t>
  </si>
  <si>
    <t>Actifs non courants</t>
  </si>
  <si>
    <t>Total Actifs non courants</t>
  </si>
  <si>
    <t>Total des Actifs</t>
  </si>
  <si>
    <t>Total Passifs courants</t>
  </si>
  <si>
    <t>Passifs non courants</t>
  </si>
  <si>
    <t>Total Passifs non courants</t>
  </si>
  <si>
    <t>Réponse :</t>
  </si>
  <si>
    <t>El Maroizy</t>
  </si>
  <si>
    <t>Amine</t>
  </si>
  <si>
    <t>1735301</t>
  </si>
  <si>
    <t>Islam</t>
  </si>
  <si>
    <t>Mohammed Ariful</t>
  </si>
  <si>
    <t>1950221</t>
  </si>
  <si>
    <t>Compte client</t>
  </si>
  <si>
    <t>Encaisse</t>
  </si>
  <si>
    <t>Intérêts sur placement à recevoir</t>
  </si>
  <si>
    <t>Loyer paye d'avance</t>
  </si>
  <si>
    <t>Provision pour dépréciation du compte client</t>
  </si>
  <si>
    <t>Stock de marchandises (inventaires)</t>
  </si>
  <si>
    <t>Équipement</t>
  </si>
  <si>
    <t>Amortissement cumulé - Équipement</t>
  </si>
  <si>
    <t>Immeuble</t>
  </si>
  <si>
    <t>Amortissement cumulé - Immeuble</t>
  </si>
  <si>
    <t>Placement à terme (2021)</t>
  </si>
  <si>
    <t>Terrain</t>
  </si>
  <si>
    <t>Compte fournisseur</t>
  </si>
  <si>
    <t>Portion court terme de l'hypothèque</t>
  </si>
  <si>
    <t>Salaire à payer</t>
  </si>
  <si>
    <t>Emprunt - échéance 2020</t>
  </si>
  <si>
    <t>Hypothèque</t>
  </si>
  <si>
    <t>Capital Social</t>
  </si>
  <si>
    <t>Résultat non distribué (RND)</t>
  </si>
  <si>
    <t>Placement à terme (2018)</t>
  </si>
  <si>
    <t>Résultat net</t>
  </si>
  <si>
    <t>Moins: Variation de comptes clients</t>
  </si>
  <si>
    <t>Moins: Variation des stocks</t>
  </si>
  <si>
    <t>Plus: Variation des comptes fournisseurs</t>
  </si>
  <si>
    <t>Plus: Variation des salaires à payer</t>
  </si>
  <si>
    <t>Moins: Variation des loyer payé d'avance</t>
  </si>
  <si>
    <t>Plus:Amortissement</t>
  </si>
  <si>
    <t>Moins: Gain sur disposition</t>
  </si>
  <si>
    <t>Produits d'intérêts*</t>
  </si>
  <si>
    <t>Moins: Acquisition d'équipement</t>
  </si>
  <si>
    <t>Plus: Vente d'équipement</t>
  </si>
  <si>
    <t>Moins:Dividendes payés</t>
  </si>
  <si>
    <t>Plus: Émissions de capital</t>
  </si>
  <si>
    <t>Moins: Remboursement emprunts</t>
  </si>
  <si>
    <t>Ventes brutes</t>
  </si>
  <si>
    <t>Cout des ventes</t>
  </si>
  <si>
    <t>Vetes nettes</t>
  </si>
  <si>
    <t>Valeur moyenne de l'actif</t>
  </si>
  <si>
    <t>Ratio de rotation de l'actif</t>
  </si>
  <si>
    <t>au 31-dec-2018</t>
  </si>
  <si>
    <t>Exercice terminé le 31 décembre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</si>
</sst>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* #,##0.00_)\ &quot;$&quot;_ ;_ * \(#,##0.00\)\ &quot;$&quot;_ ;_ * &quot;-&quot;??_)\ &quot;$&quot;_ ;_ @_ "/>
    <numFmt numFmtId="164" formatCode="_ * #,##0_)\ &quot;$&quot;_ ;_ * \(#,##0\)\ &quot;$&quot;_ ;_ * &quot;-&quot;??_)\ &quot;$&quot;_ ;_ @_ "/>
    <numFmt numFmtId="165" formatCode="[$-F800]dddd\,\ mmmm\ dd\,\ yyyy"/>
    <numFmt numFmtId="166" formatCode="h&quot; h &quot;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0" xfId="0" applyNumberFormat="1" applyFont="1" applyBorder="1" applyProtection="1">
      <protection locked="0"/>
    </xf>
    <xf numFmtId="164" fontId="4" fillId="0" borderId="0" xfId="1" applyNumberFormat="1" applyFont="1" applyBorder="1" applyProtection="1">
      <protection locked="0"/>
    </xf>
    <xf numFmtId="49" fontId="6" fillId="0" borderId="0" xfId="0" applyNumberFormat="1" applyFont="1" applyBorder="1" applyAlignment="1"/>
    <xf numFmtId="49" fontId="5" fillId="0" borderId="0" xfId="0" applyNumberFormat="1" applyFont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0" fontId="8" fillId="0" borderId="0" xfId="2" applyFont="1" applyFill="1" applyBorder="1" applyAlignment="1"/>
    <xf numFmtId="49" fontId="10" fillId="0" borderId="0" xfId="0" applyNumberFormat="1" applyFont="1" applyAlignment="1"/>
    <xf numFmtId="49" fontId="2" fillId="0" borderId="0" xfId="0" applyNumberFormat="1" applyFont="1" applyBorder="1" applyAlignment="1"/>
    <xf numFmtId="49" fontId="0" fillId="0" borderId="0" xfId="0" applyNumberFormat="1" applyFont="1" applyBorder="1" applyAlignment="1"/>
    <xf numFmtId="0" fontId="0" fillId="0" borderId="0" xfId="0" applyFont="1"/>
    <xf numFmtId="164" fontId="12" fillId="0" borderId="0" xfId="2" applyNumberFormat="1" applyFont="1" applyFill="1" applyBorder="1"/>
    <xf numFmtId="164" fontId="12" fillId="0" borderId="5" xfId="2" applyNumberFormat="1" applyFont="1" applyFill="1" applyBorder="1"/>
    <xf numFmtId="164" fontId="12" fillId="0" borderId="0" xfId="2" applyNumberFormat="1" applyFont="1" applyFill="1" applyBorder="1" applyProtection="1">
      <protection locked="0"/>
    </xf>
    <xf numFmtId="164" fontId="12" fillId="0" borderId="5" xfId="2" applyNumberFormat="1" applyFont="1" applyFill="1" applyBorder="1" applyProtection="1">
      <protection locked="0"/>
    </xf>
    <xf numFmtId="164" fontId="12" fillId="0" borderId="0" xfId="1" applyNumberFormat="1" applyFont="1" applyFill="1" applyBorder="1" applyProtection="1">
      <protection locked="0"/>
    </xf>
    <xf numFmtId="164" fontId="12" fillId="0" borderId="5" xfId="1" applyNumberFormat="1" applyFont="1" applyFill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164" fontId="0" fillId="0" borderId="5" xfId="1" applyNumberFormat="1" applyFont="1" applyBorder="1" applyProtection="1">
      <protection locked="0"/>
    </xf>
    <xf numFmtId="164" fontId="11" fillId="0" borderId="0" xfId="1" applyNumberFormat="1" applyFont="1" applyFill="1" applyBorder="1" applyProtection="1">
      <protection locked="0"/>
    </xf>
    <xf numFmtId="164" fontId="11" fillId="0" borderId="5" xfId="1" applyNumberFormat="1" applyFont="1" applyFill="1" applyBorder="1" applyProtection="1">
      <protection locked="0"/>
    </xf>
    <xf numFmtId="164" fontId="0" fillId="0" borderId="2" xfId="1" applyNumberFormat="1" applyFont="1" applyBorder="1" applyProtection="1">
      <protection locked="0"/>
    </xf>
    <xf numFmtId="164" fontId="0" fillId="0" borderId="3" xfId="1" applyNumberFormat="1" applyFont="1" applyBorder="1" applyProtection="1">
      <protection locked="0"/>
    </xf>
    <xf numFmtId="164" fontId="0" fillId="0" borderId="5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49" fontId="0" fillId="0" borderId="0" xfId="0" applyNumberFormat="1" applyFont="1" applyBorder="1" applyAlignment="1" applyProtection="1">
      <protection locked="0"/>
    </xf>
    <xf numFmtId="164" fontId="2" fillId="3" borderId="3" xfId="1" applyNumberFormat="1" applyFont="1" applyFill="1" applyBorder="1" applyAlignment="1">
      <alignment vertical="center"/>
    </xf>
    <xf numFmtId="49" fontId="10" fillId="0" borderId="0" xfId="0" applyNumberFormat="1" applyFont="1" applyAlignment="1">
      <alignment horizontal="right"/>
    </xf>
    <xf numFmtId="164" fontId="11" fillId="5" borderId="10" xfId="1" applyNumberFormat="1" applyFont="1" applyFill="1" applyBorder="1" applyProtection="1">
      <protection locked="0"/>
    </xf>
    <xf numFmtId="164" fontId="11" fillId="5" borderId="9" xfId="1" applyNumberFormat="1" applyFont="1" applyFill="1" applyBorder="1" applyProtection="1">
      <protection locked="0"/>
    </xf>
    <xf numFmtId="0" fontId="11" fillId="5" borderId="6" xfId="2" applyFont="1" applyFill="1" applyBorder="1"/>
    <xf numFmtId="164" fontId="2" fillId="5" borderId="10" xfId="1" applyNumberFormat="1" applyFont="1" applyFill="1" applyBorder="1" applyProtection="1">
      <protection locked="0"/>
    </xf>
    <xf numFmtId="164" fontId="2" fillId="5" borderId="9" xfId="1" applyNumberFormat="1" applyFont="1" applyFill="1" applyBorder="1" applyProtection="1">
      <protection locked="0"/>
    </xf>
    <xf numFmtId="164" fontId="2" fillId="5" borderId="9" xfId="1" applyNumberFormat="1" applyFont="1" applyFill="1" applyBorder="1" applyAlignment="1">
      <alignment vertical="center"/>
    </xf>
    <xf numFmtId="0" fontId="11" fillId="5" borderId="7" xfId="2" applyFont="1" applyFill="1" applyBorder="1"/>
    <xf numFmtId="49" fontId="10" fillId="0" borderId="0" xfId="0" applyNumberFormat="1" applyFont="1" applyAlignment="1" applyProtection="1">
      <alignment horizontal="left"/>
      <protection locked="0"/>
    </xf>
    <xf numFmtId="164" fontId="12" fillId="0" borderId="14" xfId="2" applyNumberFormat="1" applyFont="1" applyFill="1" applyBorder="1"/>
    <xf numFmtId="164" fontId="12" fillId="0" borderId="14" xfId="2" applyNumberFormat="1" applyFont="1" applyFill="1" applyBorder="1" applyProtection="1">
      <protection locked="0"/>
    </xf>
    <xf numFmtId="164" fontId="12" fillId="0" borderId="14" xfId="1" applyNumberFormat="1" applyFont="1" applyFill="1" applyBorder="1" applyProtection="1">
      <protection locked="0"/>
    </xf>
    <xf numFmtId="164" fontId="0" fillId="0" borderId="14" xfId="0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164" fontId="11" fillId="5" borderId="15" xfId="1" applyNumberFormat="1" applyFont="1" applyFill="1" applyBorder="1" applyProtection="1">
      <protection locked="0"/>
    </xf>
    <xf numFmtId="164" fontId="11" fillId="0" borderId="14" xfId="1" applyNumberFormat="1" applyFont="1" applyFill="1" applyBorder="1" applyProtection="1">
      <protection locked="0"/>
    </xf>
    <xf numFmtId="164" fontId="0" fillId="0" borderId="16" xfId="1" applyNumberFormat="1" applyFont="1" applyBorder="1" applyProtection="1">
      <protection locked="0"/>
    </xf>
    <xf numFmtId="164" fontId="2" fillId="5" borderId="15" xfId="1" applyNumberFormat="1" applyFont="1" applyFill="1" applyBorder="1" applyProtection="1">
      <protection locked="0"/>
    </xf>
    <xf numFmtId="164" fontId="12" fillId="0" borderId="18" xfId="2" applyNumberFormat="1" applyFont="1" applyFill="1" applyBorder="1"/>
    <xf numFmtId="164" fontId="12" fillId="0" borderId="18" xfId="2" applyNumberFormat="1" applyFont="1" applyFill="1" applyBorder="1" applyProtection="1">
      <protection locked="0"/>
    </xf>
    <xf numFmtId="164" fontId="12" fillId="0" borderId="18" xfId="1" applyNumberFormat="1" applyFont="1" applyFill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8" xfId="1" applyNumberFormat="1" applyFont="1" applyBorder="1" applyProtection="1">
      <protection locked="0"/>
    </xf>
    <xf numFmtId="164" fontId="11" fillId="5" borderId="19" xfId="1" applyNumberFormat="1" applyFont="1" applyFill="1" applyBorder="1" applyProtection="1">
      <protection locked="0"/>
    </xf>
    <xf numFmtId="164" fontId="11" fillId="0" borderId="18" xfId="1" applyNumberFormat="1" applyFont="1" applyFill="1" applyBorder="1" applyProtection="1">
      <protection locked="0"/>
    </xf>
    <xf numFmtId="164" fontId="0" fillId="0" borderId="20" xfId="1" applyNumberFormat="1" applyFont="1" applyBorder="1" applyProtection="1">
      <protection locked="0"/>
    </xf>
    <xf numFmtId="164" fontId="2" fillId="5" borderId="19" xfId="1" applyNumberFormat="1" applyFont="1" applyFill="1" applyBorder="1" applyProtection="1">
      <protection locked="0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0" fontId="17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164" fontId="2" fillId="5" borderId="24" xfId="1" applyNumberFormat="1" applyFont="1" applyFill="1" applyBorder="1" applyProtection="1">
      <protection locked="0"/>
    </xf>
    <xf numFmtId="164" fontId="1" fillId="5" borderId="25" xfId="1" applyNumberFormat="1" applyFont="1" applyFill="1" applyBorder="1" applyProtection="1">
      <protection locked="0"/>
    </xf>
    <xf numFmtId="164" fontId="1" fillId="5" borderId="26" xfId="1" applyNumberFormat="1" applyFont="1" applyFill="1" applyBorder="1" applyProtection="1">
      <protection locked="0"/>
    </xf>
    <xf numFmtId="164" fontId="1" fillId="5" borderId="27" xfId="1" applyNumberFormat="1" applyFont="1" applyFill="1" applyBorder="1" applyProtection="1">
      <protection locked="0"/>
    </xf>
    <xf numFmtId="164" fontId="11" fillId="5" borderId="24" xfId="1" applyNumberFormat="1" applyFont="1" applyFill="1" applyBorder="1" applyProtection="1">
      <protection locked="0"/>
    </xf>
    <xf numFmtId="164" fontId="11" fillId="5" borderId="25" xfId="1" applyNumberFormat="1" applyFont="1" applyFill="1" applyBorder="1" applyProtection="1">
      <protection locked="0"/>
    </xf>
    <xf numFmtId="164" fontId="11" fillId="5" borderId="26" xfId="1" applyNumberFormat="1" applyFont="1" applyFill="1" applyBorder="1" applyProtection="1">
      <protection locked="0"/>
    </xf>
    <xf numFmtId="164" fontId="11" fillId="5" borderId="27" xfId="1" applyNumberFormat="1" applyFont="1" applyFill="1" applyBorder="1" applyProtection="1">
      <protection locked="0"/>
    </xf>
    <xf numFmtId="0" fontId="0" fillId="0" borderId="7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49" fontId="11" fillId="0" borderId="12" xfId="2" applyNumberFormat="1" applyFont="1" applyFill="1" applyBorder="1" applyAlignment="1">
      <alignment horizontal="center" vertical="center"/>
    </xf>
    <xf numFmtId="49" fontId="11" fillId="0" borderId="11" xfId="2" applyNumberFormat="1" applyFont="1" applyFill="1" applyBorder="1" applyAlignment="1">
      <alignment horizontal="center" vertical="center"/>
    </xf>
    <xf numFmtId="49" fontId="11" fillId="0" borderId="17" xfId="2" applyNumberFormat="1" applyFont="1" applyFill="1" applyBorder="1" applyAlignment="1">
      <alignment horizontal="center" vertical="center"/>
    </xf>
    <xf numFmtId="49" fontId="11" fillId="0" borderId="13" xfId="2" applyNumberFormat="1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0" fontId="11" fillId="5" borderId="4" xfId="2" applyFont="1" applyFill="1" applyBorder="1" applyAlignment="1">
      <alignment horizontal="left"/>
    </xf>
    <xf numFmtId="0" fontId="11" fillId="5" borderId="0" xfId="2" applyFont="1" applyFill="1" applyBorder="1" applyAlignment="1">
      <alignment horizontal="left"/>
    </xf>
    <xf numFmtId="0" fontId="11" fillId="0" borderId="1" xfId="2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2" fillId="0" borderId="1" xfId="2" applyFont="1" applyFill="1" applyBorder="1" applyAlignment="1">
      <alignment horizontal="center"/>
    </xf>
    <xf numFmtId="0" fontId="12" fillId="0" borderId="2" xfId="2" applyFont="1" applyFill="1" applyBorder="1" applyAlignment="1">
      <alignment horizontal="center"/>
    </xf>
    <xf numFmtId="49" fontId="10" fillId="0" borderId="0" xfId="0" applyNumberFormat="1" applyFont="1" applyAlignment="1" applyProtection="1">
      <alignment horizontal="center"/>
      <protection locked="0"/>
    </xf>
    <xf numFmtId="0" fontId="11" fillId="5" borderId="6" xfId="2" applyFont="1" applyFill="1" applyBorder="1" applyAlignment="1">
      <alignment horizontal="left"/>
    </xf>
    <xf numFmtId="0" fontId="11" fillId="5" borderId="7" xfId="2" applyFont="1" applyFill="1" applyBorder="1" applyAlignment="1">
      <alignment horizontal="left"/>
    </xf>
    <xf numFmtId="0" fontId="13" fillId="2" borderId="1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1" fillId="2" borderId="1" xfId="2" applyFont="1" applyFill="1" applyBorder="1" applyAlignment="1" applyProtection="1">
      <alignment horizontal="center" vertical="center"/>
      <protection locked="0"/>
    </xf>
    <xf numFmtId="0" fontId="11" fillId="2" borderId="2" xfId="2" applyFont="1" applyFill="1" applyBorder="1" applyAlignment="1" applyProtection="1">
      <alignment horizontal="center" vertical="center"/>
      <protection locked="0"/>
    </xf>
    <xf numFmtId="0" fontId="11" fillId="2" borderId="3" xfId="2" applyFont="1" applyFill="1" applyBorder="1" applyAlignment="1" applyProtection="1">
      <alignment horizontal="center" vertical="center"/>
      <protection locked="0"/>
    </xf>
    <xf numFmtId="0" fontId="11" fillId="0" borderId="4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17" fontId="12" fillId="0" borderId="6" xfId="2" applyNumberFormat="1" applyFont="1" applyBorder="1" applyAlignment="1" applyProtection="1">
      <alignment horizontal="center"/>
      <protection locked="0"/>
    </xf>
    <xf numFmtId="17" fontId="12" fillId="0" borderId="7" xfId="2" applyNumberFormat="1" applyFont="1" applyBorder="1" applyAlignment="1" applyProtection="1">
      <alignment horizontal="center"/>
      <protection locked="0"/>
    </xf>
    <xf numFmtId="17" fontId="12" fillId="0" borderId="8" xfId="2" applyNumberFormat="1" applyFont="1" applyBorder="1" applyAlignment="1" applyProtection="1">
      <alignment horizontal="center"/>
      <protection locked="0"/>
    </xf>
    <xf numFmtId="17" fontId="3" fillId="0" borderId="6" xfId="2" applyNumberFormat="1" applyFill="1" applyBorder="1" applyAlignment="1">
      <alignment horizontal="center" vertical="center"/>
    </xf>
    <xf numFmtId="17" fontId="3" fillId="0" borderId="7" xfId="2" applyNumberFormat="1" applyFill="1" applyBorder="1" applyAlignment="1">
      <alignment horizontal="center" vertical="center"/>
    </xf>
    <xf numFmtId="17" fontId="3" fillId="0" borderId="8" xfId="2" applyNumberForma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3" fillId="0" borderId="6" xfId="2" applyFont="1" applyFill="1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0" fontId="0" fillId="0" borderId="0" xfId="1" applyNumberFormat="1" applyFont="1" applyBorder="1"/>
  </cellXfs>
  <cellStyles count="15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Monétaire" xfId="1" builtinId="4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showWhiteSpace="0" topLeftCell="A22" workbookViewId="0">
      <selection activeCell="M31" sqref="M31"/>
    </sheetView>
  </sheetViews>
  <sheetFormatPr baseColWidth="10" defaultRowHeight="15.75" x14ac:dyDescent="0.25"/>
  <cols>
    <col min="1" max="1" width="11" style="10" customWidth="1"/>
    <col min="2" max="2" width="22.625" style="10" customWidth="1"/>
    <col min="3" max="3" width="11.125" style="10" bestFit="1" customWidth="1"/>
    <col min="4" max="4" width="12" style="10" bestFit="1" customWidth="1"/>
    <col min="5" max="5" width="11.125" style="10" bestFit="1" customWidth="1"/>
    <col min="6" max="6" width="12" style="10" bestFit="1" customWidth="1"/>
    <col min="7" max="7" width="6" style="10" customWidth="1"/>
    <col min="8" max="10" width="10.875" style="10"/>
    <col min="11" max="11" width="11.125" style="10" bestFit="1" customWidth="1"/>
    <col min="12" max="12" width="10.875" style="10"/>
  </cols>
  <sheetData>
    <row r="1" spans="1:16" x14ac:dyDescent="0.25">
      <c r="A1" s="27" t="s">
        <v>19</v>
      </c>
      <c r="B1" s="27" t="s">
        <v>34</v>
      </c>
      <c r="C1" s="35" t="s">
        <v>20</v>
      </c>
      <c r="D1" s="35" t="s">
        <v>35</v>
      </c>
      <c r="E1" s="35"/>
      <c r="F1" s="98"/>
      <c r="G1" s="98"/>
      <c r="H1" s="8" t="s">
        <v>7</v>
      </c>
      <c r="I1" s="25" t="s">
        <v>36</v>
      </c>
      <c r="J1" s="7" t="s">
        <v>8</v>
      </c>
      <c r="K1" s="10">
        <v>4</v>
      </c>
      <c r="L1" s="9"/>
      <c r="M1" s="5"/>
      <c r="N1" s="4"/>
    </row>
    <row r="2" spans="1:16" x14ac:dyDescent="0.25">
      <c r="A2" s="27" t="s">
        <v>19</v>
      </c>
      <c r="B2" s="27" t="s">
        <v>37</v>
      </c>
      <c r="C2" s="35" t="s">
        <v>20</v>
      </c>
      <c r="D2" s="35" t="s">
        <v>38</v>
      </c>
      <c r="E2" s="35"/>
      <c r="F2" s="98"/>
      <c r="G2" s="98"/>
      <c r="H2" s="8" t="s">
        <v>7</v>
      </c>
      <c r="I2" s="25" t="s">
        <v>39</v>
      </c>
      <c r="J2" s="7" t="s">
        <v>8</v>
      </c>
      <c r="K2" s="10">
        <v>4</v>
      </c>
      <c r="L2" s="9"/>
      <c r="M2" s="5"/>
      <c r="N2" s="4"/>
      <c r="O2" s="3"/>
    </row>
    <row r="3" spans="1:16" x14ac:dyDescent="0.25">
      <c r="A3" s="27" t="s">
        <v>19</v>
      </c>
      <c r="B3" s="27"/>
      <c r="C3" s="35" t="s">
        <v>20</v>
      </c>
      <c r="D3" s="35"/>
      <c r="E3" s="35"/>
      <c r="F3" s="98"/>
      <c r="G3" s="98"/>
      <c r="H3" s="8" t="s">
        <v>7</v>
      </c>
      <c r="I3" s="25"/>
      <c r="J3" s="7" t="s">
        <v>8</v>
      </c>
      <c r="L3" s="9"/>
      <c r="M3" s="5"/>
      <c r="N3" s="4"/>
      <c r="O3" s="3"/>
    </row>
    <row r="4" spans="1:16" x14ac:dyDescent="0.25">
      <c r="A4" s="8"/>
      <c r="B4" s="8"/>
    </row>
    <row r="5" spans="1:16" ht="16.5" thickBot="1" x14ac:dyDescent="0.3"/>
    <row r="6" spans="1:16" x14ac:dyDescent="0.25">
      <c r="A6" s="104"/>
      <c r="B6" s="105"/>
      <c r="C6" s="105"/>
      <c r="D6" s="105"/>
      <c r="E6" s="105"/>
      <c r="F6" s="106"/>
      <c r="H6" s="101"/>
      <c r="I6" s="102"/>
      <c r="J6" s="102"/>
      <c r="K6" s="103"/>
    </row>
    <row r="7" spans="1:16" x14ac:dyDescent="0.25">
      <c r="A7" s="107" t="s">
        <v>0</v>
      </c>
      <c r="B7" s="108"/>
      <c r="C7" s="108"/>
      <c r="D7" s="108"/>
      <c r="E7" s="108"/>
      <c r="F7" s="109"/>
      <c r="H7" s="107" t="s">
        <v>18</v>
      </c>
      <c r="I7" s="108"/>
      <c r="J7" s="108"/>
      <c r="K7" s="109"/>
    </row>
    <row r="8" spans="1:16" ht="17.100000000000001" customHeight="1" thickBot="1" x14ac:dyDescent="0.3">
      <c r="A8" s="110" t="s">
        <v>79</v>
      </c>
      <c r="B8" s="111"/>
      <c r="C8" s="111"/>
      <c r="D8" s="111"/>
      <c r="E8" s="111"/>
      <c r="F8" s="112"/>
      <c r="H8" s="113" t="s">
        <v>80</v>
      </c>
      <c r="I8" s="114"/>
      <c r="J8" s="114"/>
      <c r="K8" s="115"/>
    </row>
    <row r="9" spans="1:16" x14ac:dyDescent="0.25">
      <c r="A9" s="96"/>
      <c r="B9" s="97"/>
      <c r="C9" s="88" t="s">
        <v>22</v>
      </c>
      <c r="D9" s="89"/>
      <c r="E9" s="86" t="s">
        <v>21</v>
      </c>
      <c r="F9" s="87"/>
      <c r="H9" s="116" t="s">
        <v>10</v>
      </c>
      <c r="I9" s="117"/>
      <c r="J9" s="117"/>
      <c r="K9" s="118"/>
      <c r="N9" s="2"/>
    </row>
    <row r="10" spans="1:16" x14ac:dyDescent="0.25">
      <c r="A10" s="84" t="s">
        <v>1</v>
      </c>
      <c r="B10" s="85"/>
      <c r="C10" s="45"/>
      <c r="D10" s="36"/>
      <c r="E10" s="11"/>
      <c r="F10" s="12"/>
      <c r="H10" s="82" t="s">
        <v>60</v>
      </c>
      <c r="I10" s="83"/>
      <c r="J10" s="83"/>
      <c r="K10" s="23">
        <v>113410</v>
      </c>
      <c r="P10" s="6"/>
    </row>
    <row r="11" spans="1:16" x14ac:dyDescent="0.25">
      <c r="A11" s="84" t="s">
        <v>25</v>
      </c>
      <c r="B11" s="85"/>
      <c r="C11" s="46"/>
      <c r="D11" s="37"/>
      <c r="E11" s="13"/>
      <c r="F11" s="14"/>
      <c r="H11" s="82" t="s">
        <v>61</v>
      </c>
      <c r="I11" s="83"/>
      <c r="J11" s="83"/>
      <c r="K11" s="23">
        <f>-(C12-E12)</f>
        <v>-70650</v>
      </c>
    </row>
    <row r="12" spans="1:16" x14ac:dyDescent="0.25">
      <c r="A12" s="90" t="s">
        <v>40</v>
      </c>
      <c r="B12" s="91"/>
      <c r="C12" s="47">
        <v>88750</v>
      </c>
      <c r="D12" s="38"/>
      <c r="E12" s="15">
        <v>18100</v>
      </c>
      <c r="F12" s="16"/>
      <c r="H12" s="82" t="s">
        <v>62</v>
      </c>
      <c r="I12" s="83"/>
      <c r="J12" s="83"/>
      <c r="K12" s="23">
        <f>-(D18-F18)</f>
        <v>-7000</v>
      </c>
    </row>
    <row r="13" spans="1:16" x14ac:dyDescent="0.25">
      <c r="A13" s="58" t="s">
        <v>44</v>
      </c>
      <c r="B13" s="59"/>
      <c r="C13" s="47">
        <v>-5788</v>
      </c>
      <c r="D13" s="38">
        <f>C12+C13</f>
        <v>82962</v>
      </c>
      <c r="E13" s="15">
        <v>-1800</v>
      </c>
      <c r="F13" s="16">
        <f>E12+E13</f>
        <v>16300</v>
      </c>
      <c r="H13" s="56"/>
      <c r="I13" s="57" t="s">
        <v>63</v>
      </c>
      <c r="J13" s="57"/>
      <c r="K13" s="23">
        <f>D34-F34</f>
        <v>3730</v>
      </c>
    </row>
    <row r="14" spans="1:16" x14ac:dyDescent="0.25">
      <c r="A14" s="90" t="s">
        <v>41</v>
      </c>
      <c r="B14" s="91"/>
      <c r="C14" s="47"/>
      <c r="D14" s="38">
        <v>192127</v>
      </c>
      <c r="E14" s="15"/>
      <c r="F14" s="16">
        <v>43292</v>
      </c>
      <c r="H14" s="82" t="s">
        <v>64</v>
      </c>
      <c r="I14" s="83"/>
      <c r="J14" s="83"/>
      <c r="K14" s="23">
        <f>D36-F36</f>
        <v>72550</v>
      </c>
    </row>
    <row r="15" spans="1:16" x14ac:dyDescent="0.25">
      <c r="A15" s="90" t="s">
        <v>42</v>
      </c>
      <c r="B15" s="91"/>
      <c r="C15" s="47"/>
      <c r="D15" s="38">
        <v>146</v>
      </c>
      <c r="E15" s="15"/>
      <c r="F15" s="16">
        <v>442</v>
      </c>
      <c r="H15" s="82" t="s">
        <v>65</v>
      </c>
      <c r="I15" s="83"/>
      <c r="J15" s="83"/>
      <c r="K15" s="23">
        <f>D16-F16</f>
        <v>810</v>
      </c>
    </row>
    <row r="16" spans="1:16" x14ac:dyDescent="0.25">
      <c r="A16" s="90" t="s">
        <v>43</v>
      </c>
      <c r="B16" s="91"/>
      <c r="C16" s="47"/>
      <c r="D16" s="38">
        <v>8910</v>
      </c>
      <c r="E16" s="15"/>
      <c r="F16" s="16">
        <v>8100</v>
      </c>
      <c r="H16" s="82" t="s">
        <v>66</v>
      </c>
      <c r="I16" s="83"/>
      <c r="J16" s="83"/>
      <c r="K16" s="23"/>
    </row>
    <row r="17" spans="1:11" x14ac:dyDescent="0.25">
      <c r="A17" s="90" t="s">
        <v>59</v>
      </c>
      <c r="B17" s="91"/>
      <c r="C17" s="47"/>
      <c r="D17" s="38">
        <v>0</v>
      </c>
      <c r="E17" s="15"/>
      <c r="F17" s="16">
        <v>50750</v>
      </c>
      <c r="H17" s="82" t="s">
        <v>67</v>
      </c>
      <c r="I17" s="83"/>
      <c r="J17" s="83"/>
      <c r="K17" s="23">
        <v>-16045</v>
      </c>
    </row>
    <row r="18" spans="1:11" x14ac:dyDescent="0.25">
      <c r="A18" s="90" t="s">
        <v>45</v>
      </c>
      <c r="B18" s="91"/>
      <c r="C18" s="48"/>
      <c r="D18" s="39">
        <v>42100</v>
      </c>
      <c r="E18" s="1"/>
      <c r="F18" s="16">
        <v>35100</v>
      </c>
      <c r="H18" s="82" t="s">
        <v>68</v>
      </c>
      <c r="I18" s="83"/>
      <c r="J18" s="83"/>
      <c r="K18" s="23"/>
    </row>
    <row r="19" spans="1:11" x14ac:dyDescent="0.25">
      <c r="A19" s="90"/>
      <c r="B19" s="91"/>
      <c r="C19" s="49"/>
      <c r="D19" s="40"/>
      <c r="E19" s="17"/>
      <c r="F19" s="18"/>
      <c r="H19" s="82"/>
      <c r="I19" s="83"/>
      <c r="J19" s="83"/>
      <c r="K19" s="23"/>
    </row>
    <row r="20" spans="1:11" x14ac:dyDescent="0.25">
      <c r="A20" s="92" t="s">
        <v>26</v>
      </c>
      <c r="B20" s="93"/>
      <c r="C20" s="50"/>
      <c r="D20" s="41">
        <f>SUM(D12:D19)</f>
        <v>326245</v>
      </c>
      <c r="E20" s="28"/>
      <c r="F20" s="29">
        <f>SUM(F12:F18)</f>
        <v>153984</v>
      </c>
      <c r="H20" s="82"/>
      <c r="I20" s="83"/>
      <c r="J20" s="83"/>
      <c r="K20" s="23"/>
    </row>
    <row r="21" spans="1:11" x14ac:dyDescent="0.25">
      <c r="A21" s="84" t="s">
        <v>27</v>
      </c>
      <c r="B21" s="85"/>
      <c r="C21" s="51"/>
      <c r="D21" s="42"/>
      <c r="E21" s="19"/>
      <c r="F21" s="20"/>
      <c r="H21" s="82"/>
      <c r="I21" s="83"/>
      <c r="J21" s="83"/>
      <c r="K21" s="23"/>
    </row>
    <row r="22" spans="1:11" x14ac:dyDescent="0.25">
      <c r="A22" s="90" t="s">
        <v>46</v>
      </c>
      <c r="B22" s="85"/>
      <c r="C22" s="47">
        <v>181250</v>
      </c>
      <c r="D22" s="38"/>
      <c r="E22" s="15">
        <v>198650</v>
      </c>
      <c r="F22" s="16"/>
      <c r="H22" s="82"/>
      <c r="I22" s="83"/>
      <c r="J22" s="83"/>
      <c r="K22" s="23"/>
    </row>
    <row r="23" spans="1:11" x14ac:dyDescent="0.25">
      <c r="A23" s="90" t="s">
        <v>47</v>
      </c>
      <c r="B23" s="91"/>
      <c r="C23" s="47">
        <v>-9088</v>
      </c>
      <c r="D23" s="38">
        <f>C22+C23</f>
        <v>172162</v>
      </c>
      <c r="E23" s="15">
        <v>-34355</v>
      </c>
      <c r="F23" s="16">
        <f>E22+E23</f>
        <v>164295</v>
      </c>
      <c r="H23" s="82"/>
      <c r="I23" s="83"/>
      <c r="J23" s="83"/>
      <c r="K23" s="23"/>
    </row>
    <row r="24" spans="1:11" x14ac:dyDescent="0.25">
      <c r="A24" s="90" t="s">
        <v>48</v>
      </c>
      <c r="B24" s="91"/>
      <c r="C24" s="47">
        <v>935250</v>
      </c>
      <c r="D24" s="38"/>
      <c r="E24" s="15">
        <v>935250</v>
      </c>
      <c r="F24" s="16"/>
      <c r="H24" s="54" t="s">
        <v>11</v>
      </c>
      <c r="I24" s="55"/>
      <c r="J24" s="55"/>
      <c r="K24" s="33">
        <f>SUM(K10:K23)</f>
        <v>96805</v>
      </c>
    </row>
    <row r="25" spans="1:11" x14ac:dyDescent="0.25">
      <c r="A25" s="90" t="s">
        <v>49</v>
      </c>
      <c r="B25" s="91"/>
      <c r="C25" s="47">
        <v>-220823</v>
      </c>
      <c r="D25" s="38">
        <f>C24+C25</f>
        <v>714427</v>
      </c>
      <c r="E25" s="15">
        <v>-198741</v>
      </c>
      <c r="F25" s="16">
        <f>E24+E25</f>
        <v>736509</v>
      </c>
      <c r="H25" s="119" t="s">
        <v>12</v>
      </c>
      <c r="I25" s="120"/>
      <c r="J25" s="120"/>
      <c r="K25" s="121"/>
    </row>
    <row r="26" spans="1:11" x14ac:dyDescent="0.25">
      <c r="A26" s="90" t="s">
        <v>50</v>
      </c>
      <c r="B26" s="91"/>
      <c r="C26" s="47"/>
      <c r="D26" s="38">
        <v>25000</v>
      </c>
      <c r="E26" s="15"/>
      <c r="F26" s="16">
        <v>25000</v>
      </c>
      <c r="H26" s="82" t="s">
        <v>69</v>
      </c>
      <c r="I26" s="83"/>
      <c r="J26" s="83"/>
      <c r="K26" s="23">
        <v>-181250</v>
      </c>
    </row>
    <row r="27" spans="1:11" x14ac:dyDescent="0.25">
      <c r="A27" s="90" t="s">
        <v>51</v>
      </c>
      <c r="B27" s="91"/>
      <c r="C27" s="47"/>
      <c r="D27" s="38">
        <v>398750</v>
      </c>
      <c r="E27" s="15"/>
      <c r="F27" s="16">
        <v>398750</v>
      </c>
      <c r="H27" s="82" t="s">
        <v>70</v>
      </c>
      <c r="I27" s="83"/>
      <c r="J27" s="83"/>
      <c r="K27" s="23">
        <v>177000</v>
      </c>
    </row>
    <row r="28" spans="1:11" x14ac:dyDescent="0.25">
      <c r="A28" s="90"/>
      <c r="B28" s="91"/>
      <c r="C28" s="47"/>
      <c r="D28" s="38"/>
      <c r="E28" s="15"/>
      <c r="F28" s="16"/>
      <c r="H28" s="82"/>
      <c r="I28" s="83"/>
      <c r="J28" s="83"/>
      <c r="K28" s="23"/>
    </row>
    <row r="29" spans="1:11" x14ac:dyDescent="0.25">
      <c r="A29" s="90"/>
      <c r="B29" s="91"/>
      <c r="C29" s="47"/>
      <c r="D29" s="38"/>
      <c r="E29" s="15"/>
      <c r="F29" s="16"/>
      <c r="H29" s="82"/>
      <c r="I29" s="83"/>
      <c r="J29" s="83"/>
      <c r="K29" s="23"/>
    </row>
    <row r="30" spans="1:11" x14ac:dyDescent="0.25">
      <c r="A30" s="92" t="s">
        <v>28</v>
      </c>
      <c r="B30" s="93"/>
      <c r="C30" s="50"/>
      <c r="D30" s="41">
        <f>SUM(D23:D27)</f>
        <v>1310339</v>
      </c>
      <c r="E30" s="28"/>
      <c r="F30" s="29">
        <f>SUM(F23:F27)</f>
        <v>1324554</v>
      </c>
      <c r="H30" s="82"/>
      <c r="I30" s="83"/>
      <c r="J30" s="83"/>
      <c r="K30" s="23"/>
    </row>
    <row r="31" spans="1:11" ht="17.100000000000001" customHeight="1" thickBot="1" x14ac:dyDescent="0.3">
      <c r="A31" s="99" t="s">
        <v>29</v>
      </c>
      <c r="B31" s="100"/>
      <c r="C31" s="70"/>
      <c r="D31" s="71">
        <f>D20+D30</f>
        <v>1636584</v>
      </c>
      <c r="E31" s="72"/>
      <c r="F31" s="73">
        <f>F20+F30</f>
        <v>1478538</v>
      </c>
      <c r="H31" s="82"/>
      <c r="I31" s="83"/>
      <c r="J31" s="83"/>
      <c r="K31" s="23"/>
    </row>
    <row r="32" spans="1:11" x14ac:dyDescent="0.25">
      <c r="A32" s="94" t="s">
        <v>2</v>
      </c>
      <c r="B32" s="95"/>
      <c r="C32" s="52"/>
      <c r="D32" s="43"/>
      <c r="E32" s="21"/>
      <c r="F32" s="22"/>
      <c r="H32" s="122" t="s">
        <v>13</v>
      </c>
      <c r="I32" s="123"/>
      <c r="J32" s="123"/>
      <c r="K32" s="33">
        <f>SUM(K26:K31)</f>
        <v>-4250</v>
      </c>
    </row>
    <row r="33" spans="1:11" x14ac:dyDescent="0.25">
      <c r="A33" s="84" t="s">
        <v>5</v>
      </c>
      <c r="B33" s="85"/>
      <c r="C33" s="49"/>
      <c r="D33" s="40"/>
      <c r="E33" s="17"/>
      <c r="F33" s="18"/>
      <c r="H33" s="119" t="s">
        <v>14</v>
      </c>
      <c r="I33" s="120"/>
      <c r="J33" s="120"/>
      <c r="K33" s="121"/>
    </row>
    <row r="34" spans="1:11" x14ac:dyDescent="0.25">
      <c r="A34" s="90" t="s">
        <v>52</v>
      </c>
      <c r="B34" s="91"/>
      <c r="C34" s="47"/>
      <c r="D34" s="38">
        <v>22380</v>
      </c>
      <c r="E34" s="15"/>
      <c r="F34" s="16">
        <v>18650</v>
      </c>
      <c r="H34" s="82" t="s">
        <v>71</v>
      </c>
      <c r="I34" s="83"/>
      <c r="J34" s="83"/>
      <c r="K34" s="23">
        <v>-10347</v>
      </c>
    </row>
    <row r="35" spans="1:11" x14ac:dyDescent="0.25">
      <c r="A35" s="90" t="s">
        <v>53</v>
      </c>
      <c r="B35" s="91"/>
      <c r="C35" s="47"/>
      <c r="D35" s="38">
        <v>33238</v>
      </c>
      <c r="E35" s="15"/>
      <c r="F35" s="16">
        <v>33238</v>
      </c>
      <c r="H35" s="82" t="s">
        <v>73</v>
      </c>
      <c r="I35" s="83"/>
      <c r="J35" s="83"/>
      <c r="K35" s="23">
        <v>-33238</v>
      </c>
    </row>
    <row r="36" spans="1:11" x14ac:dyDescent="0.25">
      <c r="A36" s="90" t="s">
        <v>54</v>
      </c>
      <c r="B36" s="91"/>
      <c r="C36" s="47"/>
      <c r="D36" s="38">
        <v>86100</v>
      </c>
      <c r="E36" s="15"/>
      <c r="F36" s="16">
        <v>13550</v>
      </c>
      <c r="H36" s="82" t="s">
        <v>72</v>
      </c>
      <c r="I36" s="83"/>
      <c r="J36" s="83"/>
      <c r="K36" s="23">
        <v>21750</v>
      </c>
    </row>
    <row r="37" spans="1:11" x14ac:dyDescent="0.25">
      <c r="A37" s="90"/>
      <c r="B37" s="91"/>
      <c r="C37" s="47"/>
      <c r="D37" s="38"/>
      <c r="E37" s="15"/>
      <c r="F37" s="16"/>
      <c r="H37" s="82"/>
      <c r="I37" s="83"/>
      <c r="J37" s="83"/>
      <c r="K37" s="23"/>
    </row>
    <row r="38" spans="1:11" x14ac:dyDescent="0.25">
      <c r="A38" s="92" t="s">
        <v>30</v>
      </c>
      <c r="B38" s="93"/>
      <c r="C38" s="50"/>
      <c r="D38" s="41">
        <f>SUM(D34:D36)</f>
        <v>141718</v>
      </c>
      <c r="E38" s="28"/>
      <c r="F38" s="29">
        <f>SUM(F34:F36)</f>
        <v>65438</v>
      </c>
      <c r="H38" s="82"/>
      <c r="I38" s="83"/>
      <c r="J38" s="83"/>
      <c r="K38" s="23"/>
    </row>
    <row r="39" spans="1:11" x14ac:dyDescent="0.25">
      <c r="A39" s="84" t="s">
        <v>31</v>
      </c>
      <c r="B39" s="85"/>
      <c r="C39" s="47"/>
      <c r="D39" s="38"/>
      <c r="E39" s="15"/>
      <c r="F39" s="20"/>
      <c r="H39" s="82"/>
      <c r="I39" s="83"/>
      <c r="J39" s="83"/>
      <c r="K39" s="23"/>
    </row>
    <row r="40" spans="1:11" x14ac:dyDescent="0.25">
      <c r="A40" s="90" t="s">
        <v>55</v>
      </c>
      <c r="B40" s="91"/>
      <c r="C40" s="47"/>
      <c r="D40" s="38">
        <v>22900</v>
      </c>
      <c r="E40" s="15"/>
      <c r="F40" s="16">
        <v>22900</v>
      </c>
      <c r="H40" s="122" t="s">
        <v>15</v>
      </c>
      <c r="I40" s="123"/>
      <c r="J40" s="123"/>
      <c r="K40" s="33">
        <f>SUM(K34:K39)</f>
        <v>-21835</v>
      </c>
    </row>
    <row r="41" spans="1:11" ht="16.5" thickBot="1" x14ac:dyDescent="0.3">
      <c r="A41" s="90" t="s">
        <v>56</v>
      </c>
      <c r="B41" s="91"/>
      <c r="C41" s="47"/>
      <c r="D41" s="38">
        <v>398862</v>
      </c>
      <c r="E41" s="15"/>
      <c r="F41" s="16">
        <v>432100</v>
      </c>
      <c r="H41" s="124"/>
      <c r="I41" s="125"/>
      <c r="J41" s="125"/>
      <c r="K41" s="126"/>
    </row>
    <row r="42" spans="1:11" x14ac:dyDescent="0.25">
      <c r="A42" s="90"/>
      <c r="B42" s="91"/>
      <c r="C42" s="47"/>
      <c r="D42" s="38"/>
      <c r="E42" s="15"/>
      <c r="F42" s="16"/>
      <c r="H42" s="127" t="s">
        <v>9</v>
      </c>
      <c r="I42" s="128"/>
      <c r="J42" s="128"/>
      <c r="K42" s="26">
        <f>K24+K40</f>
        <v>74970</v>
      </c>
    </row>
    <row r="43" spans="1:11" x14ac:dyDescent="0.25">
      <c r="A43" s="90"/>
      <c r="B43" s="91"/>
      <c r="C43" s="47"/>
      <c r="D43" s="38"/>
      <c r="E43" s="15"/>
      <c r="F43" s="16"/>
      <c r="H43" s="129" t="s">
        <v>16</v>
      </c>
      <c r="I43" s="130"/>
      <c r="J43" s="130"/>
      <c r="K43" s="23">
        <v>43292</v>
      </c>
    </row>
    <row r="44" spans="1:11" ht="16.5" thickBot="1" x14ac:dyDescent="0.3">
      <c r="A44" s="92" t="s">
        <v>32</v>
      </c>
      <c r="B44" s="93"/>
      <c r="C44" s="50"/>
      <c r="D44" s="41">
        <f>SUM(D40:D41)</f>
        <v>421762</v>
      </c>
      <c r="E44" s="28"/>
      <c r="F44" s="29">
        <f>SUM(F40:F41)</f>
        <v>455000</v>
      </c>
      <c r="H44" s="131" t="s">
        <v>17</v>
      </c>
      <c r="I44" s="132"/>
      <c r="J44" s="132"/>
      <c r="K44" s="24">
        <f>K43+K42</f>
        <v>118262</v>
      </c>
    </row>
    <row r="45" spans="1:11" x14ac:dyDescent="0.25">
      <c r="A45" s="84" t="s">
        <v>3</v>
      </c>
      <c r="B45" s="85"/>
      <c r="C45" s="51"/>
      <c r="D45" s="42"/>
      <c r="E45" s="19"/>
      <c r="F45" s="20"/>
    </row>
    <row r="46" spans="1:11" x14ac:dyDescent="0.25">
      <c r="A46" s="90" t="s">
        <v>57</v>
      </c>
      <c r="B46" s="91"/>
      <c r="C46" s="47"/>
      <c r="D46" s="38">
        <v>201550</v>
      </c>
      <c r="E46" s="15"/>
      <c r="F46" s="16">
        <v>179800</v>
      </c>
    </row>
    <row r="47" spans="1:11" x14ac:dyDescent="0.25">
      <c r="A47" s="90" t="s">
        <v>58</v>
      </c>
      <c r="B47" s="91"/>
      <c r="D47" s="47">
        <v>778300</v>
      </c>
      <c r="F47" s="15">
        <v>670410</v>
      </c>
    </row>
    <row r="48" spans="1:11" x14ac:dyDescent="0.25">
      <c r="A48" s="90"/>
      <c r="B48" s="91"/>
      <c r="C48" s="47"/>
      <c r="D48" s="38"/>
      <c r="E48" s="15"/>
      <c r="F48" s="16"/>
    </row>
    <row r="49" spans="1:6" x14ac:dyDescent="0.25">
      <c r="A49" s="90"/>
      <c r="B49" s="91"/>
      <c r="C49" s="47"/>
      <c r="D49" s="38"/>
      <c r="E49" s="15"/>
      <c r="F49" s="16"/>
    </row>
    <row r="50" spans="1:6" x14ac:dyDescent="0.25">
      <c r="A50" s="90"/>
      <c r="B50" s="91"/>
      <c r="C50" s="47"/>
      <c r="D50" s="38"/>
      <c r="E50" s="15"/>
      <c r="F50" s="18"/>
    </row>
    <row r="51" spans="1:6" x14ac:dyDescent="0.25">
      <c r="A51" s="90"/>
      <c r="B51" s="91"/>
      <c r="C51" s="47"/>
      <c r="D51" s="38"/>
      <c r="E51" s="15"/>
      <c r="F51" s="18"/>
    </row>
    <row r="52" spans="1:6" x14ac:dyDescent="0.25">
      <c r="A52" s="92" t="s">
        <v>4</v>
      </c>
      <c r="B52" s="93"/>
      <c r="C52" s="53"/>
      <c r="D52" s="44">
        <f>SUM(D46:D48)</f>
        <v>979850</v>
      </c>
      <c r="E52" s="31"/>
      <c r="F52" s="32">
        <f>SUM(F46:F48)</f>
        <v>850210</v>
      </c>
    </row>
    <row r="53" spans="1:6" ht="16.5" thickBot="1" x14ac:dyDescent="0.3">
      <c r="A53" s="30" t="s">
        <v>6</v>
      </c>
      <c r="B53" s="34"/>
      <c r="C53" s="66"/>
      <c r="D53" s="67">
        <f>D52+D44+D38</f>
        <v>1543330</v>
      </c>
      <c r="E53" s="68"/>
      <c r="F53" s="69">
        <f>F52+F44+F38</f>
        <v>1370648</v>
      </c>
    </row>
    <row r="55" spans="1:6" ht="16.5" thickBot="1" x14ac:dyDescent="0.3"/>
    <row r="56" spans="1:6" ht="16.5" thickBot="1" x14ac:dyDescent="0.3">
      <c r="A56" s="79" t="s">
        <v>23</v>
      </c>
      <c r="B56" s="80"/>
      <c r="C56" s="80"/>
      <c r="D56" s="80"/>
      <c r="E56" s="81"/>
    </row>
    <row r="57" spans="1:6" x14ac:dyDescent="0.25">
      <c r="A57" s="61" t="s">
        <v>74</v>
      </c>
      <c r="B57" s="62"/>
      <c r="C57" s="133">
        <v>394632</v>
      </c>
      <c r="D57" s="62"/>
      <c r="E57" s="63"/>
    </row>
    <row r="58" spans="1:6" x14ac:dyDescent="0.25">
      <c r="A58" s="61" t="s">
        <v>75</v>
      </c>
      <c r="B58" s="62"/>
      <c r="C58" s="62">
        <v>78926</v>
      </c>
      <c r="D58" s="62"/>
      <c r="E58" s="63"/>
    </row>
    <row r="59" spans="1:6" x14ac:dyDescent="0.25">
      <c r="A59" s="61" t="s">
        <v>76</v>
      </c>
      <c r="B59" s="62"/>
      <c r="C59" s="62">
        <f>C57-C58</f>
        <v>315706</v>
      </c>
      <c r="D59" s="62"/>
      <c r="E59" s="63"/>
    </row>
    <row r="60" spans="1:6" x14ac:dyDescent="0.25">
      <c r="A60" s="61" t="s">
        <v>77</v>
      </c>
      <c r="B60" s="62"/>
      <c r="C60" s="62">
        <f>(D31+F31)/2</f>
        <v>1557561</v>
      </c>
      <c r="D60" s="62"/>
      <c r="E60" s="63"/>
    </row>
    <row r="61" spans="1:6" x14ac:dyDescent="0.25">
      <c r="A61" s="61" t="s">
        <v>78</v>
      </c>
      <c r="B61" s="62"/>
      <c r="C61" s="62">
        <f>C59/C60</f>
        <v>0.20269254302078699</v>
      </c>
      <c r="D61" s="62"/>
      <c r="E61" s="63"/>
    </row>
    <row r="62" spans="1:6" x14ac:dyDescent="0.25">
      <c r="A62" s="61"/>
      <c r="B62" s="62"/>
      <c r="C62" s="62"/>
      <c r="D62" s="62"/>
      <c r="E62" s="63"/>
    </row>
    <row r="63" spans="1:6" ht="16.5" thickBot="1" x14ac:dyDescent="0.3">
      <c r="A63" s="61"/>
      <c r="B63" s="62"/>
      <c r="C63" s="62"/>
      <c r="D63" s="62"/>
      <c r="E63" s="63"/>
    </row>
    <row r="64" spans="1:6" ht="16.5" thickBot="1" x14ac:dyDescent="0.3">
      <c r="A64" s="64"/>
      <c r="B64" s="65"/>
      <c r="C64" s="74" t="s">
        <v>33</v>
      </c>
      <c r="D64" s="76">
        <f>C59/C60</f>
        <v>0.20269254302078699</v>
      </c>
      <c r="E64" s="77"/>
    </row>
    <row r="66" spans="8:11" x14ac:dyDescent="0.25">
      <c r="H66" s="75">
        <f ca="1">NOW()</f>
        <v>43727.511853009259</v>
      </c>
      <c r="I66" s="78">
        <f ca="1">NOW()</f>
        <v>43727.511853009259</v>
      </c>
      <c r="J66" s="78"/>
      <c r="K66" s="78"/>
    </row>
  </sheetData>
  <mergeCells count="91">
    <mergeCell ref="H41:K41"/>
    <mergeCell ref="H42:J42"/>
    <mergeCell ref="H43:J43"/>
    <mergeCell ref="H44:J44"/>
    <mergeCell ref="H38:J38"/>
    <mergeCell ref="H39:J39"/>
    <mergeCell ref="H34:J34"/>
    <mergeCell ref="H35:J35"/>
    <mergeCell ref="H36:J36"/>
    <mergeCell ref="H37:J37"/>
    <mergeCell ref="H32:J32"/>
    <mergeCell ref="H19:J19"/>
    <mergeCell ref="H20:J20"/>
    <mergeCell ref="H21:J21"/>
    <mergeCell ref="H25:K25"/>
    <mergeCell ref="H26:J26"/>
    <mergeCell ref="H22:J22"/>
    <mergeCell ref="H15:J15"/>
    <mergeCell ref="H16:J16"/>
    <mergeCell ref="H17:J17"/>
    <mergeCell ref="H18:J18"/>
    <mergeCell ref="H9:K9"/>
    <mergeCell ref="H10:J10"/>
    <mergeCell ref="H11:J11"/>
    <mergeCell ref="H12:J12"/>
    <mergeCell ref="H14:J14"/>
    <mergeCell ref="H6:K6"/>
    <mergeCell ref="A6:F6"/>
    <mergeCell ref="A7:F7"/>
    <mergeCell ref="A8:F8"/>
    <mergeCell ref="H7:K7"/>
    <mergeCell ref="H8:K8"/>
    <mergeCell ref="F1:G1"/>
    <mergeCell ref="A30:B30"/>
    <mergeCell ref="A20:B20"/>
    <mergeCell ref="A33:B33"/>
    <mergeCell ref="A34:B34"/>
    <mergeCell ref="A25:B25"/>
    <mergeCell ref="A26:B26"/>
    <mergeCell ref="A27:B27"/>
    <mergeCell ref="A28:B28"/>
    <mergeCell ref="A29:B29"/>
    <mergeCell ref="A19:B19"/>
    <mergeCell ref="A21:B21"/>
    <mergeCell ref="A22:B22"/>
    <mergeCell ref="A23:B23"/>
    <mergeCell ref="A24:B24"/>
    <mergeCell ref="A15:B15"/>
    <mergeCell ref="F2:G2"/>
    <mergeCell ref="F3:G3"/>
    <mergeCell ref="A46:B46"/>
    <mergeCell ref="A47:B47"/>
    <mergeCell ref="A48:B48"/>
    <mergeCell ref="A40:B40"/>
    <mergeCell ref="A41:B41"/>
    <mergeCell ref="A42:B42"/>
    <mergeCell ref="A43:B43"/>
    <mergeCell ref="A45:B45"/>
    <mergeCell ref="A36:B36"/>
    <mergeCell ref="A37:B37"/>
    <mergeCell ref="A31:B31"/>
    <mergeCell ref="E9:F9"/>
    <mergeCell ref="C9:D9"/>
    <mergeCell ref="A51:B51"/>
    <mergeCell ref="A38:B38"/>
    <mergeCell ref="A44:B44"/>
    <mergeCell ref="A32:B32"/>
    <mergeCell ref="A35:B35"/>
    <mergeCell ref="A16:B16"/>
    <mergeCell ref="A17:B17"/>
    <mergeCell ref="A18:B18"/>
    <mergeCell ref="A9:B9"/>
    <mergeCell ref="A10:B10"/>
    <mergeCell ref="A11:B11"/>
    <mergeCell ref="A12:B12"/>
    <mergeCell ref="A14:B14"/>
    <mergeCell ref="D64:E64"/>
    <mergeCell ref="I66:K66"/>
    <mergeCell ref="A56:E56"/>
    <mergeCell ref="H23:J23"/>
    <mergeCell ref="H30:J30"/>
    <mergeCell ref="H31:J31"/>
    <mergeCell ref="A39:B39"/>
    <mergeCell ref="A52:B52"/>
    <mergeCell ref="A49:B49"/>
    <mergeCell ref="A50:B50"/>
    <mergeCell ref="H27:J27"/>
    <mergeCell ref="H28:J28"/>
    <mergeCell ref="H33:K33"/>
    <mergeCell ref="H40:J40"/>
    <mergeCell ref="H29:J29"/>
  </mergeCells>
  <phoneticPr fontId="9" type="noConversion"/>
  <pageMargins left="0.2" right="0.2" top="0.2" bottom="0.2" header="0" footer="0"/>
  <pageSetup scale="72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baseColWidth="10" defaultRowHeight="15.75" x14ac:dyDescent="0.25"/>
  <sheetData>
    <row r="1" spans="1:1" ht="31.5" x14ac:dyDescent="0.5">
      <c r="A1" s="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</vt:lpstr>
      <vt:lpstr>Calcul 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Mohammed Ariful Islam</cp:lastModifiedBy>
  <cp:lastPrinted>2019-09-19T16:15:35Z</cp:lastPrinted>
  <dcterms:created xsi:type="dcterms:W3CDTF">2016-05-02T16:09:14Z</dcterms:created>
  <dcterms:modified xsi:type="dcterms:W3CDTF">2019-09-19T16:17:05Z</dcterms:modified>
</cp:coreProperties>
</file>