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a_\OneDrive\Automne 2020 (Session 5-2)\Économie\TP\TP2\"/>
    </mc:Choice>
  </mc:AlternateContent>
  <xr:revisionPtr revIDLastSave="18" documentId="8_{49E0D2A5-D129-4463-9BD3-BB7920A78846}" xr6:coauthVersionLast="45" xr6:coauthVersionMax="45" xr10:uidLastSave="{7832F7E7-BB05-4563-A280-2748F5A8308E}"/>
  <bookViews>
    <workbookView xWindow="10270" yWindow="370" windowWidth="12280" windowHeight="13800" activeTab="2" xr2:uid="{E5162B2F-CB0E-46BE-9033-1F17F58A1A60}"/>
  </bookViews>
  <sheets>
    <sheet name="Partie 1" sheetId="4" r:id="rId1"/>
    <sheet name="Partie 2" sheetId="3" r:id="rId2"/>
    <sheet name="Partie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3" l="1"/>
  <c r="B26" i="3"/>
  <c r="S31" i="1" l="1"/>
  <c r="T45" i="1" l="1"/>
  <c r="T41" i="1"/>
  <c r="T34" i="1"/>
  <c r="T27" i="1"/>
  <c r="T43" i="1" l="1"/>
  <c r="T46" i="1" s="1"/>
  <c r="J9" i="1" l="1"/>
  <c r="S30" i="1" l="1"/>
  <c r="S10" i="1"/>
  <c r="S13" i="1"/>
  <c r="S14" i="1"/>
  <c r="S12" i="1"/>
  <c r="P45" i="1"/>
  <c r="O45" i="1"/>
  <c r="P40" i="1"/>
  <c r="O40" i="1"/>
  <c r="N40" i="1"/>
  <c r="P33" i="1"/>
  <c r="O33" i="1"/>
  <c r="P31" i="1"/>
  <c r="O31" i="1"/>
  <c r="O27" i="1"/>
  <c r="P27" i="1"/>
  <c r="P26" i="1"/>
  <c r="P28" i="1"/>
  <c r="O28" i="1"/>
  <c r="O26" i="1"/>
  <c r="N28" i="1"/>
  <c r="N31" i="1"/>
  <c r="N27" i="1"/>
  <c r="N26" i="1"/>
  <c r="P19" i="1"/>
  <c r="P18" i="1"/>
  <c r="O18" i="1"/>
  <c r="N19" i="1"/>
  <c r="N18" i="1"/>
  <c r="O14" i="1"/>
  <c r="P14" i="1"/>
  <c r="N14" i="1"/>
  <c r="N15" i="1"/>
  <c r="N37" i="1"/>
  <c r="P13" i="1"/>
  <c r="O12" i="1"/>
  <c r="P12" i="1"/>
  <c r="N13" i="1"/>
  <c r="N12" i="1"/>
  <c r="K13" i="1"/>
  <c r="K19" i="1"/>
  <c r="K18" i="1"/>
  <c r="K17" i="1"/>
  <c r="K16" i="1"/>
  <c r="K50" i="1"/>
  <c r="K22" i="1"/>
  <c r="J10" i="1"/>
  <c r="S37" i="1" l="1"/>
  <c r="S20" i="1"/>
  <c r="S19" i="1"/>
  <c r="S11" i="1"/>
  <c r="O52" i="1"/>
  <c r="P52" i="1"/>
  <c r="N52" i="1"/>
  <c r="P47" i="1"/>
  <c r="P50" i="1" s="1"/>
  <c r="O47" i="1"/>
  <c r="O50" i="1" s="1"/>
  <c r="N47" i="1"/>
  <c r="P37" i="1"/>
  <c r="L50" i="1"/>
  <c r="K46" i="1"/>
  <c r="P53" i="1" s="1"/>
  <c r="P55" i="1" s="1"/>
  <c r="J51" i="1"/>
  <c r="J46" i="1"/>
  <c r="L46" i="1" s="1"/>
  <c r="K11" i="1"/>
  <c r="K21" i="1" s="1"/>
  <c r="K24" i="1" s="1"/>
  <c r="K49" i="1" s="1"/>
  <c r="K51" i="1" s="1"/>
  <c r="J48" i="1" l="1"/>
  <c r="L49" i="1"/>
  <c r="B25" i="3"/>
  <c r="L48" i="1" l="1"/>
  <c r="S38" i="1"/>
  <c r="L51" i="1"/>
  <c r="O53" i="1"/>
  <c r="O55" i="1" s="1"/>
  <c r="C27" i="1"/>
  <c r="P56" i="1" s="1"/>
  <c r="C28" i="1"/>
  <c r="P15" i="1" s="1"/>
  <c r="P23" i="1" s="1"/>
  <c r="B28" i="1"/>
  <c r="O15" i="1" s="1"/>
  <c r="B27" i="1"/>
  <c r="B20" i="1"/>
  <c r="O19" i="1" s="1"/>
  <c r="B15" i="1"/>
  <c r="O13" i="1" s="1"/>
  <c r="B11" i="1"/>
  <c r="O23" i="1" l="1"/>
  <c r="S15" i="1"/>
  <c r="O37" i="1"/>
  <c r="P34" i="1"/>
  <c r="O34" i="1"/>
  <c r="S16" i="1"/>
  <c r="O56" i="1" l="1"/>
</calcChain>
</file>

<file path=xl/sharedStrings.xml><?xml version="1.0" encoding="utf-8"?>
<sst xmlns="http://schemas.openxmlformats.org/spreadsheetml/2006/main" count="196" uniqueCount="147">
  <si>
    <t>Capital social</t>
  </si>
  <si>
    <t>Charges commerciales et administratives</t>
  </si>
  <si>
    <t>Comptes-fournisseurs</t>
  </si>
  <si>
    <t>Encaisse</t>
  </si>
  <si>
    <t>Intérêts sur emprunt</t>
  </si>
  <si>
    <t>Intérêts sur placement à recevoir</t>
  </si>
  <si>
    <t>Loyer payé d'avance</t>
  </si>
  <si>
    <t>Placements temporaires</t>
  </si>
  <si>
    <t>Produit des ventes</t>
  </si>
  <si>
    <t>Terrain</t>
  </si>
  <si>
    <t xml:space="preserve">Amortissement cumulé- Équipement </t>
  </si>
  <si>
    <t>Comptes clients (nets)</t>
  </si>
  <si>
    <t>Comptes fournisseurs</t>
  </si>
  <si>
    <t>Coût des ventes</t>
  </si>
  <si>
    <t>Dividendes</t>
  </si>
  <si>
    <t xml:space="preserve">Équipement </t>
  </si>
  <si>
    <t xml:space="preserve">Intérêts sur placement </t>
  </si>
  <si>
    <t xml:space="preserve">Perte sur disposition de l'ancien équipement </t>
  </si>
  <si>
    <t xml:space="preserve">Réparation de l'équipement </t>
  </si>
  <si>
    <t>Résultat non distribué (début d'exercice)</t>
  </si>
  <si>
    <t>Salaires à payer</t>
  </si>
  <si>
    <t>Stocks (inventaires) de matières premières</t>
  </si>
  <si>
    <t>Activités opérationnelles</t>
  </si>
  <si>
    <t>ACTIFS</t>
  </si>
  <si>
    <t>Actifs courants</t>
  </si>
  <si>
    <t>Total actifs courants</t>
  </si>
  <si>
    <t>Actifs non courants</t>
  </si>
  <si>
    <t>Total des activités opérationnelles</t>
  </si>
  <si>
    <t>Activités d'investissement</t>
  </si>
  <si>
    <t>Total actifs non courants</t>
  </si>
  <si>
    <t>Total des actifs</t>
  </si>
  <si>
    <t>Total des activités d'investissement</t>
  </si>
  <si>
    <t>PASSIFS ET CAPITAUX PROPRES</t>
  </si>
  <si>
    <t>Passifs courants</t>
  </si>
  <si>
    <t>Activités de financement</t>
  </si>
  <si>
    <t>Total des activités de financement</t>
  </si>
  <si>
    <t>Total Passifs Courants</t>
  </si>
  <si>
    <t>Passifs non courants</t>
  </si>
  <si>
    <t>Total Passifs non courants</t>
  </si>
  <si>
    <t>Capitaux propres</t>
  </si>
  <si>
    <t>Total Capitaux Propres</t>
  </si>
  <si>
    <t>Total passifs et des capitaux</t>
  </si>
  <si>
    <t>Placement à terme (2019)</t>
  </si>
  <si>
    <t>Placement à terme (2021)</t>
  </si>
  <si>
    <t>Emprunt-échéance 2022</t>
  </si>
  <si>
    <t>Éléments sans effet sur la trésorerie</t>
  </si>
  <si>
    <t>SSH-3201 - Économique de l’ingénieur (Laboratoire 2)</t>
  </si>
  <si>
    <t xml:space="preserve">Nom : </t>
  </si>
  <si>
    <t xml:space="preserve">Prénom : </t>
  </si>
  <si>
    <t xml:space="preserve">Matricule : </t>
  </si>
  <si>
    <t xml:space="preserve">Groupe : </t>
  </si>
  <si>
    <t>On vous présente les soldes comparatifs des comptes de la société TEKNO inc. au 31 décembre. Les comptes sont classés par ordre alphabétique et les montants sont en dollar canadien.</t>
  </si>
  <si>
    <t>Informations supplémentaires :</t>
  </si>
  <si>
    <t>Arrondir au dollar près.</t>
  </si>
  <si>
    <t>Le nouvel équipement s’amortit linéairement à raison de 6 850 $ par année et l’ancien équipement s’amortissait linéairement à raison de 6 000 $ par année.</t>
  </si>
  <si>
    <t>Entre autres, l'amortissement est inclus dans les charges commerciales.</t>
  </si>
  <si>
    <r>
      <rPr>
        <b/>
        <sz val="12"/>
        <color theme="1"/>
        <rFont val="Times New Roman"/>
        <family val="1"/>
      </rPr>
      <t>1)</t>
    </r>
    <r>
      <rPr>
        <sz val="12"/>
        <color theme="1"/>
        <rFont val="Times New Roman"/>
        <family val="1"/>
      </rPr>
      <t xml:space="preserve"> Le 1</t>
    </r>
    <r>
      <rPr>
        <vertAlign val="superscript"/>
        <sz val="12"/>
        <color theme="1"/>
        <rFont val="Times New Roman"/>
        <family val="1"/>
      </rPr>
      <t>er</t>
    </r>
    <r>
      <rPr>
        <sz val="12"/>
        <color theme="1"/>
        <rFont val="Times New Roman"/>
        <family val="1"/>
      </rPr>
      <t xml:space="preserve"> mai, un nouvel équipement a été acheté au prix de 157 000 $ pour remplacer l’ancien équipement de production qui a été vendu à cette même date</t>
    </r>
  </si>
  <si>
    <t>Emprunt bancaire (court terme)</t>
  </si>
  <si>
    <t>Intérêts à recevoir</t>
  </si>
  <si>
    <t>Intérêts à payer</t>
  </si>
  <si>
    <t>Loyers payés d'avance</t>
  </si>
  <si>
    <t>Matériel roulant</t>
  </si>
  <si>
    <t>Stocks (inventaires) de marchandises</t>
  </si>
  <si>
    <t>Amortissement cumulé - Bâtiment</t>
  </si>
  <si>
    <t>Amortissement cumulé - Matériel roulant</t>
  </si>
  <si>
    <t>Bâtiment</t>
  </si>
  <si>
    <t>Capital- social (ou capital-actions)</t>
  </si>
  <si>
    <t>Comptes-clients (nets)</t>
  </si>
  <si>
    <t>Fournitures de bureau</t>
  </si>
  <si>
    <t>Obligations à payer (long terme)</t>
  </si>
  <si>
    <t>Résultats non distribués (RND)</t>
  </si>
  <si>
    <t xml:space="preserve">TRAVAIL À FAIRE : </t>
  </si>
  <si>
    <r>
      <rPr>
        <b/>
        <sz val="11"/>
        <color theme="1"/>
        <rFont val="Calibri"/>
        <family val="2"/>
        <scheme val="minor"/>
      </rPr>
      <t>A)</t>
    </r>
    <r>
      <rPr>
        <sz val="11"/>
        <color theme="1"/>
        <rFont val="Calibri"/>
        <family val="2"/>
        <scheme val="minor"/>
      </rPr>
      <t xml:space="preserve"> Calculer le ratio de liquidité générale </t>
    </r>
  </si>
  <si>
    <r>
      <rPr>
        <b/>
        <sz val="11"/>
        <color theme="1"/>
        <rFont val="Calibri"/>
        <family val="2"/>
        <scheme val="minor"/>
      </rPr>
      <t>B)</t>
    </r>
    <r>
      <rPr>
        <sz val="11"/>
        <color theme="1"/>
        <rFont val="Calibri"/>
        <family val="2"/>
        <scheme val="minor"/>
      </rPr>
      <t xml:space="preserve"> Calculer le ratio de liquidité immédiate </t>
    </r>
  </si>
  <si>
    <r>
      <rPr>
        <b/>
        <sz val="11"/>
        <color theme="1"/>
        <rFont val="Calibri"/>
        <family val="2"/>
        <scheme val="minor"/>
      </rPr>
      <t>C)</t>
    </r>
    <r>
      <rPr>
        <sz val="11"/>
        <color theme="1"/>
        <rFont val="Calibri"/>
        <family val="2"/>
        <scheme val="minor"/>
      </rPr>
      <t xml:space="preserve"> Calculer le ratio d'endettement</t>
    </r>
  </si>
  <si>
    <t>On vous présente les soldes comparatifs d'une société au 31 décembre. Les comptes sont classés par ordre alphabétique et les montants sont en dollar canadien.</t>
  </si>
  <si>
    <r>
      <rPr>
        <b/>
        <sz val="11"/>
        <color theme="1"/>
        <rFont val="Arial"/>
        <family val="2"/>
      </rPr>
      <t>A)</t>
    </r>
    <r>
      <rPr>
        <sz val="11"/>
        <color theme="1"/>
        <rFont val="Arial"/>
        <family val="2"/>
      </rPr>
      <t xml:space="preserve"> Effectuer le quiz sur Moodle</t>
    </r>
  </si>
  <si>
    <r>
      <t xml:space="preserve">Le quiz se trouve dans la section "Questions pour TP"  entre la section 13 et 15
Vous bénéficiez que d'une </t>
    </r>
    <r>
      <rPr>
        <b/>
        <sz val="11"/>
        <color theme="1"/>
        <rFont val="Calibri"/>
        <family val="2"/>
        <scheme val="minor"/>
      </rPr>
      <t>seule tentative</t>
    </r>
    <r>
      <rPr>
        <sz val="11"/>
        <color theme="1"/>
        <rFont val="Calibri"/>
        <family val="2"/>
        <scheme val="minor"/>
      </rPr>
      <t xml:space="preserve"> pour faire le quiz. 
Le mot de passe pour le Quiz est: Arrow12
Le quiz comporte 26 questions à choix multiples (pas de calculs seulement de la théorie).
Lorsque vous envoyez vos réponses, vous ne pourrez plus les modifier. </t>
    </r>
  </si>
  <si>
    <r>
      <rPr>
        <b/>
        <sz val="11"/>
        <color theme="1"/>
        <rFont val="Times New Roman"/>
        <family val="1"/>
      </rPr>
      <t>2)</t>
    </r>
    <r>
      <rPr>
        <sz val="11"/>
        <color theme="1"/>
        <rFont val="Times New Roman"/>
        <family val="1"/>
      </rPr>
      <t xml:space="preserve"> Les placements à terme sont constitués d’obligations de compagnies.</t>
    </r>
  </si>
  <si>
    <r>
      <rPr>
        <b/>
        <sz val="11"/>
        <color theme="1"/>
        <rFont val="Times New Roman"/>
        <family val="1"/>
      </rPr>
      <t>3)</t>
    </r>
    <r>
      <rPr>
        <sz val="11"/>
        <color theme="1"/>
        <rFont val="Times New Roman"/>
        <family val="1"/>
      </rPr>
      <t xml:space="preserve"> Des dividendes ont été déclarés et payés.</t>
    </r>
  </si>
  <si>
    <r>
      <rPr>
        <b/>
        <sz val="11"/>
        <color theme="1"/>
        <rFont val="Times New Roman"/>
        <family val="1"/>
      </rPr>
      <t>4)</t>
    </r>
    <r>
      <rPr>
        <sz val="11"/>
        <color theme="1"/>
        <rFont val="Times New Roman"/>
        <family val="1"/>
      </rPr>
      <t xml:space="preserve"> Les charges commerciales et administratives comprennent toutes les charges qui ne sont pas mentionnées dans les comptes du tableau précédant. </t>
    </r>
  </si>
  <si>
    <r>
      <rPr>
        <b/>
        <sz val="11"/>
        <color theme="1"/>
        <rFont val="Times New Roman"/>
        <family val="1"/>
      </rPr>
      <t>5)</t>
    </r>
    <r>
      <rPr>
        <sz val="11"/>
        <color theme="1"/>
        <rFont val="Times New Roman"/>
        <family val="1"/>
      </rPr>
      <t xml:space="preserve"> La compagnie ne paye pas d’impôt</t>
    </r>
  </si>
  <si>
    <r>
      <t>TRAVAIL À FAIRE</t>
    </r>
    <r>
      <rPr>
        <b/>
        <sz val="12"/>
        <color theme="1"/>
        <rFont val="Times New Roman"/>
        <family val="1"/>
      </rPr>
      <t> </t>
    </r>
    <r>
      <rPr>
        <sz val="11"/>
        <color theme="1"/>
        <rFont val="Times New Roman"/>
        <family val="1"/>
      </rPr>
      <t>: (pour l’exercice terminé le 31 décembre 2019)</t>
    </r>
  </si>
  <si>
    <r>
      <t>A)</t>
    </r>
    <r>
      <rPr>
        <b/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 xml:space="preserve">Dressez, </t>
    </r>
    <r>
      <rPr>
        <b/>
        <sz val="12"/>
        <color theme="1"/>
        <rFont val="Times New Roman"/>
        <family val="1"/>
      </rPr>
      <t>en bonne et due forme</t>
    </r>
    <r>
      <rPr>
        <sz val="11"/>
        <color theme="1"/>
        <rFont val="Times New Roman"/>
        <family val="1"/>
      </rPr>
      <t>, l’état des résultats</t>
    </r>
    <r>
      <rPr>
        <b/>
        <sz val="12"/>
        <color theme="1"/>
        <rFont val="Times New Roman"/>
        <family val="1"/>
      </rPr>
      <t>.</t>
    </r>
  </si>
  <si>
    <r>
      <t>B)</t>
    </r>
    <r>
      <rPr>
        <b/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Times New Roman"/>
        <family val="1"/>
      </rPr>
      <t xml:space="preserve">Dressez, </t>
    </r>
    <r>
      <rPr>
        <b/>
        <sz val="12"/>
        <color rgb="FF000000"/>
        <rFont val="Times New Roman"/>
        <family val="1"/>
      </rPr>
      <t>en bonne et due forme</t>
    </r>
    <r>
      <rPr>
        <sz val="12"/>
        <color rgb="FF000000"/>
        <rFont val="Times New Roman"/>
        <family val="1"/>
      </rPr>
      <t>, l’état de variation des capitaux propres</t>
    </r>
    <r>
      <rPr>
        <b/>
        <sz val="12"/>
        <color rgb="FF000000"/>
        <rFont val="Times New Roman"/>
        <family val="1"/>
      </rPr>
      <t>.</t>
    </r>
  </si>
  <si>
    <r>
      <t>C)</t>
    </r>
    <r>
      <rPr>
        <b/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 xml:space="preserve">Dressez, </t>
    </r>
    <r>
      <rPr>
        <b/>
        <sz val="12"/>
        <color theme="1"/>
        <rFont val="Times New Roman"/>
        <family val="1"/>
      </rPr>
      <t>en bonne et due forme</t>
    </r>
    <r>
      <rPr>
        <sz val="11"/>
        <color theme="1"/>
        <rFont val="Times New Roman"/>
        <family val="1"/>
      </rPr>
      <t>, l’état de la situation financière.</t>
    </r>
  </si>
  <si>
    <r>
      <t>D)</t>
    </r>
    <r>
      <rPr>
        <b/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 xml:space="preserve">Dressez, </t>
    </r>
    <r>
      <rPr>
        <b/>
        <sz val="12"/>
        <color theme="1"/>
        <rFont val="Times New Roman"/>
        <family val="1"/>
      </rPr>
      <t>en bonne et due forme</t>
    </r>
    <r>
      <rPr>
        <sz val="11"/>
        <color theme="1"/>
        <rFont val="Times New Roman"/>
        <family val="1"/>
      </rPr>
      <t>, l’état des flux de trésorerie selon la méthode indirecte.</t>
    </r>
  </si>
  <si>
    <t>Répondez directement dans les cases jaunes</t>
  </si>
  <si>
    <t>A 2020</t>
  </si>
  <si>
    <t>ANC</t>
  </si>
  <si>
    <t>AC</t>
  </si>
  <si>
    <t>PC</t>
  </si>
  <si>
    <t>PNC</t>
  </si>
  <si>
    <t>AC/PC</t>
  </si>
  <si>
    <t>AC-Stocks-frais payés d'avance/PC</t>
  </si>
  <si>
    <t>Ptot/Atot</t>
  </si>
  <si>
    <t>Charges</t>
  </si>
  <si>
    <t>Produits</t>
  </si>
  <si>
    <t>TEKNO inc.</t>
  </si>
  <si>
    <t>États des résultats</t>
  </si>
  <si>
    <t>Marge brute</t>
  </si>
  <si>
    <t>Amortissement</t>
  </si>
  <si>
    <t>Intérêts sur emprunts</t>
  </si>
  <si>
    <t>Produits des ventes</t>
  </si>
  <si>
    <t>Intérêts sur placement</t>
  </si>
  <si>
    <t>Perte sur diposition de l'ancien équipement</t>
  </si>
  <si>
    <t>Réparation de l'équipement</t>
  </si>
  <si>
    <t>Résultat net</t>
  </si>
  <si>
    <t>État des variations des capitaux propres</t>
  </si>
  <si>
    <t>($ CAN)</t>
  </si>
  <si>
    <t>RND</t>
  </si>
  <si>
    <t>Émission d'actions</t>
  </si>
  <si>
    <t>Rachat d'actions</t>
  </si>
  <si>
    <t>État de la situation financière</t>
  </si>
  <si>
    <t>État des flux de trésorerie (méthode indirecte)</t>
  </si>
  <si>
    <t>Variation des comptes clients</t>
  </si>
  <si>
    <t>Variation intérêts sur placement à recevoir</t>
  </si>
  <si>
    <t>Variation loyer payé d'avance</t>
  </si>
  <si>
    <t>Variation stocks (inventaires) de matières premières</t>
  </si>
  <si>
    <t>Variation salaires à payer</t>
  </si>
  <si>
    <t>Perte sur disposition</t>
  </si>
  <si>
    <t>Achat nouvel équipement</t>
  </si>
  <si>
    <t>Vente ancien équipement</t>
  </si>
  <si>
    <t>Rachats d'actions</t>
  </si>
  <si>
    <t>Variation de la trésorerie</t>
  </si>
  <si>
    <t>Trésorerie au début</t>
  </si>
  <si>
    <t>Trésorerie à la fin</t>
  </si>
  <si>
    <t>Variations comptes fournisseurs</t>
  </si>
  <si>
    <r>
      <t>période du 1</t>
    </r>
    <r>
      <rPr>
        <vertAlign val="superscript"/>
        <sz val="12"/>
        <rFont val="Times New Roman"/>
        <family val="1"/>
      </rPr>
      <t>er</t>
    </r>
    <r>
      <rPr>
        <sz val="12"/>
        <rFont val="Times New Roman"/>
        <family val="1"/>
      </rPr>
      <t xml:space="preserve"> janvier au 31 décembre 2019</t>
    </r>
  </si>
  <si>
    <t>Résultat avant impots</t>
  </si>
  <si>
    <t>Impôts</t>
  </si>
  <si>
    <t>Résultats net</t>
  </si>
  <si>
    <t>Total des capitaux propres</t>
  </si>
  <si>
    <r>
      <t>Solde au 1</t>
    </r>
    <r>
      <rPr>
        <vertAlign val="superscript"/>
        <sz val="12"/>
        <rFont val="Times New Roman"/>
        <family val="1"/>
      </rPr>
      <t>er</t>
    </r>
    <r>
      <rPr>
        <sz val="12"/>
        <rFont val="Times New Roman"/>
        <family val="1"/>
      </rPr>
      <t xml:space="preserve"> janvier 2019</t>
    </r>
  </si>
  <si>
    <t>Solde au 31 décembre 2019</t>
  </si>
  <si>
    <t>Actifs de régularisation</t>
  </si>
  <si>
    <t>Immobilisations corporelles</t>
  </si>
  <si>
    <t>Placement à long terme</t>
  </si>
  <si>
    <t>Passifs de régularisation</t>
  </si>
  <si>
    <t>Hemed</t>
  </si>
  <si>
    <t>Salha</t>
  </si>
  <si>
    <t>Au 31 décembre 2019</t>
  </si>
  <si>
    <r>
      <t>Période du 1</t>
    </r>
    <r>
      <rPr>
        <vertAlign val="superscript"/>
        <sz val="12"/>
        <color theme="1"/>
        <rFont val="Times New Roman"/>
        <family val="1"/>
      </rPr>
      <t>er</t>
    </r>
    <r>
      <rPr>
        <sz val="12"/>
        <color theme="1"/>
        <rFont val="Times New Roman"/>
        <family val="1"/>
      </rPr>
      <t xml:space="preserve"> janvier au 31 décembre 2019</t>
    </r>
  </si>
  <si>
    <t>AC (frais payés d'avance)</t>
  </si>
  <si>
    <t>AC (stock)</t>
  </si>
  <si>
    <t>ANC (negatif)</t>
  </si>
  <si>
    <t>ANC (négatif)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</si>
</sst>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* #,##0.00_)\ &quot;$&quot;_ ;_ * \(#,##0.00\)\ &quot;$&quot;_ ;_ * &quot;-&quot;??_)\ &quot;$&quot;_ ;_ @_ "/>
    <numFmt numFmtId="164" formatCode="_ * #,##0_)\ &quot;$&quot;_ ;_ * \(#,##0\)\ &quot;$&quot;_ ;_ * &quot;-&quot;??_)\ &quot;$&quot;_ ;_ @_ "/>
    <numFmt numFmtId="165" formatCode="h&quot; h &quot;mm;@"/>
    <numFmt numFmtId="166" formatCode="[$-F800]dddd\,\ mmmm\ dd\,\ yyyy"/>
    <numFmt numFmtId="167" formatCode="0.0000"/>
    <numFmt numFmtId="168" formatCode="0.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1"/>
      <color theme="1"/>
      <name val="Times New Roman"/>
      <family val="1"/>
    </font>
    <font>
      <sz val="12"/>
      <name val="Times New Roman"/>
      <family val="1"/>
    </font>
    <font>
      <b/>
      <u/>
      <sz val="12"/>
      <color theme="1"/>
      <name val="Times New Roman"/>
      <family val="1"/>
    </font>
    <font>
      <b/>
      <sz val="7"/>
      <color theme="1"/>
      <name val="Times New Roman"/>
      <family val="1"/>
    </font>
    <font>
      <b/>
      <sz val="7"/>
      <color rgb="FF000000"/>
      <name val="Times New Roman"/>
      <family val="1"/>
    </font>
    <font>
      <sz val="11"/>
      <color rgb="FFFF0000"/>
      <name val="Calibri"/>
      <family val="2"/>
      <scheme val="minor"/>
    </font>
    <font>
      <vertAlign val="superscript"/>
      <sz val="12"/>
      <name val="Times New Roman"/>
      <family val="1"/>
    </font>
    <font>
      <b/>
      <u/>
      <sz val="11"/>
      <color theme="1"/>
      <name val="Times New Roman"/>
      <family val="1"/>
    </font>
    <font>
      <u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74">
    <xf numFmtId="0" fontId="0" fillId="0" borderId="0" xfId="0"/>
    <xf numFmtId="0" fontId="4" fillId="0" borderId="0" xfId="0" applyFont="1"/>
    <xf numFmtId="0" fontId="2" fillId="0" borderId="0" xfId="0" applyFont="1"/>
    <xf numFmtId="0" fontId="8" fillId="0" borderId="0" xfId="0" applyFont="1" applyFill="1" applyBorder="1" applyAlignment="1">
      <alignment vertical="center"/>
    </xf>
    <xf numFmtId="0" fontId="9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164" fontId="7" fillId="0" borderId="1" xfId="1" applyNumberFormat="1" applyFont="1" applyBorder="1" applyAlignment="1">
      <alignment horizontal="right" vertical="center"/>
    </xf>
    <xf numFmtId="0" fontId="11" fillId="0" borderId="0" xfId="2" applyFont="1" applyAlignment="1">
      <alignment horizontal="center" vertical="center"/>
    </xf>
    <xf numFmtId="0" fontId="12" fillId="0" borderId="0" xfId="2" applyFont="1" applyAlignment="1">
      <alignment vertical="center"/>
    </xf>
    <xf numFmtId="0" fontId="13" fillId="0" borderId="0" xfId="0" applyFont="1"/>
    <xf numFmtId="49" fontId="14" fillId="0" borderId="0" xfId="0" applyNumberFormat="1" applyFont="1" applyAlignment="1">
      <alignment horizontal="right"/>
    </xf>
    <xf numFmtId="49" fontId="6" fillId="0" borderId="0" xfId="0" applyNumberFormat="1" applyFont="1"/>
    <xf numFmtId="49" fontId="14" fillId="0" borderId="0" xfId="0" applyNumberFormat="1" applyFont="1"/>
    <xf numFmtId="0" fontId="13" fillId="0" borderId="0" xfId="0" applyFont="1" applyAlignment="1">
      <alignment horizontal="left" wrapText="1"/>
    </xf>
    <xf numFmtId="49" fontId="14" fillId="0" borderId="0" xfId="0" applyNumberFormat="1" applyFont="1" applyAlignment="1">
      <alignment horizontal="left"/>
    </xf>
    <xf numFmtId="49" fontId="14" fillId="0" borderId="0" xfId="0" applyNumberFormat="1" applyFont="1" applyAlignment="1" applyProtection="1">
      <alignment horizontal="right"/>
      <protection locked="0"/>
    </xf>
    <xf numFmtId="49" fontId="14" fillId="0" borderId="0" xfId="0" applyNumberFormat="1" applyFont="1" applyAlignment="1" applyProtection="1">
      <alignment horizontal="center"/>
      <protection locked="0"/>
    </xf>
    <xf numFmtId="49" fontId="13" fillId="0" borderId="0" xfId="0" applyNumberFormat="1" applyFont="1" applyAlignment="1" applyProtection="1">
      <alignment horizontal="left"/>
      <protection locked="0"/>
    </xf>
    <xf numFmtId="0" fontId="15" fillId="0" borderId="1" xfId="0" applyFont="1" applyBorder="1" applyAlignment="1">
      <alignment horizontal="center"/>
    </xf>
    <xf numFmtId="0" fontId="13" fillId="0" borderId="1" xfId="0" applyFont="1" applyBorder="1" applyAlignment="1">
      <alignment vertical="center"/>
    </xf>
    <xf numFmtId="164" fontId="13" fillId="0" borderId="1" xfId="1" applyNumberFormat="1" applyFont="1" applyBorder="1" applyAlignment="1">
      <alignment vertical="center"/>
    </xf>
    <xf numFmtId="164" fontId="13" fillId="0" borderId="1" xfId="1" applyNumberFormat="1" applyFont="1" applyBorder="1"/>
    <xf numFmtId="0" fontId="16" fillId="0" borderId="0" xfId="2" applyFont="1" applyAlignment="1">
      <alignment horizontal="center"/>
    </xf>
    <xf numFmtId="0" fontId="16" fillId="0" borderId="10" xfId="2" applyFont="1" applyBorder="1" applyAlignment="1">
      <alignment horizontal="center"/>
    </xf>
    <xf numFmtId="0" fontId="16" fillId="0" borderId="17" xfId="2" applyFont="1" applyBorder="1" applyAlignment="1">
      <alignment horizontal="center"/>
    </xf>
    <xf numFmtId="0" fontId="6" fillId="0" borderId="2" xfId="0" applyFont="1" applyBorder="1"/>
    <xf numFmtId="0" fontId="13" fillId="0" borderId="5" xfId="0" applyFont="1" applyBorder="1" applyAlignment="1">
      <alignment vertical="center"/>
    </xf>
    <xf numFmtId="164" fontId="16" fillId="0" borderId="0" xfId="1" applyNumberFormat="1" applyFont="1"/>
    <xf numFmtId="164" fontId="16" fillId="0" borderId="0" xfId="2" applyNumberFormat="1" applyFont="1"/>
    <xf numFmtId="0" fontId="11" fillId="0" borderId="5" xfId="2" applyFont="1" applyBorder="1"/>
    <xf numFmtId="164" fontId="16" fillId="0" borderId="6" xfId="1" applyNumberFormat="1" applyFont="1" applyBorder="1"/>
    <xf numFmtId="0" fontId="13" fillId="0" borderId="5" xfId="0" applyFont="1" applyBorder="1"/>
    <xf numFmtId="164" fontId="13" fillId="0" borderId="0" xfId="1" applyNumberFormat="1" applyFont="1"/>
    <xf numFmtId="0" fontId="15" fillId="0" borderId="5" xfId="0" applyFont="1" applyBorder="1" applyAlignment="1">
      <alignment vertical="center"/>
    </xf>
    <xf numFmtId="0" fontId="16" fillId="0" borderId="5" xfId="2" applyFont="1" applyBorder="1"/>
    <xf numFmtId="0" fontId="7" fillId="0" borderId="1" xfId="0" applyFont="1" applyBorder="1" applyAlignment="1">
      <alignment vertical="center" wrapText="1"/>
    </xf>
    <xf numFmtId="0" fontId="15" fillId="0" borderId="5" xfId="0" applyFont="1" applyBorder="1"/>
    <xf numFmtId="164" fontId="16" fillId="0" borderId="0" xfId="2" applyNumberFormat="1" applyFont="1" applyAlignment="1">
      <alignment horizontal="right"/>
    </xf>
    <xf numFmtId="164" fontId="11" fillId="0" borderId="0" xfId="1" applyNumberFormat="1" applyFont="1"/>
    <xf numFmtId="0" fontId="14" fillId="0" borderId="5" xfId="0" applyFont="1" applyBorder="1" applyAlignment="1">
      <alignment vertical="center" wrapText="1"/>
    </xf>
    <xf numFmtId="164" fontId="13" fillId="0" borderId="1" xfId="1" applyNumberFormat="1" applyFont="1" applyBorder="1" applyAlignment="1"/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center" vertical="center" wrapText="1"/>
    </xf>
    <xf numFmtId="0" fontId="6" fillId="0" borderId="5" xfId="0" applyFont="1" applyBorder="1"/>
    <xf numFmtId="0" fontId="16" fillId="0" borderId="5" xfId="2" applyFont="1" applyBorder="1" applyAlignment="1">
      <alignment horizontal="left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Fill="1"/>
    <xf numFmtId="0" fontId="13" fillId="0" borderId="0" xfId="0" applyFont="1" applyFill="1" applyAlignment="1">
      <alignment vertical="center" wrapText="1"/>
    </xf>
    <xf numFmtId="164" fontId="11" fillId="0" borderId="0" xfId="2" applyNumberFormat="1" applyFont="1"/>
    <xf numFmtId="0" fontId="13" fillId="0" borderId="0" xfId="0" applyFont="1" applyAlignment="1">
      <alignment vertical="top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justify" vertical="center"/>
    </xf>
    <xf numFmtId="0" fontId="13" fillId="0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 indent="4"/>
    </xf>
    <xf numFmtId="0" fontId="16" fillId="0" borderId="8" xfId="2" applyFont="1" applyBorder="1"/>
    <xf numFmtId="0" fontId="13" fillId="0" borderId="0" xfId="0" applyFont="1" applyFill="1" applyAlignment="1">
      <alignment wrapText="1"/>
    </xf>
    <xf numFmtId="164" fontId="13" fillId="0" borderId="0" xfId="0" applyNumberFormat="1" applyFont="1"/>
    <xf numFmtId="0" fontId="16" fillId="0" borderId="2" xfId="2" applyFont="1" applyBorder="1"/>
    <xf numFmtId="0" fontId="17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49" fontId="13" fillId="0" borderId="0" xfId="0" applyNumberFormat="1" applyFont="1"/>
    <xf numFmtId="0" fontId="14" fillId="0" borderId="0" xfId="0" applyFont="1" applyAlignment="1">
      <alignment vertical="center"/>
    </xf>
    <xf numFmtId="0" fontId="11" fillId="0" borderId="8" xfId="2" applyFont="1" applyBorder="1"/>
    <xf numFmtId="0" fontId="13" fillId="0" borderId="0" xfId="0" applyFont="1" applyAlignment="1">
      <alignment horizontal="right"/>
    </xf>
    <xf numFmtId="165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vertical="center"/>
    </xf>
    <xf numFmtId="2" fontId="16" fillId="0" borderId="0" xfId="2" applyNumberFormat="1" applyFont="1"/>
    <xf numFmtId="0" fontId="11" fillId="0" borderId="0" xfId="2" applyFont="1" applyAlignment="1">
      <alignment vertical="center"/>
    </xf>
    <xf numFmtId="44" fontId="16" fillId="0" borderId="0" xfId="1" applyNumberFormat="1" applyFont="1"/>
    <xf numFmtId="44" fontId="16" fillId="0" borderId="6" xfId="1" applyNumberFormat="1" applyFont="1" applyBorder="1"/>
    <xf numFmtId="44" fontId="13" fillId="0" borderId="6" xfId="1" applyNumberFormat="1" applyFont="1" applyBorder="1"/>
    <xf numFmtId="44" fontId="16" fillId="0" borderId="9" xfId="1" applyNumberFormat="1" applyFont="1" applyBorder="1"/>
    <xf numFmtId="44" fontId="16" fillId="0" borderId="10" xfId="1" applyNumberFormat="1" applyFont="1" applyBorder="1"/>
    <xf numFmtId="44" fontId="11" fillId="0" borderId="6" xfId="1" applyNumberFormat="1" applyFont="1" applyBorder="1"/>
    <xf numFmtId="44" fontId="6" fillId="0" borderId="6" xfId="1" applyNumberFormat="1" applyFont="1" applyBorder="1"/>
    <xf numFmtId="44" fontId="16" fillId="3" borderId="4" xfId="1" applyNumberFormat="1" applyFont="1" applyFill="1" applyBorder="1"/>
    <xf numFmtId="17" fontId="16" fillId="0" borderId="10" xfId="2" applyNumberFormat="1" applyFont="1" applyBorder="1" applyAlignment="1">
      <alignment horizontal="center"/>
    </xf>
    <xf numFmtId="0" fontId="7" fillId="0" borderId="5" xfId="0" applyFont="1" applyBorder="1" applyAlignment="1">
      <alignment vertical="center" wrapText="1"/>
    </xf>
    <xf numFmtId="0" fontId="22" fillId="0" borderId="5" xfId="0" applyFont="1" applyBorder="1" applyAlignment="1">
      <alignment vertical="center"/>
    </xf>
    <xf numFmtId="44" fontId="16" fillId="0" borderId="0" xfId="1" applyNumberFormat="1" applyFont="1" applyBorder="1"/>
    <xf numFmtId="44" fontId="13" fillId="0" borderId="0" xfId="0" applyNumberFormat="1" applyFont="1" applyBorder="1"/>
    <xf numFmtId="44" fontId="13" fillId="0" borderId="0" xfId="1" applyNumberFormat="1" applyFont="1" applyBorder="1"/>
    <xf numFmtId="44" fontId="16" fillId="0" borderId="0" xfId="1" applyNumberFormat="1" applyFont="1" applyBorder="1" applyAlignment="1">
      <alignment horizontal="left"/>
    </xf>
    <xf numFmtId="44" fontId="4" fillId="0" borderId="0" xfId="1" applyNumberFormat="1" applyFont="1"/>
    <xf numFmtId="0" fontId="4" fillId="0" borderId="5" xfId="0" applyFont="1" applyBorder="1"/>
    <xf numFmtId="0" fontId="23" fillId="0" borderId="5" xfId="2" applyFont="1" applyBorder="1"/>
    <xf numFmtId="1" fontId="11" fillId="0" borderId="0" xfId="2" applyNumberFormat="1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164" fontId="16" fillId="0" borderId="0" xfId="1" applyNumberFormat="1" applyFont="1" applyBorder="1"/>
    <xf numFmtId="0" fontId="11" fillId="0" borderId="2" xfId="2" applyFont="1" applyBorder="1"/>
    <xf numFmtId="164" fontId="16" fillId="0" borderId="3" xfId="1" applyNumberFormat="1" applyFont="1" applyBorder="1"/>
    <xf numFmtId="164" fontId="16" fillId="0" borderId="4" xfId="1" applyNumberFormat="1" applyFont="1" applyBorder="1"/>
    <xf numFmtId="0" fontId="6" fillId="0" borderId="0" xfId="0" applyFont="1" applyAlignment="1">
      <alignment horizontal="left"/>
    </xf>
    <xf numFmtId="2" fontId="0" fillId="2" borderId="0" xfId="0" applyNumberFormat="1" applyFill="1"/>
    <xf numFmtId="164" fontId="13" fillId="0" borderId="0" xfId="1" applyNumberFormat="1" applyFont="1" applyBorder="1"/>
    <xf numFmtId="164" fontId="13" fillId="0" borderId="6" xfId="1" applyNumberFormat="1" applyFont="1" applyBorder="1"/>
    <xf numFmtId="164" fontId="11" fillId="0" borderId="0" xfId="1" applyNumberFormat="1" applyFont="1" applyBorder="1"/>
    <xf numFmtId="164" fontId="11" fillId="0" borderId="6" xfId="1" applyNumberFormat="1" applyFont="1" applyBorder="1"/>
    <xf numFmtId="164" fontId="11" fillId="0" borderId="9" xfId="1" applyNumberFormat="1" applyFont="1" applyBorder="1"/>
    <xf numFmtId="164" fontId="11" fillId="0" borderId="10" xfId="1" applyNumberFormat="1" applyFont="1" applyBorder="1"/>
    <xf numFmtId="164" fontId="6" fillId="0" borderId="0" xfId="1" applyNumberFormat="1" applyFont="1"/>
    <xf numFmtId="164" fontId="15" fillId="0" borderId="6" xfId="1" applyNumberFormat="1" applyFont="1" applyBorder="1"/>
    <xf numFmtId="164" fontId="4" fillId="0" borderId="0" xfId="1" applyNumberFormat="1" applyFont="1"/>
    <xf numFmtId="0" fontId="4" fillId="0" borderId="3" xfId="0" applyFont="1" applyBorder="1"/>
    <xf numFmtId="0" fontId="4" fillId="0" borderId="4" xfId="0" applyFont="1" applyBorder="1"/>
    <xf numFmtId="44" fontId="4" fillId="0" borderId="6" xfId="1" applyNumberFormat="1" applyFont="1" applyBorder="1"/>
    <xf numFmtId="44" fontId="6" fillId="0" borderId="0" xfId="1" applyNumberFormat="1" applyFont="1"/>
    <xf numFmtId="164" fontId="4" fillId="0" borderId="0" xfId="1" applyNumberFormat="1" applyFont="1" applyFill="1"/>
    <xf numFmtId="0" fontId="4" fillId="0" borderId="2" xfId="0" applyFont="1" applyBorder="1"/>
    <xf numFmtId="44" fontId="4" fillId="0" borderId="3" xfId="1" applyNumberFormat="1" applyFont="1" applyBorder="1"/>
    <xf numFmtId="164" fontId="4" fillId="0" borderId="6" xfId="1" applyNumberFormat="1" applyFont="1" applyBorder="1"/>
    <xf numFmtId="0" fontId="4" fillId="0" borderId="8" xfId="0" applyFont="1" applyBorder="1"/>
    <xf numFmtId="44" fontId="4" fillId="0" borderId="9" xfId="1" applyNumberFormat="1" applyFont="1" applyBorder="1"/>
    <xf numFmtId="44" fontId="4" fillId="0" borderId="10" xfId="1" applyNumberFormat="1" applyFont="1" applyBorder="1"/>
    <xf numFmtId="0" fontId="20" fillId="0" borderId="0" xfId="0" applyFont="1" applyFill="1" applyAlignment="1"/>
    <xf numFmtId="0" fontId="0" fillId="4" borderId="0" xfId="0" applyFill="1" applyAlignment="1">
      <alignment horizontal="left"/>
    </xf>
    <xf numFmtId="0" fontId="13" fillId="4" borderId="0" xfId="0" applyFont="1" applyFill="1"/>
    <xf numFmtId="167" fontId="0" fillId="2" borderId="0" xfId="0" applyNumberFormat="1" applyFill="1"/>
    <xf numFmtId="168" fontId="0" fillId="2" borderId="0" xfId="0" applyNumberFormat="1" applyFill="1"/>
    <xf numFmtId="0" fontId="0" fillId="0" borderId="12" xfId="0" applyBorder="1" applyAlignment="1">
      <alignment horizontal="left" vertical="top" wrapText="1"/>
    </xf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wrapText="1"/>
    </xf>
    <xf numFmtId="49" fontId="14" fillId="0" borderId="0" xfId="0" applyNumberFormat="1" applyFont="1" applyAlignment="1" applyProtection="1">
      <alignment horizontal="center"/>
      <protection locked="0"/>
    </xf>
    <xf numFmtId="49" fontId="13" fillId="0" borderId="0" xfId="0" applyNumberFormat="1" applyFont="1" applyAlignment="1" applyProtection="1">
      <alignment horizontal="left"/>
      <protection locked="0"/>
    </xf>
    <xf numFmtId="0" fontId="13" fillId="0" borderId="0" xfId="0" applyFont="1" applyFill="1" applyAlignment="1">
      <alignment horizontal="left" vertical="center" wrapText="1"/>
    </xf>
    <xf numFmtId="0" fontId="13" fillId="0" borderId="0" xfId="0" applyFont="1" applyFill="1"/>
    <xf numFmtId="0" fontId="13" fillId="0" borderId="0" xfId="0" applyFont="1" applyFill="1" applyAlignment="1">
      <alignment horizontal="left" vertical="top" wrapText="1"/>
    </xf>
    <xf numFmtId="0" fontId="16" fillId="0" borderId="8" xfId="2" applyFont="1" applyBorder="1" applyAlignment="1">
      <alignment horizontal="center"/>
    </xf>
    <xf numFmtId="0" fontId="16" fillId="0" borderId="9" xfId="2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11" fillId="2" borderId="2" xfId="2" applyFont="1" applyFill="1" applyBorder="1" applyAlignment="1">
      <alignment horizontal="center" vertical="center"/>
    </xf>
    <xf numFmtId="0" fontId="11" fillId="2" borderId="3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0" fontId="11" fillId="2" borderId="12" xfId="2" applyFont="1" applyFill="1" applyBorder="1" applyAlignment="1">
      <alignment horizontal="center" vertical="center"/>
    </xf>
    <xf numFmtId="0" fontId="11" fillId="2" borderId="11" xfId="2" applyFont="1" applyFill="1" applyBorder="1" applyAlignment="1">
      <alignment horizontal="center" vertical="center"/>
    </xf>
    <xf numFmtId="0" fontId="11" fillId="2" borderId="13" xfId="2" applyFont="1" applyFill="1" applyBorder="1" applyAlignment="1">
      <alignment horizontal="center" vertical="center"/>
    </xf>
    <xf numFmtId="0" fontId="16" fillId="0" borderId="5" xfId="2" applyFont="1" applyBorder="1" applyAlignment="1">
      <alignment horizontal="center"/>
    </xf>
    <xf numFmtId="0" fontId="16" fillId="0" borderId="0" xfId="2" applyFont="1" applyBorder="1" applyAlignment="1">
      <alignment horizontal="center"/>
    </xf>
    <xf numFmtId="0" fontId="16" fillId="0" borderId="6" xfId="2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14" fillId="0" borderId="0" xfId="0" applyNumberFormat="1" applyFont="1" applyAlignment="1" applyProtection="1">
      <alignment horizontal="left"/>
      <protection locked="0"/>
    </xf>
    <xf numFmtId="0" fontId="6" fillId="0" borderId="0" xfId="0" applyNumberFormat="1" applyFont="1" applyAlignment="1" applyProtection="1">
      <alignment horizontal="left"/>
      <protection locked="0"/>
    </xf>
    <xf numFmtId="49" fontId="6" fillId="0" borderId="0" xfId="0" applyNumberFormat="1" applyFont="1" applyAlignment="1" applyProtection="1">
      <alignment horizontal="left"/>
      <protection locked="0"/>
    </xf>
    <xf numFmtId="49" fontId="14" fillId="0" borderId="0" xfId="0" applyNumberFormat="1" applyFont="1" applyAlignment="1">
      <alignment horizontal="left"/>
    </xf>
    <xf numFmtId="49" fontId="14" fillId="0" borderId="0" xfId="0" applyNumberFormat="1" applyFont="1" applyAlignment="1" applyProtection="1">
      <alignment horizontal="right"/>
      <protection locked="0"/>
    </xf>
    <xf numFmtId="166" fontId="6" fillId="0" borderId="0" xfId="0" applyNumberFormat="1" applyFont="1" applyAlignment="1">
      <alignment horizontal="center"/>
    </xf>
    <xf numFmtId="0" fontId="11" fillId="0" borderId="3" xfId="2" applyFont="1" applyBorder="1" applyAlignment="1">
      <alignment horizontal="center" vertical="center" wrapText="1"/>
    </xf>
    <xf numFmtId="0" fontId="11" fillId="0" borderId="0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 wrapText="1"/>
    </xf>
    <xf numFmtId="0" fontId="11" fillId="0" borderId="6" xfId="2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13" fillId="0" borderId="0" xfId="0" applyFont="1" applyAlignment="1">
      <alignment horizontal="left" wrapText="1"/>
    </xf>
    <xf numFmtId="17" fontId="16" fillId="0" borderId="8" xfId="2" applyNumberFormat="1" applyFont="1" applyBorder="1" applyAlignment="1">
      <alignment horizontal="center"/>
    </xf>
    <xf numFmtId="17" fontId="16" fillId="0" borderId="9" xfId="2" applyNumberFormat="1" applyFont="1" applyBorder="1" applyAlignment="1">
      <alignment horizontal="center"/>
    </xf>
    <xf numFmtId="0" fontId="11" fillId="2" borderId="2" xfId="2" applyFont="1" applyFill="1" applyBorder="1" applyAlignment="1">
      <alignment horizontal="center"/>
    </xf>
    <xf numFmtId="0" fontId="11" fillId="2" borderId="3" xfId="2" applyFont="1" applyFill="1" applyBorder="1" applyAlignment="1">
      <alignment horizontal="center"/>
    </xf>
    <xf numFmtId="0" fontId="11" fillId="2" borderId="4" xfId="2" applyFont="1" applyFill="1" applyBorder="1" applyAlignment="1">
      <alignment horizontal="center"/>
    </xf>
    <xf numFmtId="0" fontId="16" fillId="0" borderId="5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</cellXfs>
  <cellStyles count="3">
    <cellStyle name="Monétaire" xfId="1" builtinId="4"/>
    <cellStyle name="Normal" xfId="0" builtinId="0"/>
    <cellStyle name="Normal 2" xfId="2" xr:uid="{D2668EA2-AA1F-4D19-BB0B-0330C5291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640800</xdr:colOff>
      <xdr:row>20</xdr:row>
      <xdr:rowOff>91656</xdr:rowOff>
    </xdr:from>
    <xdr:to>
      <xdr:col>0</xdr:col>
      <xdr:colOff>653760</xdr:colOff>
      <xdr:row>20</xdr:row>
      <xdr:rowOff>113976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cre 1">
              <a:extLst>
                <a:ext uri="{FF2B5EF4-FFF2-40B4-BE49-F238E27FC236}">
                  <a16:creationId xmlns:a16="http://schemas.microsoft.com/office/drawing/2014/main" id="{7AEEB155-EE21-42A6-8E3A-742FB0DA6594}"/>
                </a:ext>
              </a:extLst>
            </xdr14:cNvPr>
            <xdr14:cNvContentPartPr/>
          </xdr14:nvContentPartPr>
          <xdr14:nvPr macro=""/>
          <xdr14:xfrm>
            <a:off x="640800" y="3998520"/>
            <a:ext cx="12960" cy="22320"/>
          </xdr14:xfrm>
        </xdr:contentPart>
      </mc:Choice>
      <mc:Fallback>
        <xdr:pic>
          <xdr:nvPicPr>
            <xdr:cNvPr id="2" name="Encre 1">
              <a:extLst>
                <a:ext uri="{FF2B5EF4-FFF2-40B4-BE49-F238E27FC236}">
                  <a16:creationId xmlns:a16="http://schemas.microsoft.com/office/drawing/2014/main" id="{7AEEB155-EE21-42A6-8E3A-742FB0DA659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6480" y="3994200"/>
              <a:ext cx="2160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117720</xdr:colOff>
      <xdr:row>22</xdr:row>
      <xdr:rowOff>184798</xdr:rowOff>
    </xdr:from>
    <xdr:to>
      <xdr:col>0</xdr:col>
      <xdr:colOff>125640</xdr:colOff>
      <xdr:row>23</xdr:row>
      <xdr:rowOff>11949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Encre 2">
              <a:extLst>
                <a:ext uri="{FF2B5EF4-FFF2-40B4-BE49-F238E27FC236}">
                  <a16:creationId xmlns:a16="http://schemas.microsoft.com/office/drawing/2014/main" id="{DF532D56-922E-4A7F-B763-265480BEE18F}"/>
                </a:ext>
              </a:extLst>
            </xdr14:cNvPr>
            <xdr14:cNvContentPartPr/>
          </xdr14:nvContentPartPr>
          <xdr14:nvPr macro=""/>
          <xdr14:xfrm>
            <a:off x="117720" y="4479120"/>
            <a:ext cx="7920" cy="20880"/>
          </xdr14:xfrm>
        </xdr:contentPart>
      </mc:Choice>
      <mc:Fallback>
        <xdr:pic>
          <xdr:nvPicPr>
            <xdr:cNvPr id="3" name="Encre 2">
              <a:extLst>
                <a:ext uri="{FF2B5EF4-FFF2-40B4-BE49-F238E27FC236}">
                  <a16:creationId xmlns:a16="http://schemas.microsoft.com/office/drawing/2014/main" id="{DF532D56-922E-4A7F-B763-265480BEE18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3400" y="4474800"/>
              <a:ext cx="16560" cy="2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291960</xdr:colOff>
      <xdr:row>22</xdr:row>
      <xdr:rowOff>87958</xdr:rowOff>
    </xdr:from>
    <xdr:to>
      <xdr:col>0</xdr:col>
      <xdr:colOff>297360</xdr:colOff>
      <xdr:row>22</xdr:row>
      <xdr:rowOff>113158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Encre 3">
              <a:extLst>
                <a:ext uri="{FF2B5EF4-FFF2-40B4-BE49-F238E27FC236}">
                  <a16:creationId xmlns:a16="http://schemas.microsoft.com/office/drawing/2014/main" id="{87602FBF-BC3C-4238-9832-055C03006A66}"/>
                </a:ext>
              </a:extLst>
            </xdr14:cNvPr>
            <xdr14:cNvContentPartPr/>
          </xdr14:nvContentPartPr>
          <xdr14:nvPr macro=""/>
          <xdr14:xfrm>
            <a:off x="291960" y="4382280"/>
            <a:ext cx="5400" cy="25200"/>
          </xdr14:xfrm>
        </xdr:contentPart>
      </mc:Choice>
      <mc:Fallback>
        <xdr:pic>
          <xdr:nvPicPr>
            <xdr:cNvPr id="4" name="Encre 3">
              <a:extLst>
                <a:ext uri="{FF2B5EF4-FFF2-40B4-BE49-F238E27FC236}">
                  <a16:creationId xmlns:a16="http://schemas.microsoft.com/office/drawing/2014/main" id="{87602FBF-BC3C-4238-9832-055C03006A6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87640" y="4377960"/>
              <a:ext cx="14040" cy="33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0-25T04:56:22.44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36 36 3712,'-28'26'1472,"28"-52"-1120,0-5-128,0 26-32,0 5-448,-7 0-64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0-25T04:56:30.83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14 57 3328,'7'-18'1312,"-14"3"-1024,0-1 0,0 9-96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0-25T04:56:31.45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15 19 4736,'-14'26'1824,"14"-45"-1408,0 0-128,0 12-64,0 7-352,0 0 32,0 0 32,0 14 96,0-2 0,0 7-160,0 5 0</inkml:trace>
</inkml: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DD38-1D61-4834-925B-1AB45A8A4AAF}">
  <dimension ref="A1:G9"/>
  <sheetViews>
    <sheetView workbookViewId="0">
      <selection activeCell="D12" sqref="D12"/>
    </sheetView>
  </sheetViews>
  <sheetFormatPr baseColWidth="10" defaultRowHeight="14.5" x14ac:dyDescent="0.35"/>
  <sheetData>
    <row r="1" spans="1:7" ht="15" x14ac:dyDescent="0.35">
      <c r="A1" s="3" t="s">
        <v>71</v>
      </c>
    </row>
    <row r="2" spans="1:7" x14ac:dyDescent="0.35">
      <c r="A2" s="4" t="s">
        <v>76</v>
      </c>
    </row>
    <row r="4" spans="1:7" x14ac:dyDescent="0.35">
      <c r="A4" s="121" t="s">
        <v>77</v>
      </c>
      <c r="B4" s="122"/>
      <c r="C4" s="122"/>
      <c r="D4" s="122"/>
      <c r="E4" s="122"/>
      <c r="F4" s="122"/>
      <c r="G4" s="123"/>
    </row>
    <row r="5" spans="1:7" x14ac:dyDescent="0.35">
      <c r="A5" s="124"/>
      <c r="B5" s="125"/>
      <c r="C5" s="125"/>
      <c r="D5" s="125"/>
      <c r="E5" s="125"/>
      <c r="F5" s="125"/>
      <c r="G5" s="126"/>
    </row>
    <row r="6" spans="1:7" x14ac:dyDescent="0.35">
      <c r="A6" s="124"/>
      <c r="B6" s="125"/>
      <c r="C6" s="125"/>
      <c r="D6" s="125"/>
      <c r="E6" s="125"/>
      <c r="F6" s="125"/>
      <c r="G6" s="126"/>
    </row>
    <row r="7" spans="1:7" x14ac:dyDescent="0.35">
      <c r="A7" s="124"/>
      <c r="B7" s="125"/>
      <c r="C7" s="125"/>
      <c r="D7" s="125"/>
      <c r="E7" s="125"/>
      <c r="F7" s="125"/>
      <c r="G7" s="126"/>
    </row>
    <row r="8" spans="1:7" x14ac:dyDescent="0.35">
      <c r="A8" s="124"/>
      <c r="B8" s="125"/>
      <c r="C8" s="125"/>
      <c r="D8" s="125"/>
      <c r="E8" s="125"/>
      <c r="F8" s="125"/>
      <c r="G8" s="126"/>
    </row>
    <row r="9" spans="1:7" x14ac:dyDescent="0.35">
      <c r="A9" s="127"/>
      <c r="B9" s="128"/>
      <c r="C9" s="128"/>
      <c r="D9" s="128"/>
      <c r="E9" s="128"/>
      <c r="F9" s="128"/>
      <c r="G9" s="129"/>
    </row>
  </sheetData>
  <mergeCells count="1">
    <mergeCell ref="A4:G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E18C-54AE-4365-BC06-3D2E039AC437}">
  <dimension ref="A1:F27"/>
  <sheetViews>
    <sheetView workbookViewId="0">
      <selection activeCell="H13" sqref="H13"/>
    </sheetView>
  </sheetViews>
  <sheetFormatPr baseColWidth="10" defaultRowHeight="14.5" x14ac:dyDescent="0.35"/>
  <cols>
    <col min="1" max="1" width="37.26953125" bestFit="1" customWidth="1"/>
    <col min="2" max="2" width="12.453125" customWidth="1"/>
    <col min="3" max="3" width="17.453125" bestFit="1" customWidth="1"/>
  </cols>
  <sheetData>
    <row r="1" spans="1:5" ht="14.5" customHeight="1" x14ac:dyDescent="0.35">
      <c r="A1" s="130" t="s">
        <v>75</v>
      </c>
      <c r="B1" s="130"/>
      <c r="C1" s="130"/>
      <c r="D1" s="130"/>
      <c r="E1" s="130"/>
    </row>
    <row r="2" spans="1:5" x14ac:dyDescent="0.35">
      <c r="A2" s="130"/>
      <c r="B2" s="130"/>
      <c r="C2" s="130"/>
      <c r="D2" s="130"/>
      <c r="E2" s="130"/>
    </row>
    <row r="3" spans="1:5" x14ac:dyDescent="0.35">
      <c r="B3" s="2">
        <v>2019</v>
      </c>
      <c r="C3" s="2">
        <v>2018</v>
      </c>
    </row>
    <row r="4" spans="1:5" ht="15.5" x14ac:dyDescent="0.35">
      <c r="A4" s="5" t="s">
        <v>63</v>
      </c>
      <c r="B4" s="6">
        <v>45000</v>
      </c>
      <c r="C4" s="6">
        <v>30000</v>
      </c>
      <c r="D4" s="117" t="s">
        <v>145</v>
      </c>
    </row>
    <row r="5" spans="1:5" ht="15.5" x14ac:dyDescent="0.35">
      <c r="A5" s="5" t="s">
        <v>64</v>
      </c>
      <c r="B5" s="6">
        <v>4200</v>
      </c>
      <c r="C5" s="6">
        <v>5000</v>
      </c>
      <c r="D5" s="117" t="s">
        <v>146</v>
      </c>
    </row>
    <row r="6" spans="1:5" ht="15.5" x14ac:dyDescent="0.35">
      <c r="A6" s="5" t="s">
        <v>65</v>
      </c>
      <c r="B6" s="6">
        <v>450000</v>
      </c>
      <c r="C6" s="6">
        <v>300000</v>
      </c>
      <c r="D6" s="117" t="s">
        <v>89</v>
      </c>
    </row>
    <row r="7" spans="1:5" ht="15.5" x14ac:dyDescent="0.35">
      <c r="A7" s="5" t="s">
        <v>66</v>
      </c>
      <c r="B7" s="6">
        <v>120000</v>
      </c>
      <c r="C7" s="6">
        <v>75000</v>
      </c>
      <c r="D7" s="117" t="s">
        <v>39</v>
      </c>
    </row>
    <row r="8" spans="1:5" ht="15.5" x14ac:dyDescent="0.35">
      <c r="A8" s="5" t="s">
        <v>67</v>
      </c>
      <c r="B8" s="6">
        <v>875</v>
      </c>
      <c r="C8" s="6">
        <v>947</v>
      </c>
      <c r="D8" s="117" t="s">
        <v>90</v>
      </c>
    </row>
    <row r="9" spans="1:5" ht="15.5" x14ac:dyDescent="0.35">
      <c r="A9" s="5" t="s">
        <v>2</v>
      </c>
      <c r="B9" s="6">
        <v>7412</v>
      </c>
      <c r="C9" s="6">
        <v>8743</v>
      </c>
      <c r="D9" s="117" t="s">
        <v>91</v>
      </c>
    </row>
    <row r="10" spans="1:5" ht="15.5" x14ac:dyDescent="0.35">
      <c r="A10" s="5" t="s">
        <v>57</v>
      </c>
      <c r="B10" s="6">
        <v>15000</v>
      </c>
      <c r="C10" s="6">
        <v>12489</v>
      </c>
      <c r="D10" s="117" t="s">
        <v>91</v>
      </c>
    </row>
    <row r="11" spans="1:5" ht="15.5" x14ac:dyDescent="0.35">
      <c r="A11" s="5" t="s">
        <v>3</v>
      </c>
      <c r="B11" s="6">
        <v>6000</v>
      </c>
      <c r="C11" s="6">
        <v>5700</v>
      </c>
      <c r="D11" s="117" t="s">
        <v>90</v>
      </c>
    </row>
    <row r="12" spans="1:5" ht="15.5" x14ac:dyDescent="0.35">
      <c r="A12" s="5" t="s">
        <v>68</v>
      </c>
      <c r="B12" s="6">
        <v>54</v>
      </c>
      <c r="C12" s="6">
        <v>75</v>
      </c>
      <c r="D12" s="117" t="s">
        <v>144</v>
      </c>
    </row>
    <row r="13" spans="1:5" ht="15.5" x14ac:dyDescent="0.35">
      <c r="A13" s="5" t="s">
        <v>59</v>
      </c>
      <c r="B13" s="6">
        <v>475</v>
      </c>
      <c r="C13" s="6">
        <v>456</v>
      </c>
      <c r="D13" s="117" t="s">
        <v>91</v>
      </c>
    </row>
    <row r="14" spans="1:5" ht="15.5" x14ac:dyDescent="0.35">
      <c r="A14" s="5" t="s">
        <v>58</v>
      </c>
      <c r="B14" s="6">
        <v>45</v>
      </c>
      <c r="C14" s="6">
        <v>87</v>
      </c>
      <c r="D14" s="117" t="s">
        <v>90</v>
      </c>
    </row>
    <row r="15" spans="1:5" ht="15.5" x14ac:dyDescent="0.35">
      <c r="A15" s="5" t="s">
        <v>60</v>
      </c>
      <c r="B15" s="6">
        <v>125</v>
      </c>
      <c r="C15" s="6">
        <v>874</v>
      </c>
      <c r="D15" s="117" t="s">
        <v>143</v>
      </c>
    </row>
    <row r="16" spans="1:5" ht="15.5" x14ac:dyDescent="0.35">
      <c r="A16" s="5" t="s">
        <v>61</v>
      </c>
      <c r="B16" s="6">
        <v>25000</v>
      </c>
      <c r="C16" s="6">
        <v>30000</v>
      </c>
      <c r="D16" s="117" t="s">
        <v>89</v>
      </c>
    </row>
    <row r="17" spans="1:6" ht="15.5" x14ac:dyDescent="0.35">
      <c r="A17" s="5" t="s">
        <v>69</v>
      </c>
      <c r="B17" s="6">
        <v>224000</v>
      </c>
      <c r="C17" s="6">
        <v>200000</v>
      </c>
      <c r="D17" s="117" t="s">
        <v>92</v>
      </c>
    </row>
    <row r="18" spans="1:6" ht="15.5" x14ac:dyDescent="0.35">
      <c r="A18" s="5" t="s">
        <v>7</v>
      </c>
      <c r="B18" s="6">
        <v>150</v>
      </c>
      <c r="C18" s="6">
        <v>3645</v>
      </c>
      <c r="D18" s="117" t="s">
        <v>90</v>
      </c>
    </row>
    <row r="19" spans="1:6" ht="15.5" x14ac:dyDescent="0.35">
      <c r="A19" s="5" t="s">
        <v>70</v>
      </c>
      <c r="B19" s="6">
        <v>136162</v>
      </c>
      <c r="C19" s="6">
        <v>76096</v>
      </c>
      <c r="D19" s="117" t="s">
        <v>39</v>
      </c>
    </row>
    <row r="20" spans="1:6" ht="15.5" x14ac:dyDescent="0.35">
      <c r="A20" s="5" t="s">
        <v>62</v>
      </c>
      <c r="B20" s="6">
        <v>5000</v>
      </c>
      <c r="C20" s="6">
        <v>1456</v>
      </c>
      <c r="D20" s="117" t="s">
        <v>144</v>
      </c>
    </row>
    <row r="21" spans="1:6" ht="15.5" x14ac:dyDescent="0.35">
      <c r="A21" s="5" t="s">
        <v>9</v>
      </c>
      <c r="B21" s="6">
        <v>65000</v>
      </c>
      <c r="C21" s="6">
        <v>65000</v>
      </c>
      <c r="D21" s="117" t="s">
        <v>89</v>
      </c>
    </row>
    <row r="24" spans="1:6" ht="15" x14ac:dyDescent="0.35">
      <c r="A24" s="3" t="s">
        <v>71</v>
      </c>
      <c r="C24" t="s">
        <v>87</v>
      </c>
    </row>
    <row r="25" spans="1:6" x14ac:dyDescent="0.35">
      <c r="A25" t="s">
        <v>72</v>
      </c>
      <c r="B25" s="95">
        <f>(B8+B11+B12+B14+B15+B18+B20)/(B9+B10+B13)</f>
        <v>0.53519465198584348</v>
      </c>
      <c r="C25" t="s">
        <v>93</v>
      </c>
    </row>
    <row r="26" spans="1:6" x14ac:dyDescent="0.35">
      <c r="A26" t="s">
        <v>73</v>
      </c>
      <c r="B26" s="119">
        <f>((B8+B11+B12+B14+B15+B18+B20)-(B20+B15)-B12)/(B9+B10+B13)</f>
        <v>0.30890898763490193</v>
      </c>
      <c r="C26" t="s">
        <v>94</v>
      </c>
    </row>
    <row r="27" spans="1:6" x14ac:dyDescent="0.35">
      <c r="A27" t="s">
        <v>74</v>
      </c>
      <c r="B27" s="120">
        <f>(B9+B10+B13+B17)/((-B4-B5+B6+B8+B11+B12+B14+B15+B16+B18+B20+B21))</f>
        <v>0.49078121614395415</v>
      </c>
      <c r="C27" t="s">
        <v>95</v>
      </c>
      <c r="D27" s="116"/>
      <c r="E27" s="116"/>
      <c r="F27" s="116"/>
    </row>
  </sheetData>
  <mergeCells count="1">
    <mergeCell ref="A1:E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6456-D505-4ECC-9DA0-9F12D90E3D0D}">
  <dimension ref="A1:U80"/>
  <sheetViews>
    <sheetView tabSelected="1" zoomScale="59" zoomScaleNormal="50" workbookViewId="0">
      <selection activeCell="A24" sqref="A24:XFD24"/>
    </sheetView>
  </sheetViews>
  <sheetFormatPr baseColWidth="10" defaultRowHeight="14" x14ac:dyDescent="0.3"/>
  <cols>
    <col min="1" max="1" width="71.36328125" style="9" customWidth="1"/>
    <col min="2" max="2" width="16.453125" style="9" customWidth="1"/>
    <col min="3" max="3" width="15.90625" style="9" customWidth="1"/>
    <col min="4" max="8" width="10.90625" style="9"/>
    <col min="9" max="9" width="37.6328125" style="9" customWidth="1"/>
    <col min="10" max="10" width="13.1796875" style="9" customWidth="1"/>
    <col min="11" max="11" width="14.453125" style="9" customWidth="1"/>
    <col min="12" max="12" width="17.453125" style="9" customWidth="1"/>
    <col min="13" max="13" width="9.81640625" style="9" customWidth="1"/>
    <col min="14" max="14" width="46.08984375" style="9" customWidth="1"/>
    <col min="15" max="15" width="12.54296875" style="9" customWidth="1"/>
    <col min="16" max="16" width="13.54296875" style="9" customWidth="1"/>
    <col min="17" max="17" width="10.90625" style="9"/>
    <col min="18" max="18" width="44.6328125" style="9" customWidth="1"/>
    <col min="19" max="19" width="13.90625" style="9" bestFit="1" customWidth="1"/>
    <col min="20" max="20" width="14" style="9" bestFit="1" customWidth="1"/>
    <col min="21" max="21" width="11" style="9" bestFit="1" customWidth="1"/>
    <col min="22" max="16384" width="10.90625" style="9"/>
  </cols>
  <sheetData>
    <row r="1" spans="1:20" ht="15" x14ac:dyDescent="0.3">
      <c r="A1" s="164" t="s">
        <v>46</v>
      </c>
      <c r="B1" s="164"/>
      <c r="C1" s="7" t="s">
        <v>88</v>
      </c>
      <c r="D1" s="8"/>
      <c r="E1" s="8"/>
      <c r="F1" s="8"/>
      <c r="G1" s="8"/>
      <c r="I1" s="10" t="s">
        <v>47</v>
      </c>
      <c r="J1" s="155" t="s">
        <v>139</v>
      </c>
      <c r="K1" s="155"/>
      <c r="L1" s="156" t="s">
        <v>48</v>
      </c>
      <c r="M1" s="156"/>
      <c r="N1" s="152" t="s">
        <v>140</v>
      </c>
      <c r="O1" s="152"/>
      <c r="P1" s="11" t="s">
        <v>49</v>
      </c>
      <c r="Q1" s="153">
        <v>1949062</v>
      </c>
      <c r="R1" s="154"/>
      <c r="S1" s="12" t="s">
        <v>50</v>
      </c>
      <c r="T1" s="94">
        <v>3</v>
      </c>
    </row>
    <row r="2" spans="1:20" ht="15" x14ac:dyDescent="0.3">
      <c r="I2" s="10"/>
      <c r="J2" s="155"/>
      <c r="K2" s="155"/>
      <c r="L2" s="156"/>
      <c r="M2" s="156"/>
      <c r="N2" s="131"/>
      <c r="O2" s="131"/>
      <c r="P2" s="11"/>
      <c r="Q2" s="132"/>
      <c r="R2" s="132"/>
      <c r="S2" s="12"/>
    </row>
    <row r="3" spans="1:20" ht="15" x14ac:dyDescent="0.3">
      <c r="A3" s="165" t="s">
        <v>51</v>
      </c>
      <c r="B3" s="165"/>
      <c r="C3" s="165"/>
      <c r="D3" s="13"/>
      <c r="E3" s="13"/>
      <c r="F3" s="13"/>
      <c r="G3" s="13"/>
      <c r="I3" s="10"/>
      <c r="J3" s="155"/>
      <c r="K3" s="155"/>
      <c r="L3" s="156"/>
      <c r="M3" s="156"/>
      <c r="N3" s="131"/>
      <c r="O3" s="131"/>
      <c r="P3" s="11"/>
      <c r="Q3" s="132"/>
      <c r="R3" s="132"/>
      <c r="S3" s="12"/>
    </row>
    <row r="4" spans="1:20" ht="15" x14ac:dyDescent="0.3">
      <c r="A4" s="165"/>
      <c r="B4" s="165"/>
      <c r="C4" s="165"/>
      <c r="D4" s="13"/>
      <c r="E4" s="13"/>
      <c r="F4" s="13"/>
      <c r="G4" s="13"/>
      <c r="I4" s="10"/>
      <c r="J4" s="14"/>
      <c r="K4" s="14"/>
      <c r="L4" s="15"/>
      <c r="M4" s="15"/>
      <c r="N4" s="16"/>
      <c r="O4" s="16"/>
      <c r="P4" s="11"/>
      <c r="Q4" s="17"/>
      <c r="R4" s="17"/>
      <c r="S4" s="12"/>
    </row>
    <row r="5" spans="1:20" ht="14.5" thickBot="1" x14ac:dyDescent="0.35"/>
    <row r="6" spans="1:20" ht="15" x14ac:dyDescent="0.3">
      <c r="B6" s="18">
        <v>2019</v>
      </c>
      <c r="C6" s="18">
        <v>2018</v>
      </c>
      <c r="I6" s="140" t="s">
        <v>98</v>
      </c>
      <c r="J6" s="141"/>
      <c r="K6" s="142"/>
      <c r="L6" s="7"/>
      <c r="M6" s="7"/>
      <c r="N6" s="140" t="s">
        <v>98</v>
      </c>
      <c r="O6" s="141"/>
      <c r="P6" s="142"/>
      <c r="R6" s="143" t="s">
        <v>98</v>
      </c>
      <c r="S6" s="144"/>
      <c r="T6" s="145"/>
    </row>
    <row r="7" spans="1:20" ht="15.5" x14ac:dyDescent="0.35">
      <c r="A7" s="19" t="s">
        <v>10</v>
      </c>
      <c r="B7" s="20">
        <v>4567</v>
      </c>
      <c r="C7" s="21">
        <v>90000</v>
      </c>
      <c r="D7" s="118" t="s">
        <v>89</v>
      </c>
      <c r="I7" s="171" t="s">
        <v>99</v>
      </c>
      <c r="J7" s="172"/>
      <c r="K7" s="173"/>
      <c r="L7" s="22"/>
      <c r="M7" s="22"/>
      <c r="N7" s="146" t="s">
        <v>113</v>
      </c>
      <c r="O7" s="147"/>
      <c r="P7" s="148"/>
      <c r="R7" s="149" t="s">
        <v>114</v>
      </c>
      <c r="S7" s="150"/>
      <c r="T7" s="151"/>
    </row>
    <row r="8" spans="1:20" ht="19" thickBot="1" x14ac:dyDescent="0.4">
      <c r="A8" s="19" t="s">
        <v>0</v>
      </c>
      <c r="B8" s="20">
        <v>40000</v>
      </c>
      <c r="C8" s="20">
        <v>45000</v>
      </c>
      <c r="D8" s="118" t="s">
        <v>39</v>
      </c>
      <c r="I8" s="166" t="s">
        <v>128</v>
      </c>
      <c r="J8" s="167"/>
      <c r="K8" s="78" t="s">
        <v>109</v>
      </c>
      <c r="L8" s="22"/>
      <c r="M8" s="22"/>
      <c r="N8" s="136" t="s">
        <v>141</v>
      </c>
      <c r="O8" s="137"/>
      <c r="P8" s="23" t="s">
        <v>109</v>
      </c>
      <c r="R8" s="138" t="s">
        <v>142</v>
      </c>
      <c r="S8" s="139"/>
      <c r="T8" s="24" t="s">
        <v>109</v>
      </c>
    </row>
    <row r="9" spans="1:20" ht="15.5" x14ac:dyDescent="0.35">
      <c r="A9" s="19" t="s">
        <v>1</v>
      </c>
      <c r="B9" s="20">
        <v>337000</v>
      </c>
      <c r="C9" s="21">
        <v>325000</v>
      </c>
      <c r="D9" s="118" t="s">
        <v>96</v>
      </c>
      <c r="H9" s="13"/>
      <c r="I9" s="26" t="s">
        <v>103</v>
      </c>
      <c r="J9" s="90">
        <f>B24</f>
        <v>687200</v>
      </c>
      <c r="K9" s="72"/>
      <c r="L9" s="7"/>
      <c r="M9" s="7"/>
      <c r="N9" s="34"/>
      <c r="O9" s="88">
        <v>2019</v>
      </c>
      <c r="P9" s="89">
        <v>2018</v>
      </c>
      <c r="R9" s="25" t="s">
        <v>22</v>
      </c>
      <c r="S9" s="105"/>
      <c r="T9" s="106"/>
    </row>
    <row r="10" spans="1:20" ht="15.5" x14ac:dyDescent="0.35">
      <c r="A10" s="19" t="s">
        <v>11</v>
      </c>
      <c r="B10" s="20">
        <v>14220</v>
      </c>
      <c r="C10" s="21">
        <v>12870</v>
      </c>
      <c r="D10" s="118" t="s">
        <v>90</v>
      </c>
      <c r="H10" s="13"/>
      <c r="I10" s="26" t="s">
        <v>13</v>
      </c>
      <c r="J10" s="90">
        <f>-B12</f>
        <v>-297000</v>
      </c>
      <c r="K10" s="72"/>
      <c r="L10" s="28"/>
      <c r="M10" s="28"/>
      <c r="N10" s="29" t="s">
        <v>23</v>
      </c>
      <c r="O10" s="90"/>
      <c r="P10" s="30"/>
      <c r="R10" s="86" t="s">
        <v>107</v>
      </c>
      <c r="S10" s="104">
        <f>K24</f>
        <v>45055</v>
      </c>
      <c r="T10" s="107"/>
    </row>
    <row r="11" spans="1:20" ht="15.5" x14ac:dyDescent="0.35">
      <c r="A11" s="19" t="s">
        <v>12</v>
      </c>
      <c r="B11" s="20">
        <f>9600</f>
        <v>9600</v>
      </c>
      <c r="C11" s="20">
        <v>8500</v>
      </c>
      <c r="D11" s="118" t="s">
        <v>91</v>
      </c>
      <c r="I11" s="33" t="s">
        <v>100</v>
      </c>
      <c r="J11" s="81"/>
      <c r="K11" s="103">
        <f>SUM(J9:J10)</f>
        <v>390200</v>
      </c>
      <c r="L11" s="28"/>
      <c r="M11" s="28"/>
      <c r="N11" s="29" t="s">
        <v>24</v>
      </c>
      <c r="O11" s="90"/>
      <c r="P11" s="30"/>
      <c r="R11" s="86" t="s">
        <v>115</v>
      </c>
      <c r="S11" s="104">
        <f>C10-B10</f>
        <v>-1350</v>
      </c>
      <c r="T11" s="107"/>
    </row>
    <row r="12" spans="1:20" ht="15.5" x14ac:dyDescent="0.35">
      <c r="A12" s="19" t="s">
        <v>13</v>
      </c>
      <c r="B12" s="20">
        <v>297000</v>
      </c>
      <c r="C12" s="20">
        <v>246000</v>
      </c>
      <c r="D12" s="118" t="s">
        <v>97</v>
      </c>
      <c r="I12" s="26"/>
      <c r="J12" s="82"/>
      <c r="K12" s="97"/>
      <c r="L12" s="32"/>
      <c r="M12" s="32"/>
      <c r="N12" s="34" t="str">
        <f>A10</f>
        <v>Comptes clients (nets)</v>
      </c>
      <c r="O12" s="90">
        <f t="shared" ref="O12:P12" si="0">B10</f>
        <v>14220</v>
      </c>
      <c r="P12" s="30">
        <f t="shared" si="0"/>
        <v>12870</v>
      </c>
      <c r="R12" s="86" t="s">
        <v>118</v>
      </c>
      <c r="S12" s="104">
        <f>C28-B28</f>
        <v>5600</v>
      </c>
      <c r="T12" s="107"/>
    </row>
    <row r="13" spans="1:20" ht="15.5" x14ac:dyDescent="0.35">
      <c r="A13" s="35" t="s">
        <v>14</v>
      </c>
      <c r="B13" s="20">
        <v>12600</v>
      </c>
      <c r="C13" s="20">
        <v>13500</v>
      </c>
      <c r="D13" s="118" t="s">
        <v>39</v>
      </c>
      <c r="I13" s="26" t="s">
        <v>104</v>
      </c>
      <c r="J13" s="81"/>
      <c r="K13" s="97">
        <f>B18</f>
        <v>1960</v>
      </c>
      <c r="L13" s="28"/>
      <c r="M13" s="28"/>
      <c r="N13" s="31" t="str">
        <f>A15</f>
        <v>Encaisse</v>
      </c>
      <c r="O13" s="96">
        <f t="shared" ref="O13:P13" si="1">B15</f>
        <v>38664</v>
      </c>
      <c r="P13" s="97">
        <f t="shared" si="1"/>
        <v>69852</v>
      </c>
      <c r="R13" s="86" t="s">
        <v>116</v>
      </c>
      <c r="S13" s="104">
        <f>C19-B19</f>
        <v>70</v>
      </c>
      <c r="T13" s="107"/>
    </row>
    <row r="14" spans="1:20" ht="15.5" x14ac:dyDescent="0.35">
      <c r="A14" s="19" t="s">
        <v>44</v>
      </c>
      <c r="B14" s="20">
        <v>75000</v>
      </c>
      <c r="C14" s="21">
        <v>75000</v>
      </c>
      <c r="D14" s="118" t="s">
        <v>92</v>
      </c>
      <c r="I14" s="26"/>
      <c r="J14" s="82"/>
      <c r="K14" s="30"/>
      <c r="L14" s="28"/>
      <c r="M14" s="28"/>
      <c r="N14" s="34" t="str">
        <f>A22</f>
        <v>Placement à terme (2019)</v>
      </c>
      <c r="O14" s="81">
        <f t="shared" ref="O14:P14" si="2">B22</f>
        <v>0</v>
      </c>
      <c r="P14" s="30">
        <f t="shared" si="2"/>
        <v>12000</v>
      </c>
      <c r="R14" s="86" t="s">
        <v>117</v>
      </c>
      <c r="S14" s="104">
        <f>C20-B20</f>
        <v>-480</v>
      </c>
      <c r="T14" s="107"/>
    </row>
    <row r="15" spans="1:20" ht="15.5" x14ac:dyDescent="0.35">
      <c r="A15" s="19" t="s">
        <v>3</v>
      </c>
      <c r="B15" s="20">
        <f>38664</f>
        <v>38664</v>
      </c>
      <c r="C15" s="21">
        <v>69852</v>
      </c>
      <c r="D15" s="118" t="s">
        <v>90</v>
      </c>
      <c r="I15" s="80" t="s">
        <v>96</v>
      </c>
      <c r="J15" s="82"/>
      <c r="K15" s="30"/>
      <c r="L15" s="37"/>
      <c r="M15" s="37"/>
      <c r="N15" s="34" t="str">
        <f>A28</f>
        <v>Stocks (inventaires) de matières premières</v>
      </c>
      <c r="O15" s="96">
        <f t="shared" ref="O15:P15" si="3">B28</f>
        <v>55600</v>
      </c>
      <c r="P15" s="97">
        <f t="shared" si="3"/>
        <v>61200</v>
      </c>
      <c r="R15" s="86" t="s">
        <v>127</v>
      </c>
      <c r="S15" s="104">
        <f>B11-C11</f>
        <v>1100</v>
      </c>
      <c r="T15" s="107"/>
    </row>
    <row r="16" spans="1:20" ht="15.5" x14ac:dyDescent="0.35">
      <c r="A16" s="19" t="s">
        <v>15</v>
      </c>
      <c r="B16" s="20">
        <v>157000</v>
      </c>
      <c r="C16" s="20">
        <v>165000</v>
      </c>
      <c r="D16" s="118" t="s">
        <v>89</v>
      </c>
      <c r="I16" s="26" t="s">
        <v>1</v>
      </c>
      <c r="J16" s="82"/>
      <c r="K16" s="30">
        <f>(B9)</f>
        <v>337000</v>
      </c>
      <c r="L16" s="28"/>
      <c r="M16" s="28"/>
      <c r="N16" s="34"/>
      <c r="O16" s="81"/>
      <c r="P16" s="71"/>
      <c r="R16" s="86" t="s">
        <v>119</v>
      </c>
      <c r="S16" s="104">
        <f>B27-C27</f>
        <v>1850</v>
      </c>
      <c r="T16" s="107"/>
    </row>
    <row r="17" spans="1:21" ht="15.5" x14ac:dyDescent="0.35">
      <c r="A17" s="19" t="s">
        <v>4</v>
      </c>
      <c r="B17" s="20">
        <v>1875</v>
      </c>
      <c r="C17" s="20">
        <v>1875</v>
      </c>
      <c r="D17" s="118" t="s">
        <v>96</v>
      </c>
      <c r="I17" s="26" t="s">
        <v>102</v>
      </c>
      <c r="J17" s="81"/>
      <c r="K17" s="30">
        <f>(B17)</f>
        <v>1875</v>
      </c>
      <c r="L17" s="38"/>
      <c r="M17" s="38"/>
      <c r="N17" s="87" t="s">
        <v>135</v>
      </c>
      <c r="O17" s="83"/>
      <c r="P17" s="72"/>
      <c r="R17" s="86"/>
      <c r="S17" s="85"/>
      <c r="T17" s="107"/>
    </row>
    <row r="18" spans="1:21" ht="15.5" x14ac:dyDescent="0.35">
      <c r="A18" s="19" t="s">
        <v>16</v>
      </c>
      <c r="B18" s="20">
        <v>1960</v>
      </c>
      <c r="C18" s="21">
        <v>2800</v>
      </c>
      <c r="D18" s="118" t="s">
        <v>97</v>
      </c>
      <c r="I18" s="31" t="s">
        <v>105</v>
      </c>
      <c r="J18" s="81"/>
      <c r="K18" s="30">
        <f>(B21)</f>
        <v>5000</v>
      </c>
      <c r="L18" s="27"/>
      <c r="M18" s="27"/>
      <c r="N18" s="31" t="str">
        <f t="shared" ref="N18:P19" si="4">A19</f>
        <v>Intérêts sur placement à recevoir</v>
      </c>
      <c r="O18" s="96">
        <f t="shared" si="4"/>
        <v>163</v>
      </c>
      <c r="P18" s="97">
        <f t="shared" si="4"/>
        <v>233</v>
      </c>
      <c r="R18" s="43" t="s">
        <v>45</v>
      </c>
      <c r="S18" s="85"/>
      <c r="T18" s="107"/>
    </row>
    <row r="19" spans="1:21" ht="15.5" x14ac:dyDescent="0.35">
      <c r="A19" s="19" t="s">
        <v>5</v>
      </c>
      <c r="B19" s="20">
        <v>163</v>
      </c>
      <c r="C19" s="21">
        <v>233</v>
      </c>
      <c r="D19" s="118" t="s">
        <v>90</v>
      </c>
      <c r="I19" s="34" t="s">
        <v>106</v>
      </c>
      <c r="J19" s="83"/>
      <c r="K19" s="30">
        <f>(B25)</f>
        <v>3230</v>
      </c>
      <c r="L19" s="28"/>
      <c r="M19" s="28"/>
      <c r="N19" s="31" t="str">
        <f t="shared" si="4"/>
        <v>Loyer payé d'avance</v>
      </c>
      <c r="O19" s="90">
        <f t="shared" si="4"/>
        <v>3280</v>
      </c>
      <c r="P19" s="30">
        <f t="shared" si="4"/>
        <v>2800</v>
      </c>
      <c r="R19" s="86" t="s">
        <v>101</v>
      </c>
      <c r="S19" s="104">
        <f>6000*4/12 + 6850*8/12</f>
        <v>6566.666666666667</v>
      </c>
      <c r="T19" s="107"/>
    </row>
    <row r="20" spans="1:21" ht="15.5" x14ac:dyDescent="0.35">
      <c r="A20" s="19" t="s">
        <v>6</v>
      </c>
      <c r="B20" s="20">
        <f>3280</f>
        <v>3280</v>
      </c>
      <c r="C20" s="21">
        <v>2800</v>
      </c>
      <c r="D20" s="118" t="s">
        <v>90</v>
      </c>
      <c r="I20" s="34"/>
      <c r="J20" s="83"/>
      <c r="K20" s="30"/>
      <c r="L20" s="28"/>
      <c r="M20" s="28"/>
      <c r="N20" s="31"/>
      <c r="O20" s="83"/>
      <c r="P20" s="72"/>
      <c r="R20" s="86" t="s">
        <v>120</v>
      </c>
      <c r="S20" s="104">
        <f>B21</f>
        <v>5000</v>
      </c>
      <c r="T20" s="107"/>
    </row>
    <row r="21" spans="1:21" ht="15.5" x14ac:dyDescent="0.35">
      <c r="A21" s="19" t="s">
        <v>17</v>
      </c>
      <c r="B21" s="20">
        <v>5000</v>
      </c>
      <c r="C21" s="21">
        <v>0</v>
      </c>
      <c r="D21" s="118" t="s">
        <v>96</v>
      </c>
      <c r="I21" s="36" t="s">
        <v>129</v>
      </c>
      <c r="J21" s="83"/>
      <c r="K21" s="99">
        <f>K11+K13-K16-K17-K18-K19</f>
        <v>45055</v>
      </c>
      <c r="L21" s="28"/>
      <c r="M21" s="28"/>
      <c r="N21" s="31"/>
      <c r="O21" s="83"/>
      <c r="P21" s="72"/>
      <c r="R21" s="86"/>
      <c r="S21" s="85"/>
      <c r="T21" s="107"/>
    </row>
    <row r="22" spans="1:21" ht="15.5" x14ac:dyDescent="0.35">
      <c r="A22" s="19" t="s">
        <v>42</v>
      </c>
      <c r="B22" s="20">
        <v>0</v>
      </c>
      <c r="C22" s="21">
        <v>12000</v>
      </c>
      <c r="D22" s="118" t="s">
        <v>90</v>
      </c>
      <c r="I22" s="79" t="s">
        <v>130</v>
      </c>
      <c r="J22" s="81"/>
      <c r="K22" s="99">
        <f>0</f>
        <v>0</v>
      </c>
      <c r="L22" s="28"/>
      <c r="M22" s="28"/>
      <c r="N22" s="31"/>
      <c r="O22" s="83"/>
      <c r="P22" s="72"/>
      <c r="R22" s="86"/>
      <c r="S22" s="70"/>
      <c r="T22" s="107"/>
    </row>
    <row r="23" spans="1:21" ht="15.5" x14ac:dyDescent="0.35">
      <c r="A23" s="35" t="s">
        <v>43</v>
      </c>
      <c r="B23" s="40">
        <v>28000</v>
      </c>
      <c r="C23" s="40">
        <v>28000</v>
      </c>
      <c r="D23" s="118" t="s">
        <v>89</v>
      </c>
      <c r="I23" s="31"/>
      <c r="J23" s="81"/>
      <c r="K23" s="30"/>
      <c r="M23" s="41"/>
      <c r="N23" s="29" t="s">
        <v>25</v>
      </c>
      <c r="O23" s="98">
        <f>SUM(O12:O19)</f>
        <v>111927</v>
      </c>
      <c r="P23" s="99">
        <f>SUM(P12:P19)</f>
        <v>158955</v>
      </c>
      <c r="R23" s="34"/>
      <c r="S23" s="85"/>
      <c r="T23" s="107"/>
    </row>
    <row r="24" spans="1:21" ht="15.5" x14ac:dyDescent="0.35">
      <c r="A24" s="19" t="s">
        <v>8</v>
      </c>
      <c r="B24" s="40">
        <v>687200</v>
      </c>
      <c r="C24" s="40">
        <v>643000</v>
      </c>
      <c r="D24" s="118" t="s">
        <v>97</v>
      </c>
      <c r="I24" s="29" t="s">
        <v>131</v>
      </c>
      <c r="J24" s="81"/>
      <c r="K24" s="99">
        <f>K21-K22</f>
        <v>45055</v>
      </c>
      <c r="M24" s="22"/>
      <c r="N24" s="29" t="s">
        <v>26</v>
      </c>
      <c r="O24" s="90"/>
      <c r="P24" s="30"/>
      <c r="R24" s="86"/>
      <c r="S24" s="85"/>
      <c r="T24" s="107"/>
    </row>
    <row r="25" spans="1:21" ht="15.5" x14ac:dyDescent="0.35">
      <c r="A25" s="19" t="s">
        <v>18</v>
      </c>
      <c r="B25" s="40">
        <v>3230</v>
      </c>
      <c r="C25" s="40">
        <v>0</v>
      </c>
      <c r="D25" s="118" t="s">
        <v>96</v>
      </c>
      <c r="I25" s="29"/>
      <c r="J25" s="81"/>
      <c r="K25" s="75"/>
      <c r="M25" s="22"/>
      <c r="N25" s="87" t="s">
        <v>136</v>
      </c>
      <c r="O25" s="83"/>
      <c r="P25" s="72"/>
      <c r="R25" s="86"/>
      <c r="S25" s="85"/>
      <c r="T25" s="107"/>
    </row>
    <row r="26" spans="1:21" ht="15.5" x14ac:dyDescent="0.35">
      <c r="A26" s="35" t="s">
        <v>19</v>
      </c>
      <c r="B26" s="40">
        <v>198005</v>
      </c>
      <c r="C26" s="40">
        <v>138580</v>
      </c>
      <c r="D26" s="118" t="s">
        <v>39</v>
      </c>
      <c r="I26" s="34"/>
      <c r="J26" s="81"/>
      <c r="K26" s="71"/>
      <c r="M26" s="42"/>
      <c r="N26" s="34" t="str">
        <f>A16</f>
        <v xml:space="preserve">Équipement </v>
      </c>
      <c r="O26" s="96">
        <f>B16</f>
        <v>157000</v>
      </c>
      <c r="P26" s="97">
        <f>C16</f>
        <v>165000</v>
      </c>
      <c r="R26" s="86"/>
      <c r="S26" s="85"/>
      <c r="T26" s="107"/>
    </row>
    <row r="27" spans="1:21" ht="15.5" x14ac:dyDescent="0.35">
      <c r="A27" s="35" t="s">
        <v>20</v>
      </c>
      <c r="B27" s="40">
        <f>17300</f>
        <v>17300</v>
      </c>
      <c r="C27" s="40">
        <f>15450</f>
        <v>15450</v>
      </c>
      <c r="D27" s="118" t="s">
        <v>91</v>
      </c>
      <c r="I27" s="31"/>
      <c r="J27" s="81"/>
      <c r="K27" s="71"/>
      <c r="M27" s="42"/>
      <c r="N27" s="34" t="str">
        <f>A7</f>
        <v xml:space="preserve">Amortissement cumulé- Équipement </v>
      </c>
      <c r="O27" s="96">
        <f>-B7</f>
        <v>-4567</v>
      </c>
      <c r="P27" s="97">
        <f>-C7</f>
        <v>-90000</v>
      </c>
      <c r="R27" s="43" t="s">
        <v>27</v>
      </c>
      <c r="S27" s="108"/>
      <c r="T27" s="76">
        <f>SUM(S10:S20)</f>
        <v>63411.666666666664</v>
      </c>
    </row>
    <row r="28" spans="1:21" ht="15.5" x14ac:dyDescent="0.35">
      <c r="A28" s="35" t="s">
        <v>21</v>
      </c>
      <c r="B28" s="40">
        <f>55600</f>
        <v>55600</v>
      </c>
      <c r="C28" s="40">
        <f>61200</f>
        <v>61200</v>
      </c>
      <c r="D28" s="118" t="s">
        <v>90</v>
      </c>
      <c r="I28" s="39"/>
      <c r="J28" s="81"/>
      <c r="K28" s="71"/>
      <c r="M28" s="28"/>
      <c r="N28" s="34" t="str">
        <f>A29</f>
        <v>Terrain</v>
      </c>
      <c r="O28" s="96">
        <f>B29</f>
        <v>80000</v>
      </c>
      <c r="P28" s="97">
        <f>C29</f>
        <v>80000</v>
      </c>
      <c r="R28" s="86"/>
      <c r="S28" s="85"/>
      <c r="T28" s="107"/>
    </row>
    <row r="29" spans="1:21" ht="15.5" x14ac:dyDescent="0.35">
      <c r="A29" s="35" t="s">
        <v>9</v>
      </c>
      <c r="B29" s="40">
        <v>80000</v>
      </c>
      <c r="C29" s="40">
        <v>80000</v>
      </c>
      <c r="D29" s="118" t="s">
        <v>89</v>
      </c>
      <c r="I29" s="26"/>
      <c r="J29" s="81"/>
      <c r="K29" s="71"/>
      <c r="M29" s="28"/>
      <c r="N29" s="44"/>
      <c r="O29" s="83"/>
      <c r="P29" s="72"/>
      <c r="R29" s="43" t="s">
        <v>28</v>
      </c>
      <c r="S29" s="85"/>
      <c r="T29" s="107"/>
    </row>
    <row r="30" spans="1:21" ht="15.5" x14ac:dyDescent="0.35">
      <c r="I30" s="31"/>
      <c r="J30" s="83"/>
      <c r="K30" s="72"/>
      <c r="M30" s="28"/>
      <c r="N30" s="87" t="s">
        <v>137</v>
      </c>
      <c r="O30" s="83"/>
      <c r="P30" s="72"/>
      <c r="R30" s="86" t="s">
        <v>121</v>
      </c>
      <c r="S30" s="104">
        <f>-B16</f>
        <v>-157000</v>
      </c>
      <c r="T30" s="107"/>
    </row>
    <row r="31" spans="1:21" ht="15.5" x14ac:dyDescent="0.35">
      <c r="A31" s="45" t="s">
        <v>52</v>
      </c>
      <c r="D31" s="46"/>
      <c r="E31" s="46"/>
      <c r="F31" s="46"/>
      <c r="G31" s="46"/>
      <c r="I31" s="31"/>
      <c r="J31" s="83"/>
      <c r="K31" s="72"/>
      <c r="M31" s="28"/>
      <c r="N31" s="34" t="str">
        <f>A23</f>
        <v>Placement à terme (2021)</v>
      </c>
      <c r="O31" s="96">
        <f>B23</f>
        <v>28000</v>
      </c>
      <c r="P31" s="97">
        <f>C23</f>
        <v>28000</v>
      </c>
      <c r="R31" s="86" t="s">
        <v>122</v>
      </c>
      <c r="S31" s="109">
        <f>C16-B21-C7-6000*(4/12)</f>
        <v>68000</v>
      </c>
      <c r="T31" s="107"/>
      <c r="U31" s="58"/>
    </row>
    <row r="32" spans="1:21" ht="15.5" x14ac:dyDescent="0.35">
      <c r="A32" s="47"/>
      <c r="B32" s="47"/>
      <c r="C32" s="47"/>
      <c r="D32" s="48"/>
      <c r="E32" s="48"/>
      <c r="F32" s="48"/>
      <c r="G32" s="48"/>
      <c r="I32" s="31"/>
      <c r="J32" s="83"/>
      <c r="K32" s="72"/>
      <c r="M32" s="49"/>
      <c r="N32" s="31"/>
      <c r="O32" s="96"/>
      <c r="P32" s="97"/>
      <c r="R32" s="86"/>
      <c r="S32" s="104"/>
      <c r="T32" s="107"/>
    </row>
    <row r="33" spans="1:21" ht="18.5" x14ac:dyDescent="0.35">
      <c r="A33" s="1" t="s">
        <v>56</v>
      </c>
      <c r="B33" s="50"/>
      <c r="C33" s="50"/>
      <c r="D33" s="50"/>
      <c r="E33" s="50"/>
      <c r="F33" s="50"/>
      <c r="G33" s="50"/>
      <c r="I33" s="31"/>
      <c r="J33" s="83"/>
      <c r="K33" s="72"/>
      <c r="M33" s="38"/>
      <c r="N33" s="29" t="s">
        <v>29</v>
      </c>
      <c r="O33" s="98">
        <f>SUM(O26:O31)</f>
        <v>260433</v>
      </c>
      <c r="P33" s="99">
        <f>SUM(P26:P31)</f>
        <v>183000</v>
      </c>
      <c r="R33" s="86"/>
      <c r="S33" s="104"/>
      <c r="T33" s="107"/>
    </row>
    <row r="34" spans="1:21" ht="16" thickBot="1" x14ac:dyDescent="0.4">
      <c r="A34" s="51" t="s">
        <v>54</v>
      </c>
      <c r="B34" s="52"/>
      <c r="C34" s="47"/>
      <c r="D34" s="52"/>
      <c r="E34" s="52"/>
      <c r="F34" s="52"/>
      <c r="G34" s="52"/>
      <c r="I34" s="31"/>
      <c r="J34" s="83"/>
      <c r="K34" s="72"/>
      <c r="M34" s="27"/>
      <c r="N34" s="64" t="s">
        <v>30</v>
      </c>
      <c r="O34" s="100">
        <f>O23+O33</f>
        <v>372360</v>
      </c>
      <c r="P34" s="101">
        <f>P23+P33</f>
        <v>341955</v>
      </c>
      <c r="R34" s="43" t="s">
        <v>31</v>
      </c>
      <c r="S34" s="102"/>
      <c r="T34" s="76">
        <f>SUM(S30:S31)</f>
        <v>-89000</v>
      </c>
    </row>
    <row r="35" spans="1:21" ht="15.5" x14ac:dyDescent="0.35">
      <c r="A35" s="133" t="s">
        <v>78</v>
      </c>
      <c r="B35" s="133"/>
      <c r="C35" s="133"/>
      <c r="D35" s="133"/>
      <c r="E35" s="53"/>
      <c r="F35" s="53"/>
      <c r="G35" s="53"/>
      <c r="I35" s="31"/>
      <c r="J35" s="83"/>
      <c r="K35" s="72"/>
      <c r="M35" s="28"/>
      <c r="N35" s="91" t="s">
        <v>32</v>
      </c>
      <c r="O35" s="92"/>
      <c r="P35" s="93"/>
      <c r="R35" s="86"/>
      <c r="S35" s="104"/>
      <c r="T35" s="107"/>
    </row>
    <row r="36" spans="1:21" ht="15.5" x14ac:dyDescent="0.35">
      <c r="A36" s="54" t="s">
        <v>79</v>
      </c>
      <c r="B36" s="55"/>
      <c r="C36" s="47"/>
      <c r="D36" s="47"/>
      <c r="E36" s="47"/>
      <c r="F36" s="47"/>
      <c r="G36" s="47"/>
      <c r="I36" s="34"/>
      <c r="J36" s="81"/>
      <c r="K36" s="71"/>
      <c r="M36" s="28"/>
      <c r="N36" s="29" t="s">
        <v>33</v>
      </c>
      <c r="O36" s="90"/>
      <c r="P36" s="30"/>
      <c r="R36" s="43" t="s">
        <v>34</v>
      </c>
      <c r="S36" s="104"/>
      <c r="T36" s="107"/>
    </row>
    <row r="37" spans="1:21" ht="15" customHeight="1" x14ac:dyDescent="0.35">
      <c r="A37" s="135" t="s">
        <v>80</v>
      </c>
      <c r="B37" s="135"/>
      <c r="C37" s="135"/>
      <c r="D37" s="135"/>
      <c r="E37" s="135"/>
      <c r="F37" s="135"/>
      <c r="G37" s="135"/>
      <c r="I37" s="34"/>
      <c r="J37" s="84"/>
      <c r="K37" s="71"/>
      <c r="M37" s="38"/>
      <c r="N37" s="31" t="str">
        <f>A11</f>
        <v>Comptes fournisseurs</v>
      </c>
      <c r="O37" s="90">
        <f>B11</f>
        <v>9600</v>
      </c>
      <c r="P37" s="30">
        <f>C11</f>
        <v>8500</v>
      </c>
      <c r="R37" s="86" t="s">
        <v>14</v>
      </c>
      <c r="S37" s="104">
        <f>-B13</f>
        <v>-12600</v>
      </c>
      <c r="T37" s="107"/>
    </row>
    <row r="38" spans="1:21" ht="16" thickBot="1" x14ac:dyDescent="0.4">
      <c r="A38" s="134" t="s">
        <v>55</v>
      </c>
      <c r="B38" s="134"/>
      <c r="C38" s="134"/>
      <c r="D38" s="134"/>
      <c r="E38" s="47"/>
      <c r="F38" s="47"/>
      <c r="G38" s="47"/>
      <c r="I38" s="56"/>
      <c r="J38" s="73"/>
      <c r="K38" s="74"/>
      <c r="M38" s="27"/>
      <c r="N38" s="31"/>
      <c r="O38" s="90"/>
      <c r="P38" s="30"/>
      <c r="R38" s="86" t="s">
        <v>123</v>
      </c>
      <c r="S38" s="104">
        <f>-J48</f>
        <v>-5000</v>
      </c>
      <c r="T38" s="107"/>
    </row>
    <row r="39" spans="1:21" ht="16" thickBot="1" x14ac:dyDescent="0.4">
      <c r="A39" s="57" t="s">
        <v>81</v>
      </c>
      <c r="B39" s="57"/>
      <c r="C39" s="57"/>
      <c r="D39" s="57"/>
      <c r="E39" s="57"/>
      <c r="F39" s="57"/>
      <c r="G39" s="57"/>
      <c r="M39" s="28"/>
      <c r="N39" s="87" t="s">
        <v>138</v>
      </c>
      <c r="O39" s="96"/>
      <c r="P39" s="97"/>
      <c r="R39" s="86"/>
      <c r="S39" s="104"/>
      <c r="T39" s="107"/>
    </row>
    <row r="40" spans="1:21" ht="15.5" x14ac:dyDescent="0.35">
      <c r="A40" s="57"/>
      <c r="B40" s="57"/>
      <c r="C40" s="57"/>
      <c r="D40" s="57"/>
      <c r="E40" s="57"/>
      <c r="F40" s="57"/>
      <c r="G40" s="57"/>
      <c r="I40" s="168" t="s">
        <v>98</v>
      </c>
      <c r="J40" s="169"/>
      <c r="K40" s="169"/>
      <c r="L40" s="170"/>
      <c r="M40" s="58"/>
      <c r="N40" s="31" t="str">
        <f>A27</f>
        <v>Salaires à payer</v>
      </c>
      <c r="O40" s="96">
        <f>B27</f>
        <v>17300</v>
      </c>
      <c r="P40" s="97">
        <f>C27</f>
        <v>15450</v>
      </c>
      <c r="Q40" s="58"/>
      <c r="R40" s="86"/>
      <c r="S40" s="104"/>
      <c r="T40" s="107"/>
    </row>
    <row r="41" spans="1:21" ht="15.5" x14ac:dyDescent="0.35">
      <c r="I41" s="146" t="s">
        <v>108</v>
      </c>
      <c r="J41" s="147"/>
      <c r="K41" s="147"/>
      <c r="L41" s="148"/>
      <c r="M41" s="58"/>
      <c r="N41" s="36"/>
      <c r="O41" s="90"/>
      <c r="P41" s="30"/>
      <c r="R41" s="43" t="s">
        <v>35</v>
      </c>
      <c r="S41" s="102"/>
      <c r="T41" s="76">
        <f>SUM(S37:S38)</f>
        <v>-17600</v>
      </c>
    </row>
    <row r="42" spans="1:21" ht="19" thickBot="1" x14ac:dyDescent="0.4">
      <c r="A42" s="46" t="s">
        <v>53</v>
      </c>
      <c r="B42" s="46"/>
      <c r="C42" s="46"/>
      <c r="I42" s="166" t="s">
        <v>128</v>
      </c>
      <c r="J42" s="167"/>
      <c r="K42" s="167"/>
      <c r="L42" s="23" t="s">
        <v>109</v>
      </c>
      <c r="M42" s="38"/>
      <c r="N42" s="31"/>
      <c r="O42" s="96"/>
      <c r="P42" s="97"/>
      <c r="R42" s="86"/>
      <c r="S42" s="85"/>
      <c r="T42" s="107"/>
    </row>
    <row r="43" spans="1:21" ht="15.5" x14ac:dyDescent="0.35">
      <c r="I43" s="59"/>
      <c r="J43" s="158" t="s">
        <v>0</v>
      </c>
      <c r="K43" s="160" t="s">
        <v>110</v>
      </c>
      <c r="L43" s="162" t="s">
        <v>132</v>
      </c>
      <c r="M43" s="38"/>
      <c r="N43" s="31"/>
      <c r="O43" s="96"/>
      <c r="P43" s="97"/>
      <c r="R43" s="110" t="s">
        <v>124</v>
      </c>
      <c r="S43" s="111"/>
      <c r="T43" s="77">
        <f>T27+T34+T41</f>
        <v>-43188.333333333336</v>
      </c>
      <c r="U43" s="58"/>
    </row>
    <row r="44" spans="1:21" ht="15.5" x14ac:dyDescent="0.35">
      <c r="A44" s="60" t="s">
        <v>82</v>
      </c>
      <c r="B44" s="61"/>
      <c r="I44" s="34"/>
      <c r="J44" s="159"/>
      <c r="K44" s="161"/>
      <c r="L44" s="163"/>
      <c r="M44" s="58"/>
      <c r="N44" s="31"/>
      <c r="O44" s="96"/>
      <c r="P44" s="97"/>
      <c r="Q44" s="62"/>
      <c r="R44" s="86"/>
      <c r="S44" s="85"/>
      <c r="T44" s="76"/>
    </row>
    <row r="45" spans="1:21" ht="15.5" x14ac:dyDescent="0.35">
      <c r="A45" s="45"/>
      <c r="D45" s="45"/>
      <c r="E45" s="45"/>
      <c r="F45" s="45"/>
      <c r="G45" s="45"/>
      <c r="I45" s="34"/>
      <c r="J45" s="27"/>
      <c r="K45" s="27"/>
      <c r="L45" s="30"/>
      <c r="N45" s="29" t="s">
        <v>36</v>
      </c>
      <c r="O45" s="98">
        <f>SUM(O37:O40)</f>
        <v>26900</v>
      </c>
      <c r="P45" s="99">
        <f>SUM(P37:P40)</f>
        <v>23950</v>
      </c>
      <c r="R45" s="86" t="s">
        <v>125</v>
      </c>
      <c r="S45" s="85"/>
      <c r="T45" s="112">
        <f>P13+P14</f>
        <v>81852</v>
      </c>
    </row>
    <row r="46" spans="1:21" ht="19" thickBot="1" x14ac:dyDescent="0.4">
      <c r="A46" s="45" t="s">
        <v>83</v>
      </c>
      <c r="D46" s="63"/>
      <c r="E46" s="63"/>
      <c r="F46" s="63"/>
      <c r="G46" s="63"/>
      <c r="I46" s="34" t="s">
        <v>133</v>
      </c>
      <c r="J46" s="27">
        <f>C8</f>
        <v>45000</v>
      </c>
      <c r="K46" s="27">
        <f>B26</f>
        <v>198005</v>
      </c>
      <c r="L46" s="99">
        <f>SUM(J46:K46)</f>
        <v>243005</v>
      </c>
      <c r="N46" s="29" t="s">
        <v>37</v>
      </c>
      <c r="O46" s="98"/>
      <c r="P46" s="30"/>
      <c r="R46" s="113" t="s">
        <v>126</v>
      </c>
      <c r="S46" s="114"/>
      <c r="T46" s="115">
        <f>T43+T45</f>
        <v>38663.666666666664</v>
      </c>
    </row>
    <row r="47" spans="1:21" ht="15.5" x14ac:dyDescent="0.35">
      <c r="A47" s="63" t="s">
        <v>84</v>
      </c>
      <c r="B47" s="45"/>
      <c r="C47" s="45"/>
      <c r="D47" s="45"/>
      <c r="E47" s="45"/>
      <c r="F47" s="45"/>
      <c r="G47" s="45"/>
      <c r="I47" s="34" t="s">
        <v>111</v>
      </c>
      <c r="J47" s="27"/>
      <c r="K47" s="27"/>
      <c r="L47" s="99"/>
      <c r="N47" s="31" t="str">
        <f>A14</f>
        <v>Emprunt-échéance 2022</v>
      </c>
      <c r="O47" s="90">
        <f>B14</f>
        <v>75000</v>
      </c>
      <c r="P47" s="30">
        <f>C14</f>
        <v>75000</v>
      </c>
    </row>
    <row r="48" spans="1:21" ht="15.5" x14ac:dyDescent="0.35">
      <c r="A48" s="45" t="s">
        <v>85</v>
      </c>
      <c r="B48" s="63"/>
      <c r="C48" s="63"/>
      <c r="I48" s="34" t="s">
        <v>112</v>
      </c>
      <c r="J48" s="27">
        <f>(J46-J51)</f>
        <v>5000</v>
      </c>
      <c r="K48" s="27"/>
      <c r="L48" s="99">
        <f t="shared" ref="L48:L51" si="5">SUM(J48:K48)</f>
        <v>5000</v>
      </c>
      <c r="N48" s="31"/>
      <c r="O48" s="96"/>
      <c r="P48" s="97"/>
    </row>
    <row r="49" spans="1:17" ht="15.5" x14ac:dyDescent="0.35">
      <c r="A49" s="45" t="s">
        <v>86</v>
      </c>
      <c r="B49" s="45"/>
      <c r="C49" s="45"/>
      <c r="I49" s="86" t="s">
        <v>107</v>
      </c>
      <c r="J49" s="104"/>
      <c r="K49" s="104">
        <f>K24</f>
        <v>45055</v>
      </c>
      <c r="L49" s="99">
        <f t="shared" si="5"/>
        <v>45055</v>
      </c>
      <c r="N49" s="31"/>
      <c r="O49" s="96"/>
      <c r="P49" s="97"/>
    </row>
    <row r="50" spans="1:17" ht="15.5" x14ac:dyDescent="0.35">
      <c r="I50" s="86" t="s">
        <v>14</v>
      </c>
      <c r="J50" s="104"/>
      <c r="K50" s="104">
        <f>-B13</f>
        <v>-12600</v>
      </c>
      <c r="L50" s="99">
        <f t="shared" si="5"/>
        <v>-12600</v>
      </c>
      <c r="N50" s="29" t="s">
        <v>38</v>
      </c>
      <c r="O50" s="98">
        <f>O47</f>
        <v>75000</v>
      </c>
      <c r="P50" s="99">
        <f>P47</f>
        <v>75000</v>
      </c>
    </row>
    <row r="51" spans="1:17" ht="16" thickBot="1" x14ac:dyDescent="0.4">
      <c r="I51" s="64" t="s">
        <v>134</v>
      </c>
      <c r="J51" s="100">
        <f>B8</f>
        <v>40000</v>
      </c>
      <c r="K51" s="100">
        <f>SUM(K46:K50)</f>
        <v>230460</v>
      </c>
      <c r="L51" s="101">
        <f t="shared" si="5"/>
        <v>270460</v>
      </c>
      <c r="N51" s="29" t="s">
        <v>39</v>
      </c>
      <c r="O51" s="90"/>
      <c r="P51" s="30"/>
    </row>
    <row r="52" spans="1:17" ht="15.5" x14ac:dyDescent="0.35">
      <c r="N52" s="34" t="str">
        <f>A8</f>
        <v>Capital social</v>
      </c>
      <c r="O52" s="90">
        <f t="shared" ref="O52:P52" si="6">B8</f>
        <v>40000</v>
      </c>
      <c r="P52" s="30">
        <f t="shared" si="6"/>
        <v>45000</v>
      </c>
    </row>
    <row r="53" spans="1:17" ht="15.5" x14ac:dyDescent="0.35">
      <c r="N53" s="34" t="s">
        <v>70</v>
      </c>
      <c r="O53" s="90">
        <f>K51</f>
        <v>230460</v>
      </c>
      <c r="P53" s="30">
        <f>K46</f>
        <v>198005</v>
      </c>
    </row>
    <row r="54" spans="1:17" ht="15" x14ac:dyDescent="0.3">
      <c r="I54" s="65"/>
      <c r="J54" s="66"/>
      <c r="K54" s="157"/>
      <c r="L54" s="157"/>
      <c r="N54" s="31"/>
      <c r="O54" s="96"/>
      <c r="P54" s="97"/>
    </row>
    <row r="55" spans="1:17" ht="15" x14ac:dyDescent="0.3">
      <c r="N55" s="29" t="s">
        <v>40</v>
      </c>
      <c r="O55" s="98">
        <f>SUM(O52:O53)</f>
        <v>270460</v>
      </c>
      <c r="P55" s="99">
        <f>SUM(P52:P53)</f>
        <v>243005</v>
      </c>
    </row>
    <row r="56" spans="1:17" ht="15.5" thickBot="1" x14ac:dyDescent="0.35">
      <c r="H56" s="46"/>
      <c r="N56" s="64" t="s">
        <v>41</v>
      </c>
      <c r="O56" s="100">
        <f>O45+O50+O55</f>
        <v>372360</v>
      </c>
      <c r="P56" s="101">
        <f>P45+P50+P55</f>
        <v>341955</v>
      </c>
    </row>
    <row r="57" spans="1:17" ht="15" x14ac:dyDescent="0.3">
      <c r="H57" s="46"/>
      <c r="N57" s="45"/>
      <c r="O57" s="67"/>
      <c r="P57" s="67"/>
      <c r="Q57" s="45"/>
    </row>
    <row r="59" spans="1:17" ht="15.5" x14ac:dyDescent="0.35">
      <c r="H59" s="46"/>
      <c r="P59" s="68"/>
      <c r="Q59" s="68"/>
    </row>
    <row r="60" spans="1:17" ht="15" x14ac:dyDescent="0.3">
      <c r="M60" s="69"/>
    </row>
    <row r="61" spans="1:17" ht="15" x14ac:dyDescent="0.3">
      <c r="M61" s="69"/>
    </row>
    <row r="62" spans="1:17" ht="15" x14ac:dyDescent="0.3">
      <c r="H62" s="46"/>
      <c r="M62" s="69"/>
    </row>
    <row r="63" spans="1:17" ht="15" x14ac:dyDescent="0.3">
      <c r="M63" s="69"/>
    </row>
    <row r="64" spans="1:17" ht="15" x14ac:dyDescent="0.3">
      <c r="M64" s="69"/>
    </row>
    <row r="65" spans="8:13" ht="15" x14ac:dyDescent="0.3">
      <c r="M65" s="69"/>
    </row>
    <row r="66" spans="8:13" ht="15" x14ac:dyDescent="0.3">
      <c r="M66" s="69"/>
    </row>
    <row r="67" spans="8:13" ht="15" x14ac:dyDescent="0.3">
      <c r="H67" s="45"/>
      <c r="M67" s="69"/>
    </row>
    <row r="68" spans="8:13" ht="15" x14ac:dyDescent="0.3">
      <c r="H68" s="63"/>
      <c r="M68" s="69"/>
    </row>
    <row r="69" spans="8:13" ht="15" x14ac:dyDescent="0.3">
      <c r="H69" s="45"/>
      <c r="M69" s="69"/>
    </row>
    <row r="70" spans="8:13" ht="15" x14ac:dyDescent="0.3">
      <c r="H70" s="45"/>
      <c r="I70" s="69"/>
      <c r="J70" s="69"/>
      <c r="K70" s="69"/>
      <c r="L70" s="69"/>
      <c r="M70" s="69"/>
    </row>
    <row r="71" spans="8:13" ht="15" x14ac:dyDescent="0.3">
      <c r="I71" s="69"/>
      <c r="J71" s="69"/>
      <c r="K71" s="69"/>
      <c r="L71" s="69"/>
      <c r="M71" s="69"/>
    </row>
    <row r="72" spans="8:13" ht="15" x14ac:dyDescent="0.3">
      <c r="I72" s="69"/>
      <c r="J72" s="69"/>
      <c r="K72" s="69"/>
      <c r="L72" s="69"/>
      <c r="M72" s="69"/>
    </row>
    <row r="73" spans="8:13" ht="15" x14ac:dyDescent="0.3">
      <c r="I73" s="69"/>
      <c r="J73" s="69"/>
      <c r="K73" s="69"/>
      <c r="L73" s="69"/>
      <c r="M73" s="69"/>
    </row>
    <row r="74" spans="8:13" ht="15" x14ac:dyDescent="0.3">
      <c r="I74" s="69"/>
      <c r="J74" s="69"/>
      <c r="K74" s="69"/>
      <c r="L74" s="69"/>
      <c r="M74" s="69"/>
    </row>
    <row r="75" spans="8:13" ht="15" x14ac:dyDescent="0.3">
      <c r="I75" s="69"/>
      <c r="J75" s="69"/>
      <c r="K75" s="69"/>
      <c r="L75" s="69"/>
      <c r="M75" s="69"/>
    </row>
    <row r="76" spans="8:13" ht="15" x14ac:dyDescent="0.3">
      <c r="I76" s="69"/>
      <c r="J76" s="69"/>
      <c r="K76" s="69"/>
      <c r="L76" s="69"/>
      <c r="M76" s="69"/>
    </row>
    <row r="77" spans="8:13" ht="15" x14ac:dyDescent="0.3">
      <c r="I77" s="69"/>
      <c r="J77" s="69"/>
      <c r="K77" s="69"/>
      <c r="L77" s="69"/>
      <c r="M77" s="69"/>
    </row>
    <row r="78" spans="8:13" ht="15" x14ac:dyDescent="0.3">
      <c r="I78" s="69"/>
      <c r="J78" s="69"/>
      <c r="K78" s="69"/>
      <c r="L78" s="69"/>
      <c r="M78" s="69"/>
    </row>
    <row r="79" spans="8:13" ht="15" x14ac:dyDescent="0.3">
      <c r="I79" s="69"/>
      <c r="J79" s="69"/>
      <c r="K79" s="69"/>
      <c r="L79" s="69"/>
      <c r="M79" s="69"/>
    </row>
    <row r="80" spans="8:13" ht="15" x14ac:dyDescent="0.3">
      <c r="I80" s="69"/>
      <c r="J80" s="69"/>
      <c r="K80" s="69"/>
      <c r="L80" s="69"/>
      <c r="M80" s="69"/>
    </row>
  </sheetData>
  <mergeCells count="33">
    <mergeCell ref="K54:L54"/>
    <mergeCell ref="J43:J44"/>
    <mergeCell ref="K43:K44"/>
    <mergeCell ref="L43:L44"/>
    <mergeCell ref="A1:B1"/>
    <mergeCell ref="J1:K1"/>
    <mergeCell ref="L1:M1"/>
    <mergeCell ref="A3:C4"/>
    <mergeCell ref="J3:K3"/>
    <mergeCell ref="L3:M3"/>
    <mergeCell ref="I8:J8"/>
    <mergeCell ref="I40:L40"/>
    <mergeCell ref="I41:L41"/>
    <mergeCell ref="I42:K42"/>
    <mergeCell ref="I6:K6"/>
    <mergeCell ref="I7:K7"/>
    <mergeCell ref="N1:O1"/>
    <mergeCell ref="Q1:R1"/>
    <mergeCell ref="J2:K2"/>
    <mergeCell ref="L2:M2"/>
    <mergeCell ref="N2:O2"/>
    <mergeCell ref="Q2:R2"/>
    <mergeCell ref="N3:O3"/>
    <mergeCell ref="Q3:R3"/>
    <mergeCell ref="A35:D35"/>
    <mergeCell ref="A38:D38"/>
    <mergeCell ref="A37:G37"/>
    <mergeCell ref="N8:O8"/>
    <mergeCell ref="R8:S8"/>
    <mergeCell ref="N6:P6"/>
    <mergeCell ref="R6:T6"/>
    <mergeCell ref="N7:P7"/>
    <mergeCell ref="R7:T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Partie 1</vt:lpstr>
      <vt:lpstr>Partie 2</vt:lpstr>
      <vt:lpstr>Partie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ramdani</dc:creator>
  <cp:lastModifiedBy>Salha Hemed</cp:lastModifiedBy>
  <dcterms:created xsi:type="dcterms:W3CDTF">2020-05-08T16:35:38Z</dcterms:created>
  <dcterms:modified xsi:type="dcterms:W3CDTF">2020-10-25T04:56:41Z</dcterms:modified>
</cp:coreProperties>
</file>