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5" yWindow="-105" windowWidth="23250" windowHeight="13170" tabRatio="500"/>
  </bookViews>
  <sheets>
    <sheet name="Feuil2" sheetId="2" r:id="rId1"/>
    <sheet name="Calcul perso" sheetId="3" r:id="rId2"/>
  </sheets>
  <calcPr calcId="162913" iterate="1" iterateCount="100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1" i="2" l="1"/>
  <c r="T86" i="2"/>
  <c r="AI98" i="2"/>
  <c r="L91" i="2" l="1"/>
  <c r="T83" i="2"/>
  <c r="L83" i="2"/>
  <c r="AE114" i="2"/>
  <c r="AE113" i="2"/>
  <c r="AE112" i="2"/>
  <c r="AE111" i="2"/>
  <c r="AE110" i="2"/>
  <c r="X85" i="2" l="1"/>
  <c r="X80" i="2"/>
  <c r="X81" i="2"/>
  <c r="X82" i="2"/>
  <c r="X83" i="2"/>
  <c r="X86" i="2"/>
  <c r="X87" i="2"/>
  <c r="X89" i="2"/>
  <c r="X90" i="2"/>
  <c r="X79" i="2"/>
  <c r="X77" i="2"/>
  <c r="P80" i="2"/>
  <c r="P79" i="2"/>
  <c r="P81" i="2"/>
  <c r="P82" i="2"/>
  <c r="P83" i="2"/>
  <c r="P85" i="2"/>
  <c r="P86" i="2"/>
  <c r="P87" i="2"/>
  <c r="P88" i="2"/>
  <c r="P77" i="2"/>
  <c r="L77" i="2"/>
  <c r="T85" i="2"/>
  <c r="T82" i="2"/>
  <c r="T80" i="2"/>
  <c r="T79" i="2"/>
  <c r="T77" i="2"/>
  <c r="T91" i="2" s="1"/>
  <c r="T93" i="2" s="1"/>
  <c r="L88" i="2"/>
  <c r="L87" i="2"/>
  <c r="L86" i="2"/>
  <c r="L85" i="2"/>
  <c r="L82" i="2"/>
  <c r="L81" i="2"/>
  <c r="L80" i="2"/>
  <c r="L79" i="2"/>
  <c r="L93" i="2" s="1"/>
  <c r="L94" i="2" l="1"/>
  <c r="X91" i="2"/>
  <c r="P91" i="2"/>
  <c r="B63" i="2" l="1"/>
  <c r="B40" i="2"/>
  <c r="K44" i="2" l="1"/>
  <c r="K48" i="2" s="1"/>
  <c r="U20" i="2"/>
  <c r="U21" i="2"/>
  <c r="AE21" i="2"/>
  <c r="AE20" i="2"/>
  <c r="L21" i="2"/>
  <c r="U19" i="2"/>
  <c r="U18" i="2"/>
  <c r="U17" i="2"/>
  <c r="L19" i="2"/>
  <c r="L18" i="2"/>
  <c r="L17" i="2"/>
  <c r="U16" i="2"/>
  <c r="L16" i="2"/>
  <c r="K50" i="2" l="1"/>
  <c r="H47" i="2"/>
  <c r="B39" i="2"/>
  <c r="AB39" i="2"/>
  <c r="K46" i="2"/>
  <c r="K45" i="2"/>
  <c r="O41" i="2" l="1"/>
  <c r="H52" i="2"/>
  <c r="K47" i="2"/>
  <c r="K49" i="2" s="1"/>
  <c r="H49" i="2"/>
  <c r="O39" i="2" l="1"/>
  <c r="O40" i="2" s="1"/>
  <c r="H53" i="2"/>
  <c r="V137" i="2" l="1"/>
  <c r="Q137" i="2"/>
  <c r="AJ70" i="2" l="1"/>
  <c r="AJ71" i="2"/>
  <c r="AJ69" i="2"/>
  <c r="Z70" i="2"/>
  <c r="Z71" i="2"/>
  <c r="Z69" i="2"/>
  <c r="O70" i="2"/>
  <c r="O71" i="2"/>
  <c r="O69" i="2"/>
  <c r="D69" i="2"/>
  <c r="D70" i="2"/>
  <c r="D71" i="2"/>
  <c r="AI108" i="2"/>
  <c r="AI119" i="2" s="1"/>
  <c r="AI120" i="2" s="1"/>
  <c r="AI118" i="2"/>
</calcChain>
</file>

<file path=xl/sharedStrings.xml><?xml version="1.0" encoding="utf-8"?>
<sst xmlns="http://schemas.openxmlformats.org/spreadsheetml/2006/main" count="144" uniqueCount="93">
  <si>
    <t>Bénéfice net</t>
  </si>
  <si>
    <t>Impact net sur les coûts</t>
  </si>
  <si>
    <t xml:space="preserve">Groupe : </t>
  </si>
  <si>
    <t>1)</t>
  </si>
  <si>
    <t>2)</t>
  </si>
  <si>
    <t>Revenus</t>
  </si>
  <si>
    <t>3)</t>
  </si>
  <si>
    <t>Produit X</t>
  </si>
  <si>
    <t>Produit Y</t>
  </si>
  <si>
    <t>%</t>
  </si>
  <si>
    <t>5)</t>
  </si>
  <si>
    <t xml:space="preserve">Matricule : </t>
  </si>
  <si>
    <t xml:space="preserve"> frais variables</t>
  </si>
  <si>
    <t xml:space="preserve"> frais fixes</t>
  </si>
  <si>
    <t>Contribution marginale :</t>
  </si>
  <si>
    <t>$</t>
  </si>
  <si>
    <t>4)</t>
  </si>
  <si>
    <t>6)</t>
  </si>
  <si>
    <t>8)</t>
  </si>
  <si>
    <t>7)</t>
  </si>
  <si>
    <t xml:space="preserve">% de profit net </t>
  </si>
  <si>
    <t>$/unité</t>
  </si>
  <si>
    <t>TOTAL</t>
  </si>
  <si>
    <t>Sous-total</t>
  </si>
  <si>
    <t>Total</t>
  </si>
  <si>
    <t>3) Recommandation :</t>
  </si>
  <si>
    <t>PARTIE II</t>
  </si>
  <si>
    <t>PARTIE I</t>
  </si>
  <si>
    <t>Impact net sur les ventes</t>
  </si>
  <si>
    <t>Calcul (démarche)</t>
  </si>
  <si>
    <t>1)                                                                                  État des résultats (coûts variables)</t>
  </si>
  <si>
    <t>unité</t>
  </si>
  <si>
    <t>Seuil de rentabilité :</t>
  </si>
  <si>
    <t>Marge de sécurité</t>
  </si>
  <si>
    <t>Prix de vente :</t>
  </si>
  <si>
    <t>Q</t>
  </si>
  <si>
    <t>NOM :</t>
  </si>
  <si>
    <t xml:space="preserve">Prén. : </t>
  </si>
  <si>
    <t>Exemple de calcul pour la Main d'œuvre seulement :</t>
  </si>
  <si>
    <t>Différentiel produit Y VS produit X</t>
  </si>
  <si>
    <t>2)                                                                                        Analyse différentielle entre le produit Y et le produit X</t>
  </si>
  <si>
    <r>
      <t xml:space="preserve">Coûts additionnels </t>
    </r>
    <r>
      <rPr>
        <b/>
        <i/>
        <sz val="11"/>
        <rFont val="Arial"/>
        <family val="2"/>
      </rPr>
      <t>si produit Y</t>
    </r>
  </si>
  <si>
    <r>
      <t xml:space="preserve">Coûts évités </t>
    </r>
    <r>
      <rPr>
        <b/>
        <i/>
        <sz val="11"/>
        <rFont val="Arial"/>
        <family val="2"/>
      </rPr>
      <t>si produit Y</t>
    </r>
  </si>
  <si>
    <t>Lab 4</t>
  </si>
  <si>
    <t>Calcul, questionnement et notes</t>
  </si>
  <si>
    <t>BANCE</t>
  </si>
  <si>
    <t>HALIMA BEATRICE DEDE</t>
  </si>
  <si>
    <t>DIALLO</t>
  </si>
  <si>
    <t>BOCAR</t>
  </si>
  <si>
    <t>Pvu</t>
  </si>
  <si>
    <t>Unites</t>
  </si>
  <si>
    <t>Main d'œuvre</t>
  </si>
  <si>
    <t>Matiere premiere</t>
  </si>
  <si>
    <t>Autres couts de production</t>
  </si>
  <si>
    <t xml:space="preserve">Frais de vente </t>
  </si>
  <si>
    <t>Amortissement</t>
  </si>
  <si>
    <t>NIV PROD 30000 UNITES</t>
  </si>
  <si>
    <t>NIV PROD 675 UNITES</t>
  </si>
  <si>
    <t>ELEMENTS DU BUDGETS DE X</t>
  </si>
  <si>
    <t>MAIN ŒUVRE</t>
  </si>
  <si>
    <t>MAT 1RE</t>
  </si>
  <si>
    <t>AUTRES COUTS</t>
  </si>
  <si>
    <t>FRAIS DE VENTES</t>
  </si>
  <si>
    <t>AMORTISSEMENT</t>
  </si>
  <si>
    <t>16505.50</t>
  </si>
  <si>
    <t>0u</t>
  </si>
  <si>
    <t>Couts variable</t>
  </si>
  <si>
    <t>Couts fixes</t>
  </si>
  <si>
    <t>couts totaux</t>
  </si>
  <si>
    <t>recettes totales</t>
  </si>
  <si>
    <t>Seuil de rentabilite</t>
  </si>
  <si>
    <t>MS(%)*CM(%)</t>
  </si>
  <si>
    <t>le seuil de rentabilite est la quantite a partir de laquelle lèentreprise commence a faire des benefices tandis que la marge de securite est le montant minimal de benefice afin de couvrir la totalite des charges.</t>
  </si>
  <si>
    <t>Coûts variables</t>
  </si>
  <si>
    <t>Mains d'œuvre</t>
  </si>
  <si>
    <t>Matières premières</t>
  </si>
  <si>
    <t>Autres coûts de production</t>
  </si>
  <si>
    <t>Frais de Vente</t>
  </si>
  <si>
    <t>Marge sur les coûts variables</t>
  </si>
  <si>
    <t>Coûts Fixes</t>
  </si>
  <si>
    <t>Coût d'achat équipement</t>
  </si>
  <si>
    <t>Frais d'installation</t>
  </si>
  <si>
    <t>Résultats nets</t>
  </si>
  <si>
    <t>Matière première</t>
  </si>
  <si>
    <t>Frais de vente</t>
  </si>
  <si>
    <t>Somme main d'œuvre X - somme main d'œuvre Y</t>
  </si>
  <si>
    <t>Somme matière première X - somme matière première Y</t>
  </si>
  <si>
    <t>Somme coûts de production X - sommecoûts de production Y</t>
  </si>
  <si>
    <t>Somme frais de vente X - somme frais de vente Y</t>
  </si>
  <si>
    <t>Somme amortissement X - amortissement Y</t>
  </si>
  <si>
    <t xml:space="preserve">Nous recommandons le choix du produit X </t>
  </si>
  <si>
    <r>
      <rPr>
        <b/>
        <sz val="11"/>
        <color theme="1"/>
        <rFont val="Arial"/>
        <family val="2"/>
      </rPr>
      <t>Argument contre</t>
    </r>
    <r>
      <rPr>
        <sz val="11"/>
        <color theme="1"/>
        <rFont val="Arial"/>
        <family val="2"/>
      </rPr>
      <t xml:space="preserve"> : Le produit Y pourrait bien qu'il y ait cette incertitudenous permettre d'obtenir de nouveaux clients ce qui nous permettrait d'augmenter nos benefices.</t>
    </r>
  </si>
  <si>
    <r>
      <rPr>
        <b/>
        <sz val="11"/>
        <rFont val="Arial"/>
        <family val="2"/>
      </rPr>
      <t>Argument pour</t>
    </r>
    <r>
      <rPr>
        <sz val="11"/>
        <rFont val="Arial"/>
        <family val="2"/>
      </rPr>
      <t xml:space="preserve"> : Si nous choisissons le produit Y, il y a une incertitude a fideliser les clients.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</si>
</sst>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#,##0\ &quot;$&quot;_-;[Red]#,##0\ &quot;$&quot;\-"/>
    <numFmt numFmtId="165" formatCode="#,##0\ &quot;$&quot;_-"/>
    <numFmt numFmtId="166" formatCode="_ * #,##0_)\ &quot;$&quot;_ ;_ * \(#,##0\)\ &quot;$&quot;_ ;_ * &quot;-&quot;??_)\ &quot;$&quot;_ ;_ @_ "/>
    <numFmt numFmtId="167" formatCode="_-* #,##0\ _$_-;_-* #,##0\ _$\-;_-* &quot;-&quot;??\ _$_-;_-@_-"/>
    <numFmt numFmtId="168" formatCode="#,##0\ &quot;$&quot;"/>
    <numFmt numFmtId="169" formatCode="#,##0.00&quot; $/u&quot;"/>
    <numFmt numFmtId="170" formatCode="#,##0.0&quot; unités&quot;"/>
    <numFmt numFmtId="171" formatCode="#,##0&quot; u&quot;"/>
    <numFmt numFmtId="172" formatCode="h&quot; h &quot;mm;@"/>
    <numFmt numFmtId="173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24"/>
      <color theme="1"/>
      <name val="Calibri"/>
      <family val="2"/>
      <scheme val="minor"/>
    </font>
    <font>
      <b/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3">
    <xf numFmtId="0" fontId="0" fillId="0" borderId="0" xfId="0"/>
    <xf numFmtId="0" fontId="5" fillId="0" borderId="0" xfId="0" applyFont="1"/>
    <xf numFmtId="0" fontId="5" fillId="0" borderId="0" xfId="0" applyFont="1" applyFill="1"/>
    <xf numFmtId="0" fontId="5" fillId="0" borderId="0" xfId="0" applyFont="1" applyFill="1" applyBorder="1"/>
    <xf numFmtId="44" fontId="5" fillId="0" borderId="0" xfId="22" applyFont="1" applyFill="1" applyBorder="1" applyAlignment="1"/>
    <xf numFmtId="0" fontId="8" fillId="0" borderId="0" xfId="0" applyFont="1"/>
    <xf numFmtId="0" fontId="8" fillId="0" borderId="0" xfId="0" applyFont="1" applyFill="1"/>
    <xf numFmtId="49" fontId="8" fillId="0" borderId="7" xfId="0" applyNumberFormat="1" applyFont="1" applyFill="1" applyBorder="1"/>
    <xf numFmtId="0" fontId="8" fillId="0" borderId="0" xfId="0" applyFont="1" applyBorder="1"/>
    <xf numFmtId="0" fontId="8" fillId="0" borderId="0" xfId="0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/>
    <xf numFmtId="165" fontId="8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9" fontId="11" fillId="0" borderId="0" xfId="0" applyNumberFormat="1" applyFont="1" applyBorder="1" applyAlignment="1">
      <alignment horizontal="center"/>
    </xf>
    <xf numFmtId="0" fontId="8" fillId="0" borderId="0" xfId="0" applyFont="1" applyFill="1" applyBorder="1"/>
    <xf numFmtId="49" fontId="11" fillId="0" borderId="7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/>
    <xf numFmtId="0" fontId="8" fillId="0" borderId="0" xfId="0" applyNumberFormat="1" applyFont="1" applyBorder="1" applyAlignment="1">
      <alignment horizontal="left"/>
    </xf>
    <xf numFmtId="49" fontId="7" fillId="0" borderId="7" xfId="0" applyNumberFormat="1" applyFont="1" applyBorder="1" applyAlignment="1">
      <alignment horizontal="right"/>
    </xf>
    <xf numFmtId="164" fontId="8" fillId="0" borderId="0" xfId="0" applyNumberFormat="1" applyFont="1"/>
    <xf numFmtId="167" fontId="8" fillId="0" borderId="0" xfId="21" applyNumberFormat="1" applyFont="1"/>
    <xf numFmtId="0" fontId="10" fillId="0" borderId="0" xfId="0" applyFont="1" applyFill="1" applyBorder="1" applyAlignment="1">
      <alignment vertical="center" wrapText="1"/>
    </xf>
    <xf numFmtId="9" fontId="8" fillId="0" borderId="0" xfId="43" applyFont="1" applyFill="1" applyBorder="1" applyAlignment="1"/>
    <xf numFmtId="44" fontId="8" fillId="0" borderId="0" xfId="22" applyFont="1" applyFill="1" applyBorder="1" applyAlignment="1"/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9" fillId="0" borderId="0" xfId="0" applyFont="1"/>
    <xf numFmtId="0" fontId="8" fillId="0" borderId="0" xfId="0" applyFont="1" applyFill="1" applyBorder="1" applyAlignment="1">
      <alignment horizontal="center" wrapText="1"/>
    </xf>
    <xf numFmtId="49" fontId="7" fillId="0" borderId="0" xfId="0" applyNumberFormat="1" applyFont="1" applyAlignment="1"/>
    <xf numFmtId="49" fontId="8" fillId="0" borderId="0" xfId="0" applyNumberFormat="1" applyFont="1" applyBorder="1" applyAlignment="1"/>
    <xf numFmtId="0" fontId="8" fillId="0" borderId="0" xfId="0" applyFont="1" applyAlignment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6" fillId="0" borderId="0" xfId="0" applyFont="1"/>
    <xf numFmtId="172" fontId="15" fillId="0" borderId="0" xfId="0" applyNumberFormat="1" applyFont="1" applyAlignment="1">
      <alignment horizontal="right"/>
    </xf>
    <xf numFmtId="173" fontId="1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166" fontId="8" fillId="4" borderId="9" xfId="22" applyNumberFormat="1" applyFont="1" applyFill="1" applyBorder="1" applyAlignment="1">
      <alignment horizontal="center"/>
    </xf>
    <xf numFmtId="166" fontId="8" fillId="4" borderId="0" xfId="22" applyNumberFormat="1" applyFont="1" applyFill="1" applyAlignment="1">
      <alignment horizontal="center"/>
    </xf>
    <xf numFmtId="166" fontId="8" fillId="4" borderId="10" xfId="22" applyNumberFormat="1" applyFont="1" applyFill="1" applyBorder="1" applyAlignment="1">
      <alignment horizontal="center"/>
    </xf>
    <xf numFmtId="49" fontId="8" fillId="0" borderId="4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10" fillId="0" borderId="9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166" fontId="8" fillId="4" borderId="0" xfId="22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left" vertical="top" wrapText="1"/>
    </xf>
    <xf numFmtId="49" fontId="11" fillId="4" borderId="13" xfId="0" applyNumberFormat="1" applyFont="1" applyFill="1" applyBorder="1" applyAlignment="1">
      <alignment horizontal="left" vertical="top" wrapText="1"/>
    </xf>
    <xf numFmtId="49" fontId="11" fillId="4" borderId="8" xfId="0" applyNumberFormat="1" applyFont="1" applyFill="1" applyBorder="1" applyAlignment="1">
      <alignment horizontal="left" vertical="top" wrapText="1"/>
    </xf>
    <xf numFmtId="49" fontId="11" fillId="4" borderId="9" xfId="0" applyNumberFormat="1" applyFont="1" applyFill="1" applyBorder="1" applyAlignment="1">
      <alignment horizontal="left" vertical="top" wrapText="1"/>
    </xf>
    <xf numFmtId="49" fontId="11" fillId="4" borderId="0" xfId="0" applyNumberFormat="1" applyFont="1" applyFill="1" applyBorder="1" applyAlignment="1">
      <alignment horizontal="left" vertical="top" wrapText="1"/>
    </xf>
    <xf numFmtId="49" fontId="11" fillId="4" borderId="10" xfId="0" applyNumberFormat="1" applyFont="1" applyFill="1" applyBorder="1" applyAlignment="1">
      <alignment horizontal="left" vertical="top" wrapText="1"/>
    </xf>
    <xf numFmtId="49" fontId="11" fillId="4" borderId="11" xfId="0" applyNumberFormat="1" applyFont="1" applyFill="1" applyBorder="1" applyAlignment="1">
      <alignment horizontal="left" vertical="top" wrapText="1"/>
    </xf>
    <xf numFmtId="49" fontId="11" fillId="4" borderId="14" xfId="0" applyNumberFormat="1" applyFont="1" applyFill="1" applyBorder="1" applyAlignment="1">
      <alignment horizontal="left" vertical="top" wrapText="1"/>
    </xf>
    <xf numFmtId="49" fontId="11" fillId="4" borderId="12" xfId="0" applyNumberFormat="1" applyFont="1" applyFill="1" applyBorder="1" applyAlignment="1">
      <alignment horizontal="left" vertical="top" wrapText="1"/>
    </xf>
    <xf numFmtId="49" fontId="8" fillId="4" borderId="7" xfId="0" applyNumberFormat="1" applyFont="1" applyFill="1" applyBorder="1" applyAlignment="1">
      <alignment horizontal="left" vertical="top" wrapText="1"/>
    </xf>
    <xf numFmtId="49" fontId="8" fillId="4" borderId="13" xfId="0" applyNumberFormat="1" applyFont="1" applyFill="1" applyBorder="1" applyAlignment="1">
      <alignment horizontal="left" vertical="top" wrapText="1"/>
    </xf>
    <xf numFmtId="49" fontId="8" fillId="4" borderId="8" xfId="0" applyNumberFormat="1" applyFont="1" applyFill="1" applyBorder="1" applyAlignment="1">
      <alignment horizontal="left" vertical="top" wrapText="1"/>
    </xf>
    <xf numFmtId="49" fontId="8" fillId="4" borderId="9" xfId="0" applyNumberFormat="1" applyFont="1" applyFill="1" applyBorder="1" applyAlignment="1">
      <alignment horizontal="left" vertical="top" wrapText="1"/>
    </xf>
    <xf numFmtId="49" fontId="8" fillId="4" borderId="0" xfId="0" applyNumberFormat="1" applyFont="1" applyFill="1" applyBorder="1" applyAlignment="1">
      <alignment horizontal="left" vertical="top" wrapText="1"/>
    </xf>
    <xf numFmtId="49" fontId="8" fillId="4" borderId="10" xfId="0" applyNumberFormat="1" applyFont="1" applyFill="1" applyBorder="1" applyAlignment="1">
      <alignment horizontal="left" vertical="top" wrapText="1"/>
    </xf>
    <xf numFmtId="49" fontId="8" fillId="4" borderId="11" xfId="0" applyNumberFormat="1" applyFont="1" applyFill="1" applyBorder="1" applyAlignment="1">
      <alignment horizontal="left" vertical="top" wrapText="1"/>
    </xf>
    <xf numFmtId="49" fontId="8" fillId="4" borderId="14" xfId="0" applyNumberFormat="1" applyFont="1" applyFill="1" applyBorder="1" applyAlignment="1">
      <alignment horizontal="left" vertical="top" wrapText="1"/>
    </xf>
    <xf numFmtId="49" fontId="8" fillId="4" borderId="12" xfId="0" applyNumberFormat="1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8" fillId="0" borderId="0" xfId="0" applyNumberFormat="1" applyFont="1" applyAlignment="1">
      <alignment horizontal="left"/>
    </xf>
    <xf numFmtId="49" fontId="10" fillId="0" borderId="9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0" fillId="0" borderId="10" xfId="0" applyNumberFormat="1" applyFont="1" applyBorder="1" applyAlignment="1">
      <alignment horizontal="left"/>
    </xf>
    <xf numFmtId="166" fontId="8" fillId="4" borderId="7" xfId="22" applyNumberFormat="1" applyFont="1" applyFill="1" applyBorder="1" applyAlignment="1">
      <alignment horizontal="center"/>
    </xf>
    <xf numFmtId="166" fontId="8" fillId="4" borderId="13" xfId="22" applyNumberFormat="1" applyFont="1" applyFill="1" applyBorder="1" applyAlignment="1">
      <alignment horizontal="center"/>
    </xf>
    <xf numFmtId="166" fontId="8" fillId="4" borderId="8" xfId="22" applyNumberFormat="1" applyFont="1" applyFill="1" applyBorder="1" applyAlignment="1">
      <alignment horizontal="center"/>
    </xf>
    <xf numFmtId="165" fontId="10" fillId="4" borderId="16" xfId="0" applyNumberFormat="1" applyFont="1" applyFill="1" applyBorder="1" applyAlignment="1">
      <alignment horizontal="center"/>
    </xf>
    <xf numFmtId="165" fontId="10" fillId="4" borderId="26" xfId="0" applyNumberFormat="1" applyFont="1" applyFill="1" applyBorder="1" applyAlignment="1">
      <alignment horizontal="center"/>
    </xf>
    <xf numFmtId="168" fontId="10" fillId="4" borderId="9" xfId="0" applyNumberFormat="1" applyFont="1" applyFill="1" applyBorder="1" applyAlignment="1">
      <alignment horizontal="center"/>
    </xf>
    <xf numFmtId="168" fontId="10" fillId="4" borderId="0" xfId="0" applyNumberFormat="1" applyFont="1" applyFill="1" applyBorder="1" applyAlignment="1">
      <alignment horizontal="center"/>
    </xf>
    <xf numFmtId="168" fontId="10" fillId="4" borderId="10" xfId="0" applyNumberFormat="1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4" borderId="15" xfId="0" applyNumberFormat="1" applyFont="1" applyFill="1" applyBorder="1" applyAlignment="1">
      <alignment horizontal="left"/>
    </xf>
    <xf numFmtId="49" fontId="8" fillId="4" borderId="16" xfId="0" applyNumberFormat="1" applyFont="1" applyFill="1" applyBorder="1" applyAlignment="1">
      <alignment horizontal="left"/>
    </xf>
    <xf numFmtId="49" fontId="8" fillId="4" borderId="17" xfId="0" applyNumberFormat="1" applyFont="1" applyFill="1" applyBorder="1" applyAlignment="1">
      <alignment horizontal="left"/>
    </xf>
    <xf numFmtId="0" fontId="12" fillId="2" borderId="2" xfId="0" applyFont="1" applyFill="1" applyBorder="1" applyAlignment="1"/>
    <xf numFmtId="0" fontId="12" fillId="2" borderId="6" xfId="0" applyFont="1" applyFill="1" applyBorder="1" applyAlignment="1"/>
    <xf numFmtId="0" fontId="12" fillId="2" borderId="3" xfId="0" applyFont="1" applyFill="1" applyBorder="1" applyAlignment="1"/>
    <xf numFmtId="49" fontId="10" fillId="0" borderId="11" xfId="0" applyNumberFormat="1" applyFont="1" applyBorder="1" applyAlignment="1">
      <alignment horizontal="center"/>
    </xf>
    <xf numFmtId="49" fontId="10" fillId="0" borderId="14" xfId="0" applyNumberFormat="1" applyFont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166" fontId="8" fillId="4" borderId="11" xfId="22" applyNumberFormat="1" applyFont="1" applyFill="1" applyBorder="1" applyAlignment="1">
      <alignment horizontal="center"/>
    </xf>
    <xf numFmtId="166" fontId="8" fillId="4" borderId="14" xfId="22" applyNumberFormat="1" applyFont="1" applyFill="1" applyBorder="1" applyAlignment="1">
      <alignment horizontal="center"/>
    </xf>
    <xf numFmtId="166" fontId="8" fillId="4" borderId="12" xfId="22" applyNumberFormat="1" applyFont="1" applyFill="1" applyBorder="1" applyAlignment="1">
      <alignment horizontal="center"/>
    </xf>
    <xf numFmtId="165" fontId="10" fillId="4" borderId="13" xfId="0" applyNumberFormat="1" applyFont="1" applyFill="1" applyBorder="1" applyAlignment="1">
      <alignment horizontal="center"/>
    </xf>
    <xf numFmtId="165" fontId="10" fillId="4" borderId="24" xfId="0" applyNumberFormat="1" applyFont="1" applyFill="1" applyBorder="1" applyAlignment="1">
      <alignment horizontal="center"/>
    </xf>
    <xf numFmtId="0" fontId="10" fillId="0" borderId="23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166" fontId="8" fillId="4" borderId="24" xfId="22" applyNumberFormat="1" applyFont="1" applyFill="1" applyBorder="1" applyAlignment="1">
      <alignment horizontal="center"/>
    </xf>
    <xf numFmtId="166" fontId="9" fillId="4" borderId="2" xfId="22" applyNumberFormat="1" applyFont="1" applyFill="1" applyBorder="1" applyAlignment="1">
      <alignment horizontal="right"/>
    </xf>
    <xf numFmtId="166" fontId="9" fillId="4" borderId="6" xfId="22" applyNumberFormat="1" applyFont="1" applyFill="1" applyBorder="1" applyAlignment="1">
      <alignment horizontal="right"/>
    </xf>
    <xf numFmtId="166" fontId="9" fillId="4" borderId="3" xfId="22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168" fontId="8" fillId="4" borderId="11" xfId="0" applyNumberFormat="1" applyFont="1" applyFill="1" applyBorder="1" applyAlignment="1">
      <alignment horizontal="center"/>
    </xf>
    <xf numFmtId="168" fontId="8" fillId="4" borderId="14" xfId="0" applyNumberFormat="1" applyFont="1" applyFill="1" applyBorder="1" applyAlignment="1">
      <alignment horizontal="center"/>
    </xf>
    <xf numFmtId="168" fontId="8" fillId="4" borderId="12" xfId="0" applyNumberFormat="1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27" xfId="0" applyNumberFormat="1" applyFont="1" applyBorder="1" applyAlignment="1">
      <alignment horizontal="center"/>
    </xf>
    <xf numFmtId="49" fontId="10" fillId="0" borderId="28" xfId="0" applyNumberFormat="1" applyFont="1" applyBorder="1" applyAlignment="1">
      <alignment horizontal="center"/>
    </xf>
    <xf numFmtId="49" fontId="10" fillId="0" borderId="29" xfId="0" applyNumberFormat="1" applyFont="1" applyBorder="1" applyAlignment="1">
      <alignment horizontal="center"/>
    </xf>
    <xf numFmtId="49" fontId="8" fillId="0" borderId="25" xfId="0" applyNumberFormat="1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49" fontId="10" fillId="0" borderId="23" xfId="0" applyNumberFormat="1" applyFont="1" applyBorder="1" applyAlignment="1">
      <alignment horizontal="left"/>
    </xf>
    <xf numFmtId="49" fontId="10" fillId="0" borderId="13" xfId="0" applyNumberFormat="1" applyFont="1" applyBorder="1" applyAlignment="1">
      <alignment horizontal="left"/>
    </xf>
    <xf numFmtId="49" fontId="10" fillId="0" borderId="7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left"/>
    </xf>
    <xf numFmtId="49" fontId="10" fillId="0" borderId="0" xfId="0" applyNumberFormat="1" applyFont="1" applyBorder="1" applyAlignment="1">
      <alignment horizontal="left"/>
    </xf>
    <xf numFmtId="168" fontId="10" fillId="4" borderId="7" xfId="0" applyNumberFormat="1" applyFont="1" applyFill="1" applyBorder="1" applyAlignment="1">
      <alignment horizontal="center"/>
    </xf>
    <xf numFmtId="168" fontId="10" fillId="4" borderId="13" xfId="0" applyNumberFormat="1" applyFont="1" applyFill="1" applyBorder="1" applyAlignment="1">
      <alignment horizontal="center"/>
    </xf>
    <xf numFmtId="168" fontId="10" fillId="4" borderId="8" xfId="0" applyNumberFormat="1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66" fontId="8" fillId="4" borderId="9" xfId="22" applyNumberFormat="1" applyFont="1" applyFill="1" applyBorder="1" applyAlignment="1">
      <alignment horizontal="left"/>
    </xf>
    <xf numFmtId="166" fontId="8" fillId="4" borderId="0" xfId="22" applyNumberFormat="1" applyFont="1" applyFill="1" applyAlignment="1">
      <alignment horizontal="left"/>
    </xf>
    <xf numFmtId="166" fontId="8" fillId="4" borderId="10" xfId="22" applyNumberFormat="1" applyFont="1" applyFill="1" applyBorder="1" applyAlignment="1">
      <alignment horizontal="left"/>
    </xf>
    <xf numFmtId="9" fontId="8" fillId="4" borderId="9" xfId="43" applyFont="1" applyFill="1" applyBorder="1" applyAlignment="1">
      <alignment horizontal="left"/>
    </xf>
    <xf numFmtId="9" fontId="8" fillId="4" borderId="0" xfId="43" applyFont="1" applyFill="1" applyAlignment="1">
      <alignment horizontal="left"/>
    </xf>
    <xf numFmtId="9" fontId="8" fillId="4" borderId="10" xfId="43" applyFont="1" applyFill="1" applyBorder="1" applyAlignment="1">
      <alignment horizontal="left"/>
    </xf>
    <xf numFmtId="9" fontId="8" fillId="4" borderId="11" xfId="43" applyFont="1" applyFill="1" applyBorder="1" applyAlignment="1">
      <alignment horizontal="left"/>
    </xf>
    <xf numFmtId="9" fontId="8" fillId="4" borderId="14" xfId="43" applyFont="1" applyFill="1" applyBorder="1" applyAlignment="1">
      <alignment horizontal="left"/>
    </xf>
    <xf numFmtId="9" fontId="8" fillId="4" borderId="12" xfId="43" applyFont="1" applyFill="1" applyBorder="1" applyAlignment="1">
      <alignment horizontal="left"/>
    </xf>
    <xf numFmtId="166" fontId="8" fillId="4" borderId="32" xfId="22" applyNumberFormat="1" applyFont="1" applyFill="1" applyBorder="1" applyAlignment="1">
      <alignment horizontal="left"/>
    </xf>
    <xf numFmtId="166" fontId="8" fillId="4" borderId="31" xfId="22" applyNumberFormat="1" applyFont="1" applyFill="1" applyBorder="1" applyAlignment="1">
      <alignment horizontal="left"/>
    </xf>
    <xf numFmtId="166" fontId="8" fillId="4" borderId="33" xfId="22" applyNumberFormat="1" applyFont="1" applyFill="1" applyBorder="1" applyAlignment="1">
      <alignment horizontal="left"/>
    </xf>
    <xf numFmtId="165" fontId="10" fillId="2" borderId="2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165" fontId="10" fillId="2" borderId="3" xfId="0" applyNumberFormat="1" applyFont="1" applyFill="1" applyBorder="1" applyAlignment="1">
      <alignment horizontal="left"/>
    </xf>
    <xf numFmtId="9" fontId="8" fillId="4" borderId="0" xfId="43" applyFont="1" applyFill="1" applyBorder="1" applyAlignment="1">
      <alignment horizontal="left"/>
    </xf>
    <xf numFmtId="9" fontId="8" fillId="4" borderId="5" xfId="43" applyFont="1" applyFill="1" applyBorder="1" applyAlignment="1">
      <alignment horizontal="left"/>
    </xf>
    <xf numFmtId="166" fontId="9" fillId="4" borderId="22" xfId="22" applyNumberFormat="1" applyFont="1" applyFill="1" applyBorder="1" applyAlignment="1">
      <alignment horizontal="center"/>
    </xf>
    <xf numFmtId="166" fontId="9" fillId="4" borderId="6" xfId="22" applyNumberFormat="1" applyFont="1" applyFill="1" applyBorder="1" applyAlignment="1">
      <alignment horizontal="center"/>
    </xf>
    <xf numFmtId="166" fontId="9" fillId="4" borderId="20" xfId="22" applyNumberFormat="1" applyFont="1" applyFill="1" applyBorder="1" applyAlignment="1">
      <alignment horizontal="center"/>
    </xf>
    <xf numFmtId="166" fontId="9" fillId="4" borderId="35" xfId="22" applyNumberFormat="1" applyFont="1" applyFill="1" applyBorder="1" applyAlignment="1">
      <alignment horizontal="center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41" xfId="0" applyFont="1" applyFill="1" applyBorder="1" applyAlignment="1">
      <alignment horizontal="left"/>
    </xf>
    <xf numFmtId="49" fontId="17" fillId="0" borderId="4" xfId="0" applyNumberFormat="1" applyFont="1" applyBorder="1" applyAlignment="1">
      <alignment horizontal="left"/>
    </xf>
    <xf numFmtId="49" fontId="17" fillId="0" borderId="0" xfId="0" applyNumberFormat="1" applyFont="1" applyAlignment="1">
      <alignment horizontal="left"/>
    </xf>
    <xf numFmtId="9" fontId="8" fillId="4" borderId="31" xfId="43" applyFont="1" applyFill="1" applyBorder="1" applyAlignment="1">
      <alignment horizontal="left"/>
    </xf>
    <xf numFmtId="9" fontId="8" fillId="4" borderId="33" xfId="43" applyFont="1" applyFill="1" applyBorder="1" applyAlignment="1">
      <alignment horizontal="left"/>
    </xf>
    <xf numFmtId="9" fontId="8" fillId="4" borderId="34" xfId="43" applyFont="1" applyFill="1" applyBorder="1" applyAlignment="1">
      <alignment horizontal="left"/>
    </xf>
    <xf numFmtId="49" fontId="7" fillId="0" borderId="13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8" fillId="0" borderId="9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49" fontId="8" fillId="0" borderId="10" xfId="0" applyNumberFormat="1" applyFont="1" applyBorder="1" applyAlignment="1">
      <alignment horizontal="left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0" fontId="8" fillId="4" borderId="15" xfId="43" applyNumberFormat="1" applyFont="1" applyFill="1" applyBorder="1" applyAlignment="1">
      <alignment horizontal="center"/>
    </xf>
    <xf numFmtId="10" fontId="8" fillId="4" borderId="16" xfId="43" applyNumberFormat="1" applyFont="1" applyFill="1" applyBorder="1" applyAlignment="1">
      <alignment horizontal="center"/>
    </xf>
    <xf numFmtId="10" fontId="8" fillId="4" borderId="17" xfId="43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49" fontId="13" fillId="5" borderId="7" xfId="0" applyNumberFormat="1" applyFont="1" applyFill="1" applyBorder="1" applyAlignment="1">
      <alignment horizontal="center" vertical="top" wrapText="1"/>
    </xf>
    <xf numFmtId="49" fontId="13" fillId="5" borderId="13" xfId="0" applyNumberFormat="1" applyFont="1" applyFill="1" applyBorder="1" applyAlignment="1">
      <alignment horizontal="center" vertical="top" wrapText="1"/>
    </xf>
    <xf numFmtId="49" fontId="13" fillId="5" borderId="36" xfId="0" applyNumberFormat="1" applyFont="1" applyFill="1" applyBorder="1" applyAlignment="1">
      <alignment horizontal="center" vertical="top" wrapText="1"/>
    </xf>
    <xf numFmtId="49" fontId="13" fillId="5" borderId="9" xfId="0" applyNumberFormat="1" applyFont="1" applyFill="1" applyBorder="1" applyAlignment="1">
      <alignment horizontal="center" vertical="top" wrapText="1"/>
    </xf>
    <xf numFmtId="49" fontId="13" fillId="5" borderId="0" xfId="0" applyNumberFormat="1" applyFont="1" applyFill="1" applyBorder="1" applyAlignment="1">
      <alignment horizontal="center" vertical="top" wrapText="1"/>
    </xf>
    <xf numFmtId="49" fontId="13" fillId="5" borderId="37" xfId="0" applyNumberFormat="1" applyFont="1" applyFill="1" applyBorder="1" applyAlignment="1">
      <alignment horizontal="center" vertical="top" wrapText="1"/>
    </xf>
    <xf numFmtId="49" fontId="13" fillId="5" borderId="38" xfId="0" applyNumberFormat="1" applyFont="1" applyFill="1" applyBorder="1" applyAlignment="1">
      <alignment horizontal="center" vertical="top" wrapText="1"/>
    </xf>
    <xf numFmtId="49" fontId="13" fillId="5" borderId="39" xfId="0" applyNumberFormat="1" applyFont="1" applyFill="1" applyBorder="1" applyAlignment="1">
      <alignment horizontal="center" vertical="top" wrapText="1"/>
    </xf>
    <xf numFmtId="49" fontId="13" fillId="5" borderId="40" xfId="0" applyNumberFormat="1" applyFont="1" applyFill="1" applyBorder="1" applyAlignment="1">
      <alignment horizontal="center" vertical="top" wrapText="1"/>
    </xf>
    <xf numFmtId="0" fontId="8" fillId="0" borderId="21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7" xfId="0" applyFont="1" applyFill="1" applyBorder="1" applyAlignment="1">
      <alignment horizontal="center" wrapText="1"/>
    </xf>
    <xf numFmtId="0" fontId="8" fillId="0" borderId="13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49" fontId="8" fillId="0" borderId="4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71" fontId="14" fillId="0" borderId="7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171" fontId="14" fillId="0" borderId="8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166" fontId="14" fillId="0" borderId="11" xfId="22" applyNumberFormat="1" applyFont="1" applyBorder="1" applyAlignment="1">
      <alignment horizontal="center"/>
    </xf>
    <xf numFmtId="166" fontId="14" fillId="0" borderId="14" xfId="22" applyNumberFormat="1" applyFont="1" applyBorder="1" applyAlignment="1">
      <alignment horizontal="center"/>
    </xf>
    <xf numFmtId="166" fontId="14" fillId="0" borderId="12" xfId="22" applyNumberFormat="1" applyFont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166" fontId="14" fillId="6" borderId="11" xfId="22" applyNumberFormat="1" applyFont="1" applyFill="1" applyBorder="1" applyAlignment="1">
      <alignment horizontal="center"/>
    </xf>
    <xf numFmtId="166" fontId="14" fillId="6" borderId="14" xfId="22" applyNumberFormat="1" applyFont="1" applyFill="1" applyBorder="1" applyAlignment="1">
      <alignment horizontal="center"/>
    </xf>
    <xf numFmtId="166" fontId="14" fillId="6" borderId="12" xfId="22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170" fontId="8" fillId="4" borderId="18" xfId="22" applyNumberFormat="1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8" fillId="0" borderId="18" xfId="0" applyFont="1" applyBorder="1"/>
    <xf numFmtId="44" fontId="8" fillId="4" borderId="18" xfId="22" applyFont="1" applyFill="1" applyBorder="1" applyAlignment="1">
      <alignment horizontal="center"/>
    </xf>
    <xf numFmtId="49" fontId="17" fillId="0" borderId="4" xfId="0" applyNumberFormat="1" applyFont="1" applyBorder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10" xfId="0" applyNumberFormat="1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49" fontId="8" fillId="0" borderId="9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8" fillId="0" borderId="10" xfId="0" applyNumberFormat="1" applyFont="1" applyFill="1" applyBorder="1" applyAlignment="1">
      <alignment horizontal="center"/>
    </xf>
    <xf numFmtId="49" fontId="11" fillId="0" borderId="9" xfId="0" applyNumberFormat="1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49" fontId="11" fillId="0" borderId="10" xfId="0" applyNumberFormat="1" applyFont="1" applyFill="1" applyBorder="1" applyAlignment="1">
      <alignment horizontal="center"/>
    </xf>
    <xf numFmtId="169" fontId="8" fillId="4" borderId="15" xfId="22" applyNumberFormat="1" applyFont="1" applyFill="1" applyBorder="1" applyAlignment="1">
      <alignment horizontal="center"/>
    </xf>
    <xf numFmtId="169" fontId="8" fillId="4" borderId="16" xfId="22" applyNumberFormat="1" applyFont="1" applyFill="1" applyBorder="1" applyAlignment="1">
      <alignment horizontal="center"/>
    </xf>
    <xf numFmtId="169" fontId="8" fillId="4" borderId="17" xfId="22" applyNumberFormat="1" applyFont="1" applyFill="1" applyBorder="1" applyAlignment="1">
      <alignment horizontal="center"/>
    </xf>
    <xf numFmtId="169" fontId="8" fillId="4" borderId="0" xfId="22" applyNumberFormat="1" applyFont="1" applyFill="1" applyBorder="1" applyAlignment="1">
      <alignment horizontal="center"/>
    </xf>
    <xf numFmtId="49" fontId="11" fillId="0" borderId="13" xfId="0" applyNumberFormat="1" applyFont="1" applyFill="1" applyBorder="1" applyAlignment="1">
      <alignment horizontal="center"/>
    </xf>
    <xf numFmtId="49" fontId="11" fillId="0" borderId="8" xfId="0" applyNumberFormat="1" applyFont="1" applyFill="1" applyBorder="1" applyAlignment="1">
      <alignment horizontal="center"/>
    </xf>
    <xf numFmtId="44" fontId="8" fillId="4" borderId="9" xfId="22" applyFont="1" applyFill="1" applyBorder="1" applyAlignment="1">
      <alignment horizontal="center"/>
    </xf>
    <xf numFmtId="44" fontId="8" fillId="4" borderId="0" xfId="22" applyFont="1" applyFill="1" applyBorder="1" applyAlignment="1">
      <alignment horizontal="center"/>
    </xf>
    <xf numFmtId="44" fontId="8" fillId="4" borderId="10" xfId="22" applyFont="1" applyFill="1" applyBorder="1" applyAlignment="1">
      <alignment horizontal="center"/>
    </xf>
    <xf numFmtId="0" fontId="8" fillId="0" borderId="0" xfId="0" applyFont="1" applyAlignment="1">
      <alignment horizontal="left"/>
    </xf>
    <xf numFmtId="49" fontId="9" fillId="0" borderId="0" xfId="0" applyNumberFormat="1" applyFont="1" applyBorder="1" applyAlignment="1">
      <alignment horizontal="right"/>
    </xf>
    <xf numFmtId="49" fontId="9" fillId="0" borderId="0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center"/>
    </xf>
    <xf numFmtId="49" fontId="8" fillId="0" borderId="9" xfId="22" applyNumberFormat="1" applyFont="1" applyBorder="1" applyAlignment="1">
      <alignment horizontal="center"/>
    </xf>
    <xf numFmtId="49" fontId="8" fillId="0" borderId="0" xfId="22" applyNumberFormat="1" applyFont="1" applyBorder="1" applyAlignment="1">
      <alignment horizontal="center"/>
    </xf>
    <xf numFmtId="49" fontId="8" fillId="0" borderId="10" xfId="22" applyNumberFormat="1" applyFont="1" applyBorder="1" applyAlignment="1">
      <alignment horizontal="center"/>
    </xf>
    <xf numFmtId="9" fontId="8" fillId="4" borderId="18" xfId="43" applyFont="1" applyFill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49" fontId="8" fillId="0" borderId="7" xfId="22" applyNumberFormat="1" applyFont="1" applyBorder="1" applyAlignment="1">
      <alignment horizontal="center"/>
    </xf>
    <xf numFmtId="49" fontId="8" fillId="0" borderId="13" xfId="22" applyNumberFormat="1" applyFont="1" applyBorder="1" applyAlignment="1">
      <alignment horizontal="center"/>
    </xf>
    <xf numFmtId="49" fontId="8" fillId="0" borderId="8" xfId="22" applyNumberFormat="1" applyFont="1" applyBorder="1" applyAlignment="1">
      <alignment horizontal="center"/>
    </xf>
    <xf numFmtId="165" fontId="10" fillId="2" borderId="19" xfId="0" applyNumberFormat="1" applyFont="1" applyFill="1" applyBorder="1" applyAlignment="1">
      <alignment horizontal="center"/>
    </xf>
    <xf numFmtId="165" fontId="10" fillId="2" borderId="1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10" fillId="2" borderId="18" xfId="0" applyNumberFormat="1" applyFont="1" applyFill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9" fillId="0" borderId="9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0" borderId="10" xfId="0" applyNumberFormat="1" applyFont="1" applyFill="1" applyBorder="1" applyAlignment="1">
      <alignment horizontal="center"/>
    </xf>
    <xf numFmtId="44" fontId="9" fillId="4" borderId="15" xfId="22" applyFont="1" applyFill="1" applyBorder="1" applyAlignment="1">
      <alignment horizontal="center"/>
    </xf>
    <xf numFmtId="44" fontId="9" fillId="4" borderId="16" xfId="22" applyFont="1" applyFill="1" applyBorder="1" applyAlignment="1">
      <alignment horizontal="center"/>
    </xf>
    <xf numFmtId="44" fontId="9" fillId="4" borderId="17" xfId="22" applyFont="1" applyFill="1" applyBorder="1" applyAlignment="1">
      <alignment horizontal="center"/>
    </xf>
    <xf numFmtId="0" fontId="7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Border="1" applyAlignment="1">
      <alignment horizontal="right"/>
    </xf>
    <xf numFmtId="0" fontId="8" fillId="0" borderId="0" xfId="0" applyNumberFormat="1" applyFont="1" applyAlignment="1">
      <alignment horizontal="left"/>
    </xf>
  </cellXfs>
  <cellStyles count="152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Milliers" xfId="21" builtinId="3"/>
    <cellStyle name="Monétaire" xfId="22" builtinId="4"/>
    <cellStyle name="Normal" xfId="0" builtinId="0"/>
    <cellStyle name="Pourcentage" xfId="4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192641</xdr:colOff>
      <xdr:row>42</xdr:row>
      <xdr:rowOff>10702</xdr:rowOff>
    </xdr:from>
    <xdr:to>
      <xdr:col>39</xdr:col>
      <xdr:colOff>64215</xdr:colOff>
      <xdr:row>55</xdr:row>
      <xdr:rowOff>160877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5281" y="8101601"/>
          <a:ext cx="5682894" cy="2654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7"/>
  <sheetViews>
    <sheetView tabSelected="1" showWhiteSpace="0" view="pageLayout" zoomScale="89" zoomScaleNormal="70" zoomScaleSheetLayoutView="80" zoomScalePageLayoutView="89" workbookViewId="0">
      <selection activeCell="K45" sqref="K45:M45"/>
    </sheetView>
  </sheetViews>
  <sheetFormatPr baseColWidth="10" defaultColWidth="3.125" defaultRowHeight="15" customHeight="1" x14ac:dyDescent="0.25"/>
  <cols>
    <col min="1" max="3" width="3.125" style="1"/>
    <col min="4" max="4" width="2.625" style="1" customWidth="1"/>
    <col min="5" max="5" width="3.125" style="1"/>
    <col min="6" max="6" width="3.125" style="1" customWidth="1"/>
    <col min="7" max="7" width="4.125" style="1" customWidth="1"/>
    <col min="8" max="9" width="3.125" style="1"/>
    <col min="10" max="10" width="3.875" style="1" customWidth="1"/>
    <col min="11" max="12" width="3.125" style="1"/>
    <col min="13" max="13" width="4.875" style="1" customWidth="1"/>
    <col min="14" max="14" width="3.125" style="2"/>
    <col min="15" max="19" width="3.125" style="1"/>
    <col min="20" max="20" width="2.625" style="1" customWidth="1"/>
    <col min="21" max="21" width="3.125" style="1"/>
    <col min="22" max="22" width="3.125" style="1" customWidth="1"/>
    <col min="23" max="23" width="4.75" style="1" customWidth="1"/>
    <col min="24" max="29" width="3.125" style="1" customWidth="1"/>
    <col min="30" max="32" width="3.125" style="1"/>
    <col min="33" max="33" width="4" style="1" customWidth="1"/>
    <col min="34" max="35" width="3.125" style="1"/>
    <col min="36" max="42" width="3.125" style="1" customWidth="1"/>
    <col min="43" max="48" width="3.125" style="1"/>
    <col min="49" max="49" width="0" style="1" hidden="1" customWidth="1"/>
    <col min="50" max="50" width="0.875" style="1" hidden="1" customWidth="1"/>
    <col min="51" max="55" width="3.125" style="1" hidden="1" customWidth="1"/>
    <col min="56" max="56" width="0.75" style="1" hidden="1" customWidth="1"/>
    <col min="57" max="58" width="3.125" style="1" hidden="1" customWidth="1"/>
    <col min="59" max="59" width="0.125" style="1" hidden="1" customWidth="1"/>
    <col min="60" max="60" width="27.875" style="1" hidden="1" customWidth="1"/>
    <col min="61" max="61" width="24" style="1" hidden="1" customWidth="1"/>
    <col min="62" max="62" width="23.25" style="1" hidden="1" customWidth="1"/>
    <col min="63" max="64" width="0" style="1" hidden="1" customWidth="1"/>
    <col min="65" max="16384" width="3.125" style="1"/>
  </cols>
  <sheetData>
    <row r="1" spans="1:62" ht="15" customHeight="1" x14ac:dyDescent="0.25">
      <c r="A1" s="43" t="s">
        <v>36</v>
      </c>
      <c r="B1" s="43"/>
      <c r="C1" s="43"/>
      <c r="D1" s="274" t="s">
        <v>45</v>
      </c>
      <c r="E1" s="274"/>
      <c r="F1" s="274"/>
      <c r="G1" s="274"/>
      <c r="H1" s="274"/>
      <c r="I1" s="274"/>
      <c r="J1" s="274"/>
      <c r="K1" s="274"/>
      <c r="L1" s="273" t="s">
        <v>37</v>
      </c>
      <c r="M1" s="273"/>
      <c r="N1" s="273"/>
      <c r="O1" s="88" t="s">
        <v>46</v>
      </c>
      <c r="P1" s="88"/>
      <c r="Q1" s="88"/>
      <c r="R1" s="88"/>
      <c r="S1" s="88"/>
      <c r="T1" s="88"/>
      <c r="U1" s="88"/>
      <c r="V1" s="272" t="s">
        <v>11</v>
      </c>
      <c r="W1" s="272"/>
      <c r="X1" s="272"/>
      <c r="Y1" s="272"/>
      <c r="Z1" s="271">
        <v>1926066</v>
      </c>
      <c r="AA1" s="271"/>
      <c r="AB1" s="271"/>
      <c r="AC1" s="271"/>
      <c r="AD1" s="271"/>
      <c r="AE1" s="43" t="s">
        <v>2</v>
      </c>
      <c r="AF1" s="43"/>
      <c r="AG1" s="43"/>
      <c r="AH1" s="43"/>
      <c r="AI1" s="43"/>
      <c r="AJ1" s="289">
        <v>9</v>
      </c>
      <c r="AK1" s="289"/>
      <c r="AL1" s="5"/>
      <c r="AM1" s="5"/>
      <c r="AN1" s="5"/>
      <c r="AO1" s="5"/>
    </row>
    <row r="2" spans="1:62" ht="15" customHeight="1" x14ac:dyDescent="0.25">
      <c r="A2" s="43" t="s">
        <v>36</v>
      </c>
      <c r="B2" s="43"/>
      <c r="C2" s="43"/>
      <c r="D2" s="274" t="s">
        <v>47</v>
      </c>
      <c r="E2" s="274"/>
      <c r="F2" s="274"/>
      <c r="G2" s="274"/>
      <c r="H2" s="274"/>
      <c r="I2" s="274"/>
      <c r="J2" s="274"/>
      <c r="K2" s="274"/>
      <c r="L2" s="273" t="s">
        <v>37</v>
      </c>
      <c r="M2" s="273"/>
      <c r="N2" s="273"/>
      <c r="O2" s="88" t="s">
        <v>48</v>
      </c>
      <c r="P2" s="88"/>
      <c r="Q2" s="88"/>
      <c r="R2" s="88"/>
      <c r="S2" s="88"/>
      <c r="T2" s="88"/>
      <c r="U2" s="88"/>
      <c r="V2" s="272" t="s">
        <v>11</v>
      </c>
      <c r="W2" s="272"/>
      <c r="X2" s="272"/>
      <c r="Y2" s="272"/>
      <c r="Z2" s="271">
        <v>1859433</v>
      </c>
      <c r="AA2" s="271"/>
      <c r="AB2" s="271"/>
      <c r="AC2" s="271"/>
      <c r="AD2" s="271"/>
      <c r="AE2" s="43" t="s">
        <v>2</v>
      </c>
      <c r="AF2" s="43"/>
      <c r="AG2" s="43"/>
      <c r="AH2" s="43"/>
      <c r="AI2" s="43"/>
      <c r="AJ2" s="289">
        <v>9</v>
      </c>
      <c r="AK2" s="289"/>
      <c r="AL2" s="5"/>
      <c r="AM2" s="5"/>
      <c r="AN2" s="5"/>
      <c r="AO2" s="5"/>
    </row>
    <row r="3" spans="1:62" ht="15" customHeight="1" x14ac:dyDescent="0.25">
      <c r="A3" s="43" t="s">
        <v>36</v>
      </c>
      <c r="B3" s="43"/>
      <c r="C3" s="43"/>
      <c r="D3" s="274"/>
      <c r="E3" s="274"/>
      <c r="F3" s="274"/>
      <c r="G3" s="274"/>
      <c r="H3" s="274"/>
      <c r="I3" s="274"/>
      <c r="J3" s="274"/>
      <c r="K3" s="274"/>
      <c r="L3" s="273" t="s">
        <v>37</v>
      </c>
      <c r="M3" s="273"/>
      <c r="N3" s="273"/>
      <c r="O3" s="88"/>
      <c r="P3" s="88"/>
      <c r="Q3" s="88"/>
      <c r="R3" s="88"/>
      <c r="S3" s="88"/>
      <c r="T3" s="88"/>
      <c r="U3" s="88"/>
      <c r="V3" s="272" t="s">
        <v>11</v>
      </c>
      <c r="W3" s="272"/>
      <c r="X3" s="272"/>
      <c r="Y3" s="272"/>
      <c r="Z3" s="271"/>
      <c r="AA3" s="271"/>
      <c r="AB3" s="271"/>
      <c r="AC3" s="271"/>
      <c r="AD3" s="271"/>
      <c r="AE3" s="43" t="s">
        <v>2</v>
      </c>
      <c r="AF3" s="43"/>
      <c r="AG3" s="43"/>
      <c r="AH3" s="43"/>
      <c r="AI3" s="43"/>
      <c r="AJ3" s="289"/>
      <c r="AK3" s="289"/>
      <c r="AL3" s="5"/>
      <c r="AM3" s="5"/>
      <c r="AN3" s="5"/>
      <c r="AO3" s="5"/>
    </row>
    <row r="4" spans="1:62" ht="15" customHeight="1" x14ac:dyDescent="0.25">
      <c r="A4" s="5"/>
      <c r="B4" s="5"/>
      <c r="C4" s="5"/>
      <c r="D4" s="5"/>
      <c r="E4" s="5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62" ht="15" customHeight="1" x14ac:dyDescent="0.25">
      <c r="A5" s="275" t="s">
        <v>43</v>
      </c>
      <c r="B5" s="275"/>
      <c r="C5" s="275"/>
      <c r="D5" s="275"/>
      <c r="E5" s="275"/>
      <c r="F5" s="5"/>
      <c r="G5" s="5"/>
      <c r="H5" s="5"/>
      <c r="I5" s="5"/>
      <c r="J5" s="5"/>
      <c r="K5" s="5"/>
      <c r="L5" s="5"/>
      <c r="M5" s="5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62" ht="15" customHeight="1" x14ac:dyDescent="0.25">
      <c r="A6" s="276" t="s">
        <v>27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276"/>
      <c r="AO6" s="276"/>
      <c r="AP6" s="276"/>
      <c r="BI6" s="1">
        <v>30000</v>
      </c>
      <c r="BJ6" s="1">
        <v>201675</v>
      </c>
    </row>
    <row r="7" spans="1:62" ht="15" customHeight="1" x14ac:dyDescent="0.25">
      <c r="A7" s="6"/>
      <c r="B7" s="7" t="s">
        <v>3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2"/>
      <c r="AD7" s="8"/>
      <c r="AE7" s="17" t="s">
        <v>4</v>
      </c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7"/>
      <c r="BH7" s="1" t="s">
        <v>58</v>
      </c>
      <c r="BI7" s="1" t="s">
        <v>56</v>
      </c>
      <c r="BJ7" s="1" t="s">
        <v>57</v>
      </c>
    </row>
    <row r="8" spans="1:62" ht="15" customHeight="1" x14ac:dyDescent="0.25">
      <c r="A8" s="6"/>
      <c r="B8" s="256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8"/>
      <c r="AD8" s="8"/>
      <c r="AE8" s="256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8"/>
      <c r="BH8" s="1" t="s">
        <v>59</v>
      </c>
      <c r="BI8" s="1">
        <v>1220000</v>
      </c>
      <c r="BJ8" s="1">
        <v>8163825</v>
      </c>
    </row>
    <row r="9" spans="1:62" ht="15" customHeight="1" x14ac:dyDescent="0.25">
      <c r="A9" s="6"/>
      <c r="B9" s="293" t="s">
        <v>38</v>
      </c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5"/>
      <c r="AD9" s="8"/>
      <c r="AE9" s="259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1"/>
      <c r="BH9" s="1" t="s">
        <v>60</v>
      </c>
      <c r="BI9" s="1">
        <v>828000</v>
      </c>
      <c r="BJ9" s="1">
        <v>5566230</v>
      </c>
    </row>
    <row r="10" spans="1:62" ht="15" customHeight="1" x14ac:dyDescent="0.25">
      <c r="A10" s="6"/>
      <c r="B10" s="256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8"/>
      <c r="AD10" s="8"/>
      <c r="AE10" s="256"/>
      <c r="AF10" s="257"/>
      <c r="AG10" s="257"/>
      <c r="AH10" s="257"/>
      <c r="AI10" s="257"/>
      <c r="AJ10" s="257"/>
      <c r="AK10" s="257"/>
      <c r="AL10" s="257"/>
      <c r="AM10" s="257"/>
      <c r="AN10" s="257"/>
      <c r="AO10" s="257"/>
      <c r="AP10" s="258"/>
      <c r="BH10" s="1" t="s">
        <v>61</v>
      </c>
      <c r="BI10" s="1">
        <v>94500</v>
      </c>
      <c r="BJ10" s="1">
        <v>346000</v>
      </c>
    </row>
    <row r="11" spans="1:62" ht="15" customHeight="1" x14ac:dyDescent="0.25">
      <c r="A11" s="6"/>
      <c r="B11" s="256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8"/>
      <c r="AD11" s="8"/>
      <c r="AE11" s="259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61"/>
      <c r="BH11" s="1" t="s">
        <v>62</v>
      </c>
      <c r="BI11" s="1">
        <v>90000</v>
      </c>
      <c r="BJ11" s="1">
        <v>111370</v>
      </c>
    </row>
    <row r="12" spans="1:62" ht="15" customHeight="1" x14ac:dyDescent="0.25">
      <c r="A12" s="6"/>
      <c r="B12" s="256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8"/>
      <c r="AD12" s="8"/>
      <c r="AE12" s="256"/>
      <c r="AF12" s="257"/>
      <c r="AG12" s="257"/>
      <c r="AH12" s="257"/>
      <c r="AI12" s="257"/>
      <c r="AJ12" s="257"/>
      <c r="AK12" s="257"/>
      <c r="AL12" s="257"/>
      <c r="AM12" s="257"/>
      <c r="AN12" s="257"/>
      <c r="AO12" s="257"/>
      <c r="AP12" s="258"/>
      <c r="BH12" s="1" t="s">
        <v>63</v>
      </c>
      <c r="BI12" s="1" t="s">
        <v>64</v>
      </c>
      <c r="BJ12" s="1" t="s">
        <v>64</v>
      </c>
    </row>
    <row r="13" spans="1:62" ht="15" customHeight="1" x14ac:dyDescent="0.25">
      <c r="A13" s="6"/>
      <c r="B13" s="256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8"/>
      <c r="AD13" s="8"/>
      <c r="AE13" s="256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8"/>
    </row>
    <row r="14" spans="1:62" ht="15" customHeight="1" x14ac:dyDescent="0.25">
      <c r="A14" s="6"/>
      <c r="B14" s="256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8"/>
      <c r="AD14" s="8"/>
      <c r="AE14" s="259"/>
      <c r="AF14" s="260"/>
      <c r="AG14" s="260"/>
      <c r="AH14" s="260"/>
      <c r="AI14" s="260"/>
      <c r="AJ14" s="260"/>
      <c r="AK14" s="260"/>
      <c r="AL14" s="260"/>
      <c r="AM14" s="260"/>
      <c r="AN14" s="260"/>
      <c r="AO14" s="260"/>
      <c r="AP14" s="261"/>
    </row>
    <row r="15" spans="1:62" ht="15" customHeight="1" x14ac:dyDescent="0.25">
      <c r="A15" s="6"/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7" t="s">
        <v>12</v>
      </c>
      <c r="M15" s="287"/>
      <c r="N15" s="287"/>
      <c r="O15" s="287"/>
      <c r="P15" s="287"/>
      <c r="Q15" s="287"/>
      <c r="R15" s="287"/>
      <c r="S15" s="287"/>
      <c r="T15" s="288"/>
      <c r="U15" s="290" t="s">
        <v>13</v>
      </c>
      <c r="V15" s="290"/>
      <c r="W15" s="290"/>
      <c r="X15" s="290"/>
      <c r="Y15" s="290"/>
      <c r="Z15" s="290"/>
      <c r="AA15" s="290"/>
      <c r="AB15" s="290"/>
      <c r="AC15" s="290"/>
      <c r="AD15" s="8"/>
      <c r="AE15" s="256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8"/>
    </row>
    <row r="16" spans="1:62" ht="15" customHeight="1" x14ac:dyDescent="0.25">
      <c r="A16" s="6"/>
      <c r="B16" s="284" t="s">
        <v>51</v>
      </c>
      <c r="C16" s="285"/>
      <c r="D16" s="285"/>
      <c r="E16" s="285"/>
      <c r="F16" s="285"/>
      <c r="G16" s="285"/>
      <c r="H16" s="285"/>
      <c r="I16" s="285"/>
      <c r="J16" s="285"/>
      <c r="K16" s="286"/>
      <c r="L16" s="265">
        <f>(8163825-1220000)/(201675-30000)</f>
        <v>40.447502548419976</v>
      </c>
      <c r="M16" s="265"/>
      <c r="N16" s="265"/>
      <c r="O16" s="265"/>
      <c r="P16" s="265"/>
      <c r="Q16" s="265"/>
      <c r="R16" s="265"/>
      <c r="S16" s="265"/>
      <c r="T16" s="265"/>
      <c r="U16" s="268">
        <f>(8163825)-(L16*201675)</f>
        <v>6574.9235474010929</v>
      </c>
      <c r="V16" s="269"/>
      <c r="W16" s="269"/>
      <c r="X16" s="269"/>
      <c r="Y16" s="269"/>
      <c r="Z16" s="269"/>
      <c r="AA16" s="269"/>
      <c r="AB16" s="269"/>
      <c r="AC16" s="270"/>
      <c r="AD16" s="8"/>
      <c r="AE16" s="259"/>
      <c r="AF16" s="260"/>
      <c r="AG16" s="260"/>
      <c r="AH16" s="260"/>
      <c r="AI16" s="260"/>
      <c r="AJ16" s="260"/>
      <c r="AK16" s="260"/>
      <c r="AL16" s="260"/>
      <c r="AM16" s="260"/>
      <c r="AN16" s="260"/>
      <c r="AO16" s="260"/>
      <c r="AP16" s="261"/>
    </row>
    <row r="17" spans="1:42" ht="15" customHeight="1" x14ac:dyDescent="0.25">
      <c r="A17" s="6"/>
      <c r="B17" s="277" t="s">
        <v>52</v>
      </c>
      <c r="C17" s="278"/>
      <c r="D17" s="278"/>
      <c r="E17" s="278"/>
      <c r="F17" s="278"/>
      <c r="G17" s="278"/>
      <c r="H17" s="278"/>
      <c r="I17" s="278"/>
      <c r="J17" s="278"/>
      <c r="K17" s="279"/>
      <c r="L17" s="265">
        <f>(5566230-828000)/(201675-30000)</f>
        <v>27.6</v>
      </c>
      <c r="M17" s="265"/>
      <c r="N17" s="265"/>
      <c r="O17" s="265"/>
      <c r="P17" s="265"/>
      <c r="Q17" s="265"/>
      <c r="R17" s="265"/>
      <c r="S17" s="265"/>
      <c r="T17" s="265"/>
      <c r="U17" s="268">
        <f>(5566230)-(L17*201675)</f>
        <v>0</v>
      </c>
      <c r="V17" s="269"/>
      <c r="W17" s="269"/>
      <c r="X17" s="269"/>
      <c r="Y17" s="269"/>
      <c r="Z17" s="269"/>
      <c r="AA17" s="269"/>
      <c r="AB17" s="269"/>
      <c r="AC17" s="270"/>
      <c r="AD17" s="5"/>
      <c r="AE17" s="256"/>
      <c r="AF17" s="257"/>
      <c r="AG17" s="257"/>
      <c r="AH17" s="257"/>
      <c r="AI17" s="257"/>
      <c r="AJ17" s="257"/>
      <c r="AK17" s="257"/>
      <c r="AL17" s="257"/>
      <c r="AM17" s="257"/>
      <c r="AN17" s="257"/>
      <c r="AO17" s="257"/>
      <c r="AP17" s="258"/>
    </row>
    <row r="18" spans="1:42" ht="15" customHeight="1" x14ac:dyDescent="0.25">
      <c r="A18" s="6"/>
      <c r="B18" s="277" t="s">
        <v>53</v>
      </c>
      <c r="C18" s="278"/>
      <c r="D18" s="278"/>
      <c r="E18" s="278"/>
      <c r="F18" s="278"/>
      <c r="G18" s="278"/>
      <c r="H18" s="278"/>
      <c r="I18" s="278"/>
      <c r="J18" s="278"/>
      <c r="K18" s="279"/>
      <c r="L18" s="265">
        <f>(346000-94500)/(201675-30000)</f>
        <v>1.4649774282801806</v>
      </c>
      <c r="M18" s="265"/>
      <c r="N18" s="265"/>
      <c r="O18" s="265"/>
      <c r="P18" s="265"/>
      <c r="Q18" s="265"/>
      <c r="R18" s="265"/>
      <c r="S18" s="265"/>
      <c r="T18" s="265"/>
      <c r="U18" s="268">
        <f>(346000)-(L18*201675)</f>
        <v>50550.677151594544</v>
      </c>
      <c r="V18" s="269"/>
      <c r="W18" s="269"/>
      <c r="X18" s="269"/>
      <c r="Y18" s="269"/>
      <c r="Z18" s="269"/>
      <c r="AA18" s="269"/>
      <c r="AB18" s="269"/>
      <c r="AC18" s="270"/>
      <c r="AD18" s="5"/>
      <c r="AE18" s="181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82"/>
    </row>
    <row r="19" spans="1:42" ht="15" customHeight="1" x14ac:dyDescent="0.25">
      <c r="A19" s="6"/>
      <c r="B19" s="277" t="s">
        <v>54</v>
      </c>
      <c r="C19" s="278"/>
      <c r="D19" s="278"/>
      <c r="E19" s="278"/>
      <c r="F19" s="278"/>
      <c r="G19" s="278"/>
      <c r="H19" s="278"/>
      <c r="I19" s="278"/>
      <c r="J19" s="278"/>
      <c r="K19" s="279"/>
      <c r="L19" s="265">
        <f>(111370-90000)/(201675-30000)</f>
        <v>0.12447939420416484</v>
      </c>
      <c r="M19" s="265"/>
      <c r="N19" s="265"/>
      <c r="O19" s="265"/>
      <c r="P19" s="265"/>
      <c r="Q19" s="265"/>
      <c r="R19" s="265"/>
      <c r="S19" s="265"/>
      <c r="T19" s="265"/>
      <c r="U19" s="268">
        <f>(111370)-(L19*201675)</f>
        <v>86265.61817387506</v>
      </c>
      <c r="V19" s="269"/>
      <c r="W19" s="269"/>
      <c r="X19" s="269"/>
      <c r="Y19" s="269"/>
      <c r="Z19" s="269"/>
      <c r="AA19" s="269"/>
      <c r="AB19" s="269"/>
      <c r="AC19" s="270"/>
      <c r="AD19" s="5"/>
      <c r="AE19" s="237" t="s">
        <v>14</v>
      </c>
      <c r="AF19" s="238"/>
      <c r="AG19" s="238"/>
      <c r="AH19" s="238"/>
      <c r="AI19" s="238"/>
      <c r="AJ19" s="238"/>
      <c r="AK19" s="238"/>
      <c r="AL19" s="238"/>
      <c r="AM19" s="238"/>
      <c r="AN19" s="238"/>
      <c r="AO19" s="238"/>
      <c r="AP19" s="239"/>
    </row>
    <row r="20" spans="1:42" ht="15" customHeight="1" x14ac:dyDescent="0.25">
      <c r="A20" s="6"/>
      <c r="B20" s="277" t="s">
        <v>55</v>
      </c>
      <c r="C20" s="278"/>
      <c r="D20" s="278"/>
      <c r="E20" s="278"/>
      <c r="F20" s="278"/>
      <c r="G20" s="278"/>
      <c r="H20" s="278"/>
      <c r="I20" s="278"/>
      <c r="J20" s="278"/>
      <c r="K20" s="279"/>
      <c r="L20" s="265">
        <v>0</v>
      </c>
      <c r="M20" s="265"/>
      <c r="N20" s="265"/>
      <c r="O20" s="265"/>
      <c r="P20" s="265"/>
      <c r="Q20" s="265"/>
      <c r="R20" s="265"/>
      <c r="S20" s="265"/>
      <c r="T20" s="265"/>
      <c r="U20" s="268">
        <f>16505.5</f>
        <v>16505.5</v>
      </c>
      <c r="V20" s="269"/>
      <c r="W20" s="269"/>
      <c r="X20" s="269"/>
      <c r="Y20" s="269"/>
      <c r="Z20" s="269"/>
      <c r="AA20" s="269"/>
      <c r="AB20" s="269"/>
      <c r="AC20" s="270"/>
      <c r="AD20" s="5"/>
      <c r="AE20" s="262">
        <f>D23-L21</f>
        <v>20.363040629095693</v>
      </c>
      <c r="AF20" s="263"/>
      <c r="AG20" s="263"/>
      <c r="AH20" s="263"/>
      <c r="AI20" s="263"/>
      <c r="AJ20" s="263"/>
      <c r="AK20" s="263"/>
      <c r="AL20" s="264"/>
      <c r="AM20" s="241" t="s">
        <v>21</v>
      </c>
      <c r="AN20" s="242"/>
      <c r="AO20" s="242"/>
      <c r="AP20" s="242"/>
    </row>
    <row r="21" spans="1:42" ht="15" customHeight="1" x14ac:dyDescent="0.25">
      <c r="A21" s="6"/>
      <c r="B21" s="190" t="s">
        <v>22</v>
      </c>
      <c r="C21" s="191"/>
      <c r="D21" s="191"/>
      <c r="E21" s="191"/>
      <c r="F21" s="191"/>
      <c r="G21" s="191"/>
      <c r="H21" s="191"/>
      <c r="I21" s="191"/>
      <c r="J21" s="191"/>
      <c r="K21" s="192"/>
      <c r="L21" s="262">
        <f>SUM(L16:T20)</f>
        <v>69.636959370904307</v>
      </c>
      <c r="M21" s="263"/>
      <c r="N21" s="263"/>
      <c r="O21" s="263"/>
      <c r="P21" s="263"/>
      <c r="Q21" s="263"/>
      <c r="R21" s="263"/>
      <c r="S21" s="263"/>
      <c r="T21" s="264"/>
      <c r="U21" s="296">
        <f>SUM(U16:AC20)</f>
        <v>159896.7188728707</v>
      </c>
      <c r="V21" s="297"/>
      <c r="W21" s="297"/>
      <c r="X21" s="297"/>
      <c r="Y21" s="297"/>
      <c r="Z21" s="297"/>
      <c r="AA21" s="297"/>
      <c r="AB21" s="297"/>
      <c r="AC21" s="298"/>
      <c r="AD21" s="5"/>
      <c r="AE21" s="280">
        <f>AE20/D23</f>
        <v>0.22625600698995213</v>
      </c>
      <c r="AF21" s="280"/>
      <c r="AG21" s="280"/>
      <c r="AH21" s="280"/>
      <c r="AI21" s="280"/>
      <c r="AJ21" s="280"/>
      <c r="AK21" s="280"/>
      <c r="AL21" s="280"/>
      <c r="AM21" s="241" t="s">
        <v>9</v>
      </c>
      <c r="AN21" s="242"/>
      <c r="AO21" s="242"/>
      <c r="AP21" s="242"/>
    </row>
    <row r="22" spans="1:42" ht="15" customHeight="1" x14ac:dyDescent="0.25">
      <c r="A22" s="6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2" ht="15" customHeight="1" x14ac:dyDescent="0.25">
      <c r="A23" s="6"/>
      <c r="B23" s="1" t="s">
        <v>49</v>
      </c>
      <c r="D23" s="1">
        <v>90</v>
      </c>
      <c r="F23" s="1" t="s">
        <v>50</v>
      </c>
      <c r="G23" s="1">
        <v>102000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2" ht="15" customHeight="1" x14ac:dyDescent="0.25">
      <c r="A24" s="6"/>
      <c r="B24" s="9"/>
      <c r="C24" s="8"/>
      <c r="D24" s="8"/>
      <c r="E24" s="10"/>
      <c r="F24" s="11"/>
      <c r="G24" s="12"/>
      <c r="H24" s="13"/>
      <c r="I24" s="13"/>
      <c r="J24" s="13"/>
      <c r="K24" s="14"/>
      <c r="L24" s="15"/>
      <c r="M24" s="5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2" ht="15" customHeight="1" x14ac:dyDescent="0.25">
      <c r="A25" s="16"/>
      <c r="B25" s="17" t="s">
        <v>6</v>
      </c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7"/>
      <c r="O25" s="17" t="s">
        <v>16</v>
      </c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7"/>
      <c r="AB25" s="17" t="s">
        <v>10</v>
      </c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7"/>
    </row>
    <row r="26" spans="1:42" ht="15" customHeight="1" x14ac:dyDescent="0.25">
      <c r="A26" s="16"/>
      <c r="B26" s="256"/>
      <c r="C26" s="257"/>
      <c r="D26" s="257"/>
      <c r="E26" s="257"/>
      <c r="F26" s="257"/>
      <c r="G26" s="257"/>
      <c r="H26" s="257"/>
      <c r="I26" s="257"/>
      <c r="J26" s="257"/>
      <c r="K26" s="257"/>
      <c r="L26" s="257"/>
      <c r="M26" s="258"/>
      <c r="O26" s="256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8"/>
      <c r="AB26" s="256"/>
      <c r="AC26" s="257"/>
      <c r="AD26" s="257"/>
      <c r="AE26" s="257"/>
      <c r="AF26" s="257"/>
      <c r="AG26" s="257"/>
      <c r="AH26" s="257"/>
      <c r="AI26" s="257"/>
      <c r="AJ26" s="257"/>
      <c r="AK26" s="257"/>
      <c r="AL26" s="257"/>
      <c r="AM26" s="258"/>
    </row>
    <row r="27" spans="1:42" ht="15" customHeight="1" x14ac:dyDescent="0.25">
      <c r="A27" s="16"/>
      <c r="B27" s="259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1"/>
      <c r="O27" s="259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1"/>
      <c r="AB27" s="259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1"/>
    </row>
    <row r="28" spans="1:42" ht="15" customHeight="1" x14ac:dyDescent="0.25">
      <c r="A28" s="16"/>
      <c r="B28" s="256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8"/>
      <c r="O28" s="256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8"/>
      <c r="AB28" s="256"/>
      <c r="AC28" s="257"/>
      <c r="AD28" s="257"/>
      <c r="AE28" s="257"/>
      <c r="AF28" s="257"/>
      <c r="AG28" s="257"/>
      <c r="AH28" s="257"/>
      <c r="AI28" s="257"/>
      <c r="AJ28" s="257"/>
      <c r="AK28" s="257"/>
      <c r="AL28" s="257"/>
      <c r="AM28" s="258"/>
    </row>
    <row r="29" spans="1:42" ht="15" customHeight="1" x14ac:dyDescent="0.25">
      <c r="A29" s="16"/>
      <c r="B29" s="259"/>
      <c r="C29" s="260"/>
      <c r="D29" s="260"/>
      <c r="E29" s="260"/>
      <c r="F29" s="260"/>
      <c r="G29" s="260"/>
      <c r="H29" s="260"/>
      <c r="I29" s="260"/>
      <c r="J29" s="260"/>
      <c r="K29" s="260"/>
      <c r="L29" s="260"/>
      <c r="M29" s="261"/>
      <c r="O29" s="259"/>
      <c r="P29" s="260"/>
      <c r="Q29" s="260"/>
      <c r="R29" s="260"/>
      <c r="S29" s="260"/>
      <c r="T29" s="260"/>
      <c r="U29" s="260"/>
      <c r="V29" s="260"/>
      <c r="W29" s="260"/>
      <c r="X29" s="260"/>
      <c r="Y29" s="260"/>
      <c r="Z29" s="261"/>
      <c r="AB29" s="259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1"/>
    </row>
    <row r="30" spans="1:42" ht="15" customHeight="1" x14ac:dyDescent="0.25">
      <c r="A30" s="16"/>
      <c r="B30" s="256"/>
      <c r="C30" s="257"/>
      <c r="D30" s="257"/>
      <c r="E30" s="257"/>
      <c r="F30" s="257"/>
      <c r="G30" s="257"/>
      <c r="H30" s="257"/>
      <c r="I30" s="257"/>
      <c r="J30" s="257"/>
      <c r="K30" s="257"/>
      <c r="L30" s="257"/>
      <c r="M30" s="258"/>
      <c r="O30" s="256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8"/>
      <c r="AB30" s="256"/>
      <c r="AC30" s="257"/>
      <c r="AD30" s="257"/>
      <c r="AE30" s="257"/>
      <c r="AF30" s="257"/>
      <c r="AG30" s="257"/>
      <c r="AH30" s="257"/>
      <c r="AI30" s="257"/>
      <c r="AJ30" s="257"/>
      <c r="AK30" s="257"/>
      <c r="AL30" s="257"/>
      <c r="AM30" s="258"/>
    </row>
    <row r="31" spans="1:42" ht="15" customHeight="1" x14ac:dyDescent="0.25">
      <c r="A31" s="16"/>
      <c r="B31" s="259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1"/>
      <c r="O31" s="259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1"/>
      <c r="AB31" s="259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1"/>
    </row>
    <row r="32" spans="1:42" ht="15" customHeight="1" x14ac:dyDescent="0.25">
      <c r="A32" s="8"/>
      <c r="B32" s="256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8"/>
      <c r="O32" s="256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8"/>
      <c r="AB32" s="256"/>
      <c r="AC32" s="257"/>
      <c r="AD32" s="257"/>
      <c r="AE32" s="257"/>
      <c r="AF32" s="257"/>
      <c r="AG32" s="257"/>
      <c r="AH32" s="257"/>
      <c r="AI32" s="257"/>
      <c r="AJ32" s="257"/>
      <c r="AK32" s="257"/>
      <c r="AL32" s="257"/>
      <c r="AM32" s="258"/>
    </row>
    <row r="33" spans="1:41" ht="15" customHeight="1" x14ac:dyDescent="0.25">
      <c r="A33" s="16"/>
      <c r="B33" s="259"/>
      <c r="C33" s="260"/>
      <c r="D33" s="260"/>
      <c r="E33" s="260"/>
      <c r="F33" s="260"/>
      <c r="G33" s="260"/>
      <c r="H33" s="260"/>
      <c r="I33" s="260"/>
      <c r="J33" s="260"/>
      <c r="K33" s="260"/>
      <c r="L33" s="260"/>
      <c r="M33" s="261"/>
      <c r="O33" s="259"/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1"/>
      <c r="AB33" s="259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1"/>
    </row>
    <row r="34" spans="1:41" ht="15" customHeight="1" x14ac:dyDescent="0.25">
      <c r="A34" s="16"/>
      <c r="B34" s="256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8"/>
      <c r="O34" s="256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8"/>
      <c r="AB34" s="256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8"/>
    </row>
    <row r="35" spans="1:41" ht="15" customHeight="1" x14ac:dyDescent="0.25">
      <c r="A35" s="16"/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1"/>
      <c r="O35" s="259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1"/>
      <c r="AB35" s="259"/>
      <c r="AC35" s="260"/>
      <c r="AD35" s="260"/>
      <c r="AE35" s="260"/>
      <c r="AF35" s="260"/>
      <c r="AG35" s="260"/>
      <c r="AH35" s="260"/>
      <c r="AI35" s="260"/>
      <c r="AJ35" s="260"/>
      <c r="AK35" s="260"/>
      <c r="AL35" s="260"/>
      <c r="AM35" s="261"/>
    </row>
    <row r="36" spans="1:41" ht="15" customHeight="1" x14ac:dyDescent="0.25">
      <c r="A36" s="16"/>
      <c r="B36" s="256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8"/>
      <c r="O36" s="256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8"/>
      <c r="AB36" s="256"/>
      <c r="AC36" s="257"/>
      <c r="AD36" s="257"/>
      <c r="AE36" s="257"/>
      <c r="AF36" s="257"/>
      <c r="AG36" s="257"/>
      <c r="AH36" s="257"/>
      <c r="AI36" s="257"/>
      <c r="AJ36" s="257"/>
      <c r="AK36" s="257"/>
      <c r="AL36" s="257"/>
      <c r="AM36" s="258"/>
    </row>
    <row r="37" spans="1:41" ht="15" customHeight="1" x14ac:dyDescent="0.25">
      <c r="A37" s="6"/>
      <c r="B37" s="18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82"/>
      <c r="O37" s="181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82"/>
      <c r="AB37" s="181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82"/>
    </row>
    <row r="38" spans="1:41" ht="15" customHeight="1" x14ac:dyDescent="0.25">
      <c r="A38" s="5"/>
      <c r="B38" s="237" t="s">
        <v>32</v>
      </c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9"/>
      <c r="O38" s="237" t="s">
        <v>33</v>
      </c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9"/>
      <c r="AB38" s="237" t="s">
        <v>34</v>
      </c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9"/>
    </row>
    <row r="39" spans="1:41" ht="15" customHeight="1" x14ac:dyDescent="0.25">
      <c r="A39" s="5"/>
      <c r="B39" s="240">
        <f>U21/AE20</f>
        <v>7852.3007337323961</v>
      </c>
      <c r="C39" s="240"/>
      <c r="D39" s="240"/>
      <c r="E39" s="240"/>
      <c r="F39" s="240"/>
      <c r="G39" s="240"/>
      <c r="H39" s="240"/>
      <c r="I39" s="240"/>
      <c r="J39" s="241" t="s">
        <v>31</v>
      </c>
      <c r="K39" s="242"/>
      <c r="L39" s="242"/>
      <c r="M39" s="242"/>
      <c r="O39" s="243">
        <f>(D23*G23)-B40</f>
        <v>8473292.9339640848</v>
      </c>
      <c r="P39" s="243"/>
      <c r="Q39" s="243"/>
      <c r="R39" s="243"/>
      <c r="S39" s="243"/>
      <c r="T39" s="243"/>
      <c r="U39" s="243"/>
      <c r="V39" s="243"/>
      <c r="W39" s="241" t="s">
        <v>15</v>
      </c>
      <c r="X39" s="242"/>
      <c r="Y39" s="242"/>
      <c r="Z39" s="242"/>
      <c r="AB39" s="262">
        <f>((164345+U21)/D23)+L21</f>
        <v>3672.3227246250226</v>
      </c>
      <c r="AC39" s="263"/>
      <c r="AD39" s="263"/>
      <c r="AE39" s="263"/>
      <c r="AF39" s="263"/>
      <c r="AG39" s="263"/>
      <c r="AH39" s="263"/>
      <c r="AI39" s="264"/>
      <c r="AJ39" s="241" t="s">
        <v>21</v>
      </c>
      <c r="AK39" s="242"/>
      <c r="AL39" s="242"/>
      <c r="AM39" s="242"/>
    </row>
    <row r="40" spans="1:41" ht="15" customHeight="1" x14ac:dyDescent="0.25">
      <c r="A40" s="5"/>
      <c r="B40" s="243">
        <f>B39*D23</f>
        <v>706707.06603591563</v>
      </c>
      <c r="C40" s="243"/>
      <c r="D40" s="243"/>
      <c r="E40" s="243"/>
      <c r="F40" s="243"/>
      <c r="G40" s="243"/>
      <c r="H40" s="243"/>
      <c r="I40" s="243"/>
      <c r="J40" s="241" t="s">
        <v>15</v>
      </c>
      <c r="K40" s="242"/>
      <c r="L40" s="242"/>
      <c r="M40" s="242"/>
      <c r="O40" s="280">
        <f>O39/(D23*G23)</f>
        <v>0.92301665947321188</v>
      </c>
      <c r="P40" s="280"/>
      <c r="Q40" s="280"/>
      <c r="R40" s="280"/>
      <c r="S40" s="280"/>
      <c r="T40" s="280"/>
      <c r="U40" s="280"/>
      <c r="V40" s="280"/>
      <c r="W40" s="241" t="s">
        <v>9</v>
      </c>
      <c r="X40" s="242"/>
      <c r="Y40" s="242"/>
      <c r="Z40" s="242"/>
      <c r="AE40" s="16"/>
      <c r="AF40" s="16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5" customHeight="1" x14ac:dyDescent="0.25">
      <c r="A41" s="5"/>
      <c r="O41" s="240">
        <f>G23-B39</f>
        <v>94147.699266267606</v>
      </c>
      <c r="P41" s="240"/>
      <c r="Q41" s="240"/>
      <c r="R41" s="240"/>
      <c r="S41" s="240"/>
      <c r="T41" s="240"/>
      <c r="U41" s="240"/>
      <c r="V41" s="240"/>
      <c r="W41" s="241" t="s">
        <v>31</v>
      </c>
      <c r="X41" s="242"/>
      <c r="Y41" s="242"/>
      <c r="Z41" s="242"/>
      <c r="AE41" s="16"/>
      <c r="AF41" s="16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5" customHeight="1" x14ac:dyDescent="0.25">
      <c r="A42" s="35"/>
      <c r="B42" s="35"/>
      <c r="C42" s="35"/>
      <c r="D42" s="35"/>
      <c r="E42" s="35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5" customHeight="1" x14ac:dyDescent="0.25">
      <c r="B43" s="6" t="s">
        <v>17</v>
      </c>
      <c r="C43" s="5"/>
      <c r="D43" s="5"/>
      <c r="E43" s="5"/>
      <c r="S43" s="37"/>
      <c r="T43" s="37"/>
      <c r="U43" s="23"/>
      <c r="V43" s="23"/>
      <c r="W43" s="23"/>
      <c r="X43" s="21"/>
      <c r="Y43" s="21"/>
      <c r="Z43" s="21"/>
      <c r="AA43" s="23"/>
      <c r="AB43" s="23"/>
      <c r="AC43" s="23"/>
      <c r="AD43" s="23"/>
      <c r="AE43" s="16"/>
      <c r="AF43" s="19"/>
      <c r="AG43" s="18"/>
      <c r="AH43" s="18"/>
      <c r="AI43" s="16"/>
      <c r="AJ43" s="16"/>
      <c r="AK43" s="16"/>
      <c r="AL43" s="16"/>
      <c r="AM43" s="5"/>
      <c r="AN43" s="5"/>
      <c r="AO43" s="5"/>
    </row>
    <row r="44" spans="1:41" ht="15" customHeight="1" x14ac:dyDescent="0.25">
      <c r="B44" s="210" t="s">
        <v>66</v>
      </c>
      <c r="C44" s="211"/>
      <c r="D44" s="211"/>
      <c r="E44" s="212"/>
      <c r="F44" s="219" t="s">
        <v>35</v>
      </c>
      <c r="G44" s="220"/>
      <c r="H44" s="223" t="s">
        <v>65</v>
      </c>
      <c r="I44" s="224"/>
      <c r="J44" s="225"/>
      <c r="K44" s="223">
        <f>20000</f>
        <v>20000</v>
      </c>
      <c r="L44" s="224"/>
      <c r="M44" s="225"/>
      <c r="S44" s="21"/>
      <c r="T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16"/>
      <c r="AL44" s="16"/>
      <c r="AM44" s="5"/>
      <c r="AN44" s="5"/>
      <c r="AO44" s="5"/>
    </row>
    <row r="45" spans="1:41" ht="15" customHeight="1" x14ac:dyDescent="0.25">
      <c r="B45" s="213"/>
      <c r="C45" s="214"/>
      <c r="D45" s="214"/>
      <c r="E45" s="215"/>
      <c r="F45" s="221" t="s">
        <v>15</v>
      </c>
      <c r="G45" s="222"/>
      <c r="H45" s="228">
        <v>0</v>
      </c>
      <c r="I45" s="229"/>
      <c r="J45" s="230"/>
      <c r="K45" s="228">
        <f>L21*K44</f>
        <v>1392739.1874180862</v>
      </c>
      <c r="L45" s="229"/>
      <c r="M45" s="230"/>
      <c r="S45" s="21"/>
      <c r="T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16"/>
      <c r="AL45" s="16"/>
      <c r="AM45" s="5"/>
      <c r="AN45" s="5"/>
      <c r="AO45" s="5"/>
    </row>
    <row r="46" spans="1:41" ht="15" customHeight="1" x14ac:dyDescent="0.25">
      <c r="B46" s="210" t="s">
        <v>67</v>
      </c>
      <c r="C46" s="211"/>
      <c r="D46" s="211"/>
      <c r="E46" s="212"/>
      <c r="F46" s="219" t="s">
        <v>35</v>
      </c>
      <c r="G46" s="220"/>
      <c r="H46" s="223" t="s">
        <v>65</v>
      </c>
      <c r="I46" s="224"/>
      <c r="J46" s="225"/>
      <c r="K46" s="223">
        <f>K44</f>
        <v>20000</v>
      </c>
      <c r="L46" s="224"/>
      <c r="M46" s="225"/>
      <c r="S46" s="21"/>
      <c r="T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16"/>
      <c r="AL46" s="16"/>
      <c r="AM46" s="5"/>
      <c r="AN46" s="5"/>
      <c r="AO46" s="5"/>
    </row>
    <row r="47" spans="1:41" ht="15" customHeight="1" x14ac:dyDescent="0.25">
      <c r="B47" s="213"/>
      <c r="C47" s="214"/>
      <c r="D47" s="214"/>
      <c r="E47" s="215"/>
      <c r="F47" s="221" t="s">
        <v>15</v>
      </c>
      <c r="G47" s="222"/>
      <c r="H47" s="228">
        <f>U21</f>
        <v>159896.7188728707</v>
      </c>
      <c r="I47" s="229"/>
      <c r="J47" s="230"/>
      <c r="K47" s="228">
        <f>H47</f>
        <v>159896.7188728707</v>
      </c>
      <c r="L47" s="229"/>
      <c r="M47" s="230"/>
      <c r="S47" s="21"/>
      <c r="T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16"/>
      <c r="AL47" s="16"/>
      <c r="AM47" s="5"/>
      <c r="AN47" s="5"/>
      <c r="AO47" s="5"/>
    </row>
    <row r="48" spans="1:41" ht="15" customHeight="1" x14ac:dyDescent="0.25">
      <c r="B48" s="210" t="s">
        <v>68</v>
      </c>
      <c r="C48" s="211"/>
      <c r="D48" s="211"/>
      <c r="E48" s="212"/>
      <c r="F48" s="219" t="s">
        <v>35</v>
      </c>
      <c r="G48" s="220"/>
      <c r="H48" s="223" t="s">
        <v>65</v>
      </c>
      <c r="I48" s="224"/>
      <c r="J48" s="225"/>
      <c r="K48" s="223">
        <f>K44</f>
        <v>20000</v>
      </c>
      <c r="L48" s="224"/>
      <c r="M48" s="225"/>
      <c r="S48" s="21"/>
      <c r="T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5"/>
      <c r="AL48" s="5"/>
      <c r="AM48" s="5"/>
      <c r="AN48" s="5"/>
      <c r="AO48" s="5"/>
    </row>
    <row r="49" spans="1:42" ht="15" customHeight="1" x14ac:dyDescent="0.25">
      <c r="B49" s="213"/>
      <c r="C49" s="214"/>
      <c r="D49" s="214"/>
      <c r="E49" s="215"/>
      <c r="F49" s="221" t="s">
        <v>15</v>
      </c>
      <c r="G49" s="222"/>
      <c r="H49" s="228">
        <f>SUM(H45+H47)</f>
        <v>159896.7188728707</v>
      </c>
      <c r="I49" s="229"/>
      <c r="J49" s="230"/>
      <c r="K49" s="228">
        <f>SUM(K45,K47)</f>
        <v>1552635.906290957</v>
      </c>
      <c r="L49" s="229"/>
      <c r="M49" s="230"/>
      <c r="S49" s="21"/>
      <c r="T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5"/>
      <c r="AL49" s="5"/>
      <c r="AM49" s="5"/>
      <c r="AN49" s="5"/>
      <c r="AO49" s="5"/>
    </row>
    <row r="50" spans="1:42" ht="15" customHeight="1" x14ac:dyDescent="0.25">
      <c r="B50" s="210" t="s">
        <v>69</v>
      </c>
      <c r="C50" s="211"/>
      <c r="D50" s="211"/>
      <c r="E50" s="212"/>
      <c r="F50" s="219" t="s">
        <v>35</v>
      </c>
      <c r="G50" s="220"/>
      <c r="H50" s="223" t="s">
        <v>65</v>
      </c>
      <c r="I50" s="224"/>
      <c r="J50" s="225"/>
      <c r="K50" s="223">
        <f>K44</f>
        <v>20000</v>
      </c>
      <c r="L50" s="224"/>
      <c r="M50" s="225"/>
      <c r="S50" s="21"/>
      <c r="T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5"/>
      <c r="AL50" s="5"/>
      <c r="AM50" s="5"/>
      <c r="AN50" s="5"/>
      <c r="AO50" s="5"/>
    </row>
    <row r="51" spans="1:42" ht="15" customHeight="1" x14ac:dyDescent="0.25">
      <c r="B51" s="213"/>
      <c r="C51" s="214"/>
      <c r="D51" s="214"/>
      <c r="E51" s="215"/>
      <c r="F51" s="221" t="s">
        <v>15</v>
      </c>
      <c r="G51" s="222"/>
      <c r="H51" s="228">
        <v>0</v>
      </c>
      <c r="I51" s="229"/>
      <c r="J51" s="230"/>
      <c r="K51" s="228">
        <f>D23*G23</f>
        <v>9180000</v>
      </c>
      <c r="L51" s="229"/>
      <c r="M51" s="230"/>
      <c r="S51" s="21"/>
      <c r="T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5"/>
      <c r="AL51" s="5"/>
      <c r="AM51" s="5"/>
      <c r="AN51" s="5"/>
      <c r="AO51" s="5"/>
    </row>
    <row r="52" spans="1:42" ht="15" customHeight="1" x14ac:dyDescent="0.25">
      <c r="B52" s="210" t="s">
        <v>70</v>
      </c>
      <c r="C52" s="211"/>
      <c r="D52" s="211"/>
      <c r="E52" s="212"/>
      <c r="F52" s="219" t="s">
        <v>35</v>
      </c>
      <c r="G52" s="220"/>
      <c r="H52" s="223">
        <f>B39</f>
        <v>7852.3007337323961</v>
      </c>
      <c r="I52" s="224"/>
      <c r="J52" s="225"/>
      <c r="K52" s="231"/>
      <c r="L52" s="232"/>
      <c r="M52" s="233"/>
      <c r="S52" s="21"/>
      <c r="T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5"/>
      <c r="AL52" s="5"/>
      <c r="AM52" s="5"/>
      <c r="AN52" s="5"/>
      <c r="AO52" s="5"/>
    </row>
    <row r="53" spans="1:42" ht="15" customHeight="1" x14ac:dyDescent="0.25">
      <c r="B53" s="213"/>
      <c r="C53" s="214"/>
      <c r="D53" s="214"/>
      <c r="E53" s="215"/>
      <c r="F53" s="251" t="s">
        <v>15</v>
      </c>
      <c r="G53" s="252"/>
      <c r="H53" s="228">
        <f>B40</f>
        <v>706707.06603591563</v>
      </c>
      <c r="I53" s="229"/>
      <c r="J53" s="230"/>
      <c r="K53" s="234"/>
      <c r="L53" s="235"/>
      <c r="M53" s="236"/>
      <c r="S53" s="21"/>
      <c r="T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5"/>
      <c r="AL53" s="5"/>
      <c r="AM53" s="5"/>
      <c r="AN53" s="5"/>
      <c r="AO53" s="5"/>
    </row>
    <row r="54" spans="1:42" ht="15" customHeight="1" x14ac:dyDescent="0.25">
      <c r="A54" s="34"/>
      <c r="B54" s="34"/>
      <c r="C54" s="34"/>
      <c r="D54" s="34"/>
      <c r="E54" s="20"/>
      <c r="F54" s="20"/>
      <c r="G54" s="22"/>
      <c r="H54" s="38"/>
      <c r="I54" s="38"/>
      <c r="J54" s="38"/>
      <c r="K54" s="38"/>
      <c r="L54" s="38"/>
      <c r="M54" s="39"/>
      <c r="N54" s="21"/>
      <c r="O54" s="21"/>
      <c r="P54" s="22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5"/>
      <c r="AL54" s="5"/>
      <c r="AM54" s="5"/>
      <c r="AN54" s="5"/>
      <c r="AO54" s="5"/>
    </row>
    <row r="55" spans="1:42" ht="15" customHeight="1" x14ac:dyDescent="0.25">
      <c r="A55" s="34"/>
      <c r="B55" s="34"/>
      <c r="C55" s="34"/>
      <c r="D55" s="34"/>
      <c r="E55" s="20"/>
      <c r="F55" s="20"/>
      <c r="G55" s="22"/>
      <c r="H55" s="22"/>
      <c r="I55" s="22"/>
      <c r="J55" s="22"/>
      <c r="K55" s="22"/>
      <c r="L55" s="22"/>
      <c r="M55" s="21"/>
      <c r="N55" s="21"/>
      <c r="O55" s="21"/>
      <c r="P55" s="22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5"/>
      <c r="AL55" s="5"/>
      <c r="AM55" s="5"/>
      <c r="AN55" s="5"/>
      <c r="AO55" s="5"/>
    </row>
    <row r="56" spans="1:42" ht="15" customHeight="1" x14ac:dyDescent="0.25">
      <c r="A56" s="34"/>
      <c r="B56" s="34"/>
      <c r="C56" s="34"/>
      <c r="D56" s="34"/>
      <c r="E56" s="20"/>
      <c r="F56" s="20"/>
      <c r="G56" s="22"/>
      <c r="H56" s="22"/>
      <c r="I56" s="22"/>
      <c r="J56" s="22"/>
      <c r="K56" s="22"/>
      <c r="L56" s="22"/>
      <c r="M56" s="21"/>
      <c r="N56" s="21"/>
      <c r="O56" s="21"/>
      <c r="P56" s="22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5"/>
      <c r="AL56" s="5"/>
      <c r="AM56" s="5"/>
      <c r="AN56" s="5"/>
      <c r="AO56" s="5"/>
    </row>
    <row r="57" spans="1:42" ht="15" customHeight="1" x14ac:dyDescent="0.25">
      <c r="A57" s="34"/>
      <c r="B57" s="25" t="s">
        <v>19</v>
      </c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9"/>
      <c r="O57" s="24"/>
      <c r="P57" s="24"/>
      <c r="Q57" s="24"/>
    </row>
    <row r="58" spans="1:42" ht="15" customHeight="1" x14ac:dyDescent="0.25">
      <c r="A58" s="34"/>
      <c r="B58" s="170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2"/>
      <c r="O58" s="24"/>
      <c r="P58" s="24"/>
      <c r="Q58" s="24"/>
      <c r="R58" s="196" t="s">
        <v>18</v>
      </c>
      <c r="S58" s="197"/>
      <c r="T58" s="197"/>
      <c r="U58" s="197"/>
      <c r="V58" s="197"/>
      <c r="W58" s="197"/>
      <c r="X58" s="197"/>
      <c r="Y58" s="197"/>
      <c r="Z58" s="197"/>
      <c r="AA58" s="197"/>
      <c r="AB58" s="197"/>
      <c r="AC58" s="197"/>
      <c r="AD58" s="197"/>
      <c r="AE58" s="197"/>
      <c r="AF58" s="197"/>
      <c r="AG58" s="197"/>
      <c r="AH58" s="197"/>
      <c r="AI58" s="197"/>
      <c r="AJ58" s="197"/>
      <c r="AK58" s="197"/>
      <c r="AL58" s="197"/>
      <c r="AM58" s="197"/>
      <c r="AN58" s="197"/>
      <c r="AO58" s="197"/>
      <c r="AP58" s="198"/>
    </row>
    <row r="59" spans="1:42" ht="15" customHeight="1" x14ac:dyDescent="0.25">
      <c r="A59" s="34"/>
      <c r="B59" s="179" t="s">
        <v>71</v>
      </c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180"/>
      <c r="O59" s="5"/>
      <c r="P59" s="5"/>
      <c r="Q59" s="5"/>
      <c r="R59" s="199" t="s">
        <v>72</v>
      </c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200"/>
      <c r="AP59" s="201"/>
    </row>
    <row r="60" spans="1:42" ht="15" customHeight="1" x14ac:dyDescent="0.25">
      <c r="A60" s="34"/>
      <c r="B60" s="179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180"/>
      <c r="O60" s="6"/>
      <c r="P60" s="6"/>
      <c r="Q60" s="6"/>
      <c r="R60" s="202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4"/>
    </row>
    <row r="61" spans="1:42" ht="15" customHeight="1" x14ac:dyDescent="0.25">
      <c r="A61" s="6"/>
      <c r="B61" s="181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82"/>
      <c r="O61" s="5"/>
      <c r="P61" s="5"/>
      <c r="Q61" s="5"/>
      <c r="R61" s="202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4"/>
    </row>
    <row r="62" spans="1:42" ht="15" customHeight="1" x14ac:dyDescent="0.25">
      <c r="A62" s="6"/>
      <c r="B62" s="190" t="s">
        <v>20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2"/>
      <c r="O62" s="5"/>
      <c r="P62" s="26"/>
      <c r="Q62" s="5"/>
      <c r="R62" s="202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4"/>
    </row>
    <row r="63" spans="1:42" s="2" customFormat="1" ht="14.1" customHeight="1" x14ac:dyDescent="0.25">
      <c r="A63" s="6"/>
      <c r="B63" s="193">
        <f>O40*AE21</f>
        <v>0.2088380637576133</v>
      </c>
      <c r="C63" s="194"/>
      <c r="D63" s="194"/>
      <c r="E63" s="194"/>
      <c r="F63" s="194"/>
      <c r="G63" s="194"/>
      <c r="H63" s="194"/>
      <c r="I63" s="194"/>
      <c r="J63" s="194"/>
      <c r="K63" s="195"/>
      <c r="L63" s="173" t="s">
        <v>9</v>
      </c>
      <c r="M63" s="174"/>
      <c r="N63" s="175"/>
      <c r="O63" s="5"/>
      <c r="P63" s="27"/>
      <c r="Q63" s="26"/>
      <c r="R63" s="205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7"/>
    </row>
    <row r="64" spans="1:42" ht="14.1" customHeight="1" x14ac:dyDescent="0.25">
      <c r="AL64" s="5"/>
      <c r="AM64" s="5"/>
      <c r="AN64" s="5"/>
      <c r="AO64" s="5"/>
    </row>
    <row r="65" spans="1:44" ht="14.1" customHeight="1" x14ac:dyDescent="0.25">
      <c r="AL65" s="5"/>
      <c r="AM65" s="5"/>
      <c r="AN65" s="5"/>
      <c r="AO65" s="5"/>
    </row>
    <row r="66" spans="1:44" ht="14.1" customHeight="1" x14ac:dyDescent="0.25">
      <c r="AL66" s="5"/>
      <c r="AM66" s="5"/>
      <c r="AN66" s="5"/>
      <c r="AO66" s="5"/>
    </row>
    <row r="67" spans="1:44" ht="15" customHeight="1" x14ac:dyDescent="0.25">
      <c r="AL67" s="5"/>
      <c r="AM67" s="5"/>
      <c r="AN67" s="5"/>
      <c r="AO67" s="5"/>
    </row>
    <row r="68" spans="1:44" ht="15" customHeight="1" x14ac:dyDescent="0.25">
      <c r="AL68" s="5"/>
      <c r="AM68" s="5"/>
      <c r="AN68" s="5"/>
      <c r="AO68" s="5"/>
    </row>
    <row r="69" spans="1:44" ht="15" customHeight="1" x14ac:dyDescent="0.25">
      <c r="A69" s="43" t="s">
        <v>36</v>
      </c>
      <c r="B69" s="43"/>
      <c r="C69" s="43"/>
      <c r="D69" s="281" t="str">
        <f>IF(D1&lt;=1," ",D1)</f>
        <v>BANCE</v>
      </c>
      <c r="E69" s="281"/>
      <c r="F69" s="281"/>
      <c r="G69" s="281"/>
      <c r="H69" s="281"/>
      <c r="I69" s="281"/>
      <c r="J69" s="281"/>
      <c r="K69" s="281"/>
      <c r="L69" s="273" t="s">
        <v>37</v>
      </c>
      <c r="M69" s="273"/>
      <c r="N69" s="273"/>
      <c r="O69" s="282" t="str">
        <f>IF(O1&lt;=1," ",O1)</f>
        <v>HALIMA BEATRICE DEDE</v>
      </c>
      <c r="P69" s="282"/>
      <c r="Q69" s="282"/>
      <c r="R69" s="282"/>
      <c r="S69" s="282"/>
      <c r="T69" s="282"/>
      <c r="U69" s="282"/>
      <c r="V69" s="301" t="s">
        <v>11</v>
      </c>
      <c r="W69" s="301"/>
      <c r="X69" s="301"/>
      <c r="Y69" s="301"/>
      <c r="Z69" s="302">
        <f>IF(Z1&lt;=1," ",Z1)</f>
        <v>1926066</v>
      </c>
      <c r="AA69" s="302"/>
      <c r="AB69" s="302"/>
      <c r="AC69" s="302"/>
      <c r="AD69" s="302"/>
      <c r="AE69" s="299" t="s">
        <v>2</v>
      </c>
      <c r="AF69" s="299"/>
      <c r="AG69" s="299"/>
      <c r="AH69" s="299"/>
      <c r="AI69" s="299"/>
      <c r="AJ69" s="300">
        <f>IF(AJ1&lt;=1," ",AJ1)</f>
        <v>9</v>
      </c>
      <c r="AK69" s="300"/>
      <c r="AL69" s="5"/>
      <c r="AM69" s="5"/>
      <c r="AN69" s="5"/>
      <c r="AO69" s="5"/>
    </row>
    <row r="70" spans="1:44" ht="15" customHeight="1" x14ac:dyDescent="0.25">
      <c r="A70" s="43" t="s">
        <v>36</v>
      </c>
      <c r="B70" s="43"/>
      <c r="C70" s="43"/>
      <c r="D70" s="281" t="str">
        <f t="shared" ref="D70:D71" si="0">IF(D2&lt;=1," ",D2)</f>
        <v>DIALLO</v>
      </c>
      <c r="E70" s="281"/>
      <c r="F70" s="281"/>
      <c r="G70" s="281"/>
      <c r="H70" s="281"/>
      <c r="I70" s="281"/>
      <c r="J70" s="281"/>
      <c r="K70" s="281"/>
      <c r="L70" s="273" t="s">
        <v>37</v>
      </c>
      <c r="M70" s="273"/>
      <c r="N70" s="273"/>
      <c r="O70" s="282" t="str">
        <f t="shared" ref="O70:O71" si="1">IF(O2&lt;=1," ",O2)</f>
        <v>BOCAR</v>
      </c>
      <c r="P70" s="282"/>
      <c r="Q70" s="282"/>
      <c r="R70" s="282"/>
      <c r="S70" s="282"/>
      <c r="T70" s="282"/>
      <c r="U70" s="282"/>
      <c r="V70" s="301" t="s">
        <v>11</v>
      </c>
      <c r="W70" s="301"/>
      <c r="X70" s="301"/>
      <c r="Y70" s="301"/>
      <c r="Z70" s="302">
        <f t="shared" ref="Z70:Z71" si="2">IF(Z2&lt;=1," ",Z2)</f>
        <v>1859433</v>
      </c>
      <c r="AA70" s="302"/>
      <c r="AB70" s="302"/>
      <c r="AC70" s="302"/>
      <c r="AD70" s="302"/>
      <c r="AE70" s="299" t="s">
        <v>2</v>
      </c>
      <c r="AF70" s="299"/>
      <c r="AG70" s="299"/>
      <c r="AH70" s="299"/>
      <c r="AI70" s="299"/>
      <c r="AJ70" s="300">
        <f t="shared" ref="AJ70:AJ71" si="3">IF(AJ2&lt;=1," ",AJ2)</f>
        <v>9</v>
      </c>
      <c r="AK70" s="300"/>
    </row>
    <row r="71" spans="1:44" ht="15" customHeight="1" x14ac:dyDescent="0.25">
      <c r="A71" s="43" t="s">
        <v>36</v>
      </c>
      <c r="B71" s="43"/>
      <c r="C71" s="43"/>
      <c r="D71" s="281" t="str">
        <f t="shared" si="0"/>
        <v xml:space="preserve"> </v>
      </c>
      <c r="E71" s="281"/>
      <c r="F71" s="281"/>
      <c r="G71" s="281"/>
      <c r="H71" s="281"/>
      <c r="I71" s="281"/>
      <c r="J71" s="281"/>
      <c r="K71" s="281"/>
      <c r="L71" s="273" t="s">
        <v>37</v>
      </c>
      <c r="M71" s="273"/>
      <c r="N71" s="273"/>
      <c r="O71" s="282" t="str">
        <f t="shared" si="1"/>
        <v xml:space="preserve"> </v>
      </c>
      <c r="P71" s="282"/>
      <c r="Q71" s="282"/>
      <c r="R71" s="282"/>
      <c r="S71" s="282"/>
      <c r="T71" s="282"/>
      <c r="U71" s="282"/>
      <c r="V71" s="301" t="s">
        <v>11</v>
      </c>
      <c r="W71" s="301"/>
      <c r="X71" s="301"/>
      <c r="Y71" s="301"/>
      <c r="Z71" s="302" t="str">
        <f t="shared" si="2"/>
        <v xml:space="preserve"> </v>
      </c>
      <c r="AA71" s="302"/>
      <c r="AB71" s="302"/>
      <c r="AC71" s="302"/>
      <c r="AD71" s="302"/>
      <c r="AE71" s="299" t="s">
        <v>2</v>
      </c>
      <c r="AF71" s="299"/>
      <c r="AG71" s="299"/>
      <c r="AH71" s="299"/>
      <c r="AI71" s="299"/>
      <c r="AJ71" s="300" t="str">
        <f t="shared" si="3"/>
        <v xml:space="preserve"> </v>
      </c>
      <c r="AK71" s="300"/>
    </row>
    <row r="73" spans="1:44" ht="15" customHeight="1" thickBot="1" x14ac:dyDescent="0.3">
      <c r="A73" s="176" t="s">
        <v>26</v>
      </c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5"/>
      <c r="AN73" s="5"/>
      <c r="AO73" s="5"/>
    </row>
    <row r="74" spans="1:44" ht="15" customHeight="1" thickBot="1" x14ac:dyDescent="0.3">
      <c r="A74" s="253" t="s">
        <v>30</v>
      </c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5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5"/>
      <c r="AN74" s="5"/>
      <c r="AO74" s="5"/>
    </row>
    <row r="75" spans="1:44" ht="15" customHeight="1" x14ac:dyDescent="0.25">
      <c r="A75" s="177"/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83" t="s">
        <v>7</v>
      </c>
      <c r="M75" s="184"/>
      <c r="N75" s="184"/>
      <c r="O75" s="184"/>
      <c r="P75" s="184"/>
      <c r="Q75" s="184"/>
      <c r="R75" s="184"/>
      <c r="S75" s="185"/>
      <c r="T75" s="183" t="s">
        <v>8</v>
      </c>
      <c r="U75" s="184"/>
      <c r="V75" s="184"/>
      <c r="W75" s="184"/>
      <c r="X75" s="184"/>
      <c r="Y75" s="184"/>
      <c r="Z75" s="184"/>
      <c r="AA75" s="208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16"/>
      <c r="AN75" s="16"/>
      <c r="AO75" s="16"/>
      <c r="AP75" s="3"/>
      <c r="AQ75" s="3"/>
      <c r="AR75" s="3"/>
    </row>
    <row r="76" spans="1:44" ht="15" customHeight="1" x14ac:dyDescent="0.25">
      <c r="A76" s="248"/>
      <c r="B76" s="249"/>
      <c r="C76" s="249"/>
      <c r="D76" s="249"/>
      <c r="E76" s="249"/>
      <c r="F76" s="249"/>
      <c r="G76" s="249"/>
      <c r="H76" s="249"/>
      <c r="I76" s="249"/>
      <c r="J76" s="249"/>
      <c r="K76" s="250"/>
      <c r="L76" s="186" t="s">
        <v>15</v>
      </c>
      <c r="M76" s="187"/>
      <c r="N76" s="187"/>
      <c r="O76" s="188"/>
      <c r="P76" s="187" t="s">
        <v>9</v>
      </c>
      <c r="Q76" s="187"/>
      <c r="R76" s="187"/>
      <c r="S76" s="188"/>
      <c r="T76" s="186" t="s">
        <v>15</v>
      </c>
      <c r="U76" s="187"/>
      <c r="V76" s="187"/>
      <c r="W76" s="188"/>
      <c r="X76" s="187" t="s">
        <v>9</v>
      </c>
      <c r="Y76" s="187"/>
      <c r="Z76" s="187"/>
      <c r="AA76" s="209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16"/>
      <c r="AN76" s="16"/>
      <c r="AO76" s="16"/>
      <c r="AP76" s="3"/>
      <c r="AQ76" s="3"/>
      <c r="AR76" s="3"/>
    </row>
    <row r="77" spans="1:44" ht="15" customHeight="1" x14ac:dyDescent="0.25">
      <c r="A77" s="47" t="s">
        <v>5</v>
      </c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137">
        <f>D23*G23</f>
        <v>9180000</v>
      </c>
      <c r="M77" s="138"/>
      <c r="N77" s="138"/>
      <c r="O77" s="139"/>
      <c r="P77" s="141">
        <f>L77/L77</f>
        <v>1</v>
      </c>
      <c r="Q77" s="141"/>
      <c r="R77" s="141"/>
      <c r="S77" s="142"/>
      <c r="T77" s="137">
        <f>AG79*AG80</f>
        <v>3479850</v>
      </c>
      <c r="U77" s="138"/>
      <c r="V77" s="138"/>
      <c r="W77" s="139"/>
      <c r="X77" s="152">
        <f>T77/T77</f>
        <v>1</v>
      </c>
      <c r="Y77" s="152"/>
      <c r="Z77" s="152"/>
      <c r="AA77" s="153"/>
      <c r="AB77" s="29"/>
      <c r="AC77" s="29"/>
      <c r="AD77" s="29"/>
      <c r="AE77" s="30"/>
      <c r="AF77" s="30"/>
      <c r="AG77" s="30"/>
      <c r="AH77" s="30"/>
      <c r="AI77" s="29"/>
      <c r="AJ77" s="29"/>
      <c r="AK77" s="29"/>
      <c r="AL77" s="29"/>
      <c r="AM77" s="16"/>
      <c r="AN77" s="16"/>
      <c r="AO77" s="16"/>
      <c r="AP77" s="3"/>
      <c r="AQ77" s="3"/>
      <c r="AR77" s="3"/>
    </row>
    <row r="78" spans="1:44" ht="15" customHeight="1" x14ac:dyDescent="0.25">
      <c r="A78" s="226" t="s">
        <v>73</v>
      </c>
      <c r="B78" s="227"/>
      <c r="C78" s="227"/>
      <c r="D78" s="227"/>
      <c r="E78" s="227"/>
      <c r="F78" s="227"/>
      <c r="G78" s="227"/>
      <c r="H78" s="227"/>
      <c r="I78" s="227"/>
      <c r="J78" s="227"/>
      <c r="K78" s="227"/>
      <c r="L78" s="137"/>
      <c r="M78" s="138"/>
      <c r="N78" s="138"/>
      <c r="O78" s="139"/>
      <c r="P78" s="140"/>
      <c r="Q78" s="141"/>
      <c r="R78" s="141"/>
      <c r="S78" s="142"/>
      <c r="T78" s="137">
        <v>0</v>
      </c>
      <c r="U78" s="138"/>
      <c r="V78" s="138"/>
      <c r="W78" s="139"/>
      <c r="X78" s="152"/>
      <c r="Y78" s="152"/>
      <c r="Z78" s="152"/>
      <c r="AA78" s="153"/>
      <c r="AB78" s="29"/>
      <c r="AC78" s="29"/>
      <c r="AD78" s="29"/>
      <c r="AE78" s="30"/>
      <c r="AF78" s="30"/>
      <c r="AG78" s="30"/>
      <c r="AH78" s="30"/>
      <c r="AI78" s="29"/>
      <c r="AJ78" s="29"/>
      <c r="AK78" s="29"/>
      <c r="AL78" s="29"/>
      <c r="AM78" s="16"/>
      <c r="AN78" s="16"/>
      <c r="AO78" s="16"/>
      <c r="AP78" s="3"/>
      <c r="AQ78" s="3"/>
      <c r="AR78" s="3"/>
    </row>
    <row r="79" spans="1:44" ht="15" customHeight="1" x14ac:dyDescent="0.25">
      <c r="A79" s="47" t="s">
        <v>74</v>
      </c>
      <c r="B79" s="73"/>
      <c r="C79" s="73"/>
      <c r="D79" s="73"/>
      <c r="E79" s="73"/>
      <c r="F79" s="73"/>
      <c r="G79" s="73"/>
      <c r="H79" s="73"/>
      <c r="I79" s="73"/>
      <c r="J79" s="73"/>
      <c r="K79" s="189"/>
      <c r="L79" s="137">
        <f>G23*L16</f>
        <v>4125645.2599388375</v>
      </c>
      <c r="M79" s="138"/>
      <c r="N79" s="138"/>
      <c r="O79" s="139"/>
      <c r="P79" s="140">
        <f>L79/L77</f>
        <v>0.44941669498244419</v>
      </c>
      <c r="Q79" s="141"/>
      <c r="R79" s="141"/>
      <c r="S79" s="142"/>
      <c r="T79" s="137">
        <f>1*AG79</f>
        <v>18810</v>
      </c>
      <c r="U79" s="138"/>
      <c r="V79" s="138"/>
      <c r="W79" s="139"/>
      <c r="X79" s="152">
        <f>T79/$T$77</f>
        <v>5.4054054054054057E-3</v>
      </c>
      <c r="Y79" s="152"/>
      <c r="Z79" s="152"/>
      <c r="AA79" s="153"/>
      <c r="AB79" s="29"/>
      <c r="AC79" s="29"/>
      <c r="AD79" s="29"/>
      <c r="AE79" s="30"/>
      <c r="AF79" s="30"/>
      <c r="AG79" s="30">
        <v>18810</v>
      </c>
      <c r="AH79" s="30"/>
      <c r="AI79" s="29"/>
      <c r="AJ79" s="29"/>
      <c r="AK79" s="29"/>
      <c r="AL79" s="29"/>
      <c r="AM79" s="16"/>
      <c r="AN79" s="16"/>
      <c r="AO79" s="16"/>
      <c r="AP79" s="3"/>
      <c r="AQ79" s="3"/>
      <c r="AR79" s="3"/>
    </row>
    <row r="80" spans="1:44" ht="15" customHeight="1" x14ac:dyDescent="0.25">
      <c r="A80" s="47" t="s">
        <v>75</v>
      </c>
      <c r="B80" s="73"/>
      <c r="C80" s="73"/>
      <c r="D80" s="73"/>
      <c r="E80" s="73"/>
      <c r="F80" s="73"/>
      <c r="G80" s="73"/>
      <c r="H80" s="73"/>
      <c r="I80" s="73"/>
      <c r="J80" s="73"/>
      <c r="K80" s="189"/>
      <c r="L80" s="137">
        <f>G23*L17</f>
        <v>2815200</v>
      </c>
      <c r="M80" s="138"/>
      <c r="N80" s="138"/>
      <c r="O80" s="139"/>
      <c r="P80" s="140">
        <f>L80/L77</f>
        <v>0.30666666666666664</v>
      </c>
      <c r="Q80" s="141"/>
      <c r="R80" s="141"/>
      <c r="S80" s="142"/>
      <c r="T80" s="137">
        <f>71*AG79</f>
        <v>1335510</v>
      </c>
      <c r="U80" s="138"/>
      <c r="V80" s="138"/>
      <c r="W80" s="139"/>
      <c r="X80" s="152">
        <f t="shared" ref="X80:X91" si="4">T80/$T$77</f>
        <v>0.38378378378378381</v>
      </c>
      <c r="Y80" s="152"/>
      <c r="Z80" s="152"/>
      <c r="AA80" s="153"/>
      <c r="AB80" s="29"/>
      <c r="AC80" s="29"/>
      <c r="AD80" s="29"/>
      <c r="AE80" s="30"/>
      <c r="AF80" s="30"/>
      <c r="AG80" s="30">
        <v>185</v>
      </c>
      <c r="AH80" s="30"/>
      <c r="AI80" s="29"/>
      <c r="AJ80" s="29"/>
      <c r="AK80" s="29"/>
      <c r="AL80" s="29"/>
      <c r="AM80" s="16"/>
      <c r="AN80" s="16"/>
      <c r="AO80" s="16"/>
      <c r="AP80" s="3"/>
      <c r="AQ80" s="3"/>
      <c r="AR80" s="3"/>
    </row>
    <row r="81" spans="1:44" ht="15" customHeight="1" x14ac:dyDescent="0.25">
      <c r="A81" s="47" t="s">
        <v>76</v>
      </c>
      <c r="B81" s="73"/>
      <c r="C81" s="73"/>
      <c r="D81" s="73"/>
      <c r="E81" s="73"/>
      <c r="F81" s="73"/>
      <c r="G81" s="73"/>
      <c r="H81" s="73"/>
      <c r="I81" s="73"/>
      <c r="J81" s="73"/>
      <c r="K81" s="189"/>
      <c r="L81" s="137">
        <f>L18*G23</f>
        <v>149427.69768457842</v>
      </c>
      <c r="M81" s="138"/>
      <c r="N81" s="138"/>
      <c r="O81" s="139"/>
      <c r="P81" s="140">
        <f>L81/L77</f>
        <v>1.6277526980890897E-2</v>
      </c>
      <c r="Q81" s="141"/>
      <c r="R81" s="141"/>
      <c r="S81" s="142"/>
      <c r="T81" s="137">
        <v>0</v>
      </c>
      <c r="U81" s="138"/>
      <c r="V81" s="138"/>
      <c r="W81" s="139"/>
      <c r="X81" s="152">
        <f t="shared" si="4"/>
        <v>0</v>
      </c>
      <c r="Y81" s="152"/>
      <c r="Z81" s="152"/>
      <c r="AA81" s="153"/>
      <c r="AB81" s="29"/>
      <c r="AC81" s="29"/>
      <c r="AD81" s="29"/>
      <c r="AE81" s="30"/>
      <c r="AF81" s="30"/>
      <c r="AG81" s="30"/>
      <c r="AH81" s="30"/>
      <c r="AI81" s="29"/>
      <c r="AJ81" s="29"/>
      <c r="AK81" s="29"/>
      <c r="AL81" s="29"/>
      <c r="AM81" s="16"/>
      <c r="AN81" s="16"/>
      <c r="AO81" s="16"/>
      <c r="AP81" s="3"/>
      <c r="AQ81" s="3"/>
      <c r="AR81" s="3"/>
    </row>
    <row r="82" spans="1:44" ht="15" customHeight="1" x14ac:dyDescent="0.25">
      <c r="A82" s="47" t="s">
        <v>77</v>
      </c>
      <c r="B82" s="73"/>
      <c r="C82" s="73"/>
      <c r="D82" s="73"/>
      <c r="E82" s="73"/>
      <c r="F82" s="73"/>
      <c r="G82" s="73"/>
      <c r="H82" s="73"/>
      <c r="I82" s="73"/>
      <c r="J82" s="73"/>
      <c r="K82" s="189"/>
      <c r="L82" s="137">
        <f>L19*G23</f>
        <v>12696.898208824814</v>
      </c>
      <c r="M82" s="138"/>
      <c r="N82" s="138"/>
      <c r="O82" s="139"/>
      <c r="P82" s="140">
        <f>L82/L77</f>
        <v>1.3831043800462759E-3</v>
      </c>
      <c r="Q82" s="141"/>
      <c r="R82" s="141"/>
      <c r="S82" s="142"/>
      <c r="T82" s="137">
        <f>5*AG79</f>
        <v>94050</v>
      </c>
      <c r="U82" s="138"/>
      <c r="V82" s="138"/>
      <c r="W82" s="139"/>
      <c r="X82" s="152">
        <f t="shared" si="4"/>
        <v>2.7027027027027029E-2</v>
      </c>
      <c r="Y82" s="152"/>
      <c r="Z82" s="152"/>
      <c r="AA82" s="153"/>
      <c r="AB82" s="29"/>
      <c r="AC82" s="29"/>
      <c r="AD82" s="29"/>
      <c r="AE82" s="30"/>
      <c r="AF82" s="30"/>
      <c r="AG82" s="30"/>
      <c r="AH82" s="30"/>
      <c r="AI82" s="29"/>
      <c r="AJ82" s="29"/>
      <c r="AK82" s="29"/>
      <c r="AL82" s="29"/>
      <c r="AM82" s="16"/>
      <c r="AN82" s="16"/>
      <c r="AO82" s="16"/>
      <c r="AP82" s="3"/>
      <c r="AQ82" s="3"/>
      <c r="AR82" s="3"/>
    </row>
    <row r="83" spans="1:44" ht="15" customHeight="1" x14ac:dyDescent="0.25">
      <c r="A83" s="244" t="s">
        <v>78</v>
      </c>
      <c r="B83" s="245"/>
      <c r="C83" s="245"/>
      <c r="D83" s="245"/>
      <c r="E83" s="245"/>
      <c r="F83" s="245"/>
      <c r="G83" s="245"/>
      <c r="H83" s="245"/>
      <c r="I83" s="245"/>
      <c r="J83" s="245"/>
      <c r="K83" s="246"/>
      <c r="L83" s="137">
        <f>L77-SUM(L79:O82)</f>
        <v>2077030.1441677585</v>
      </c>
      <c r="M83" s="138"/>
      <c r="N83" s="138"/>
      <c r="O83" s="139"/>
      <c r="P83" s="140">
        <f>L83/L77</f>
        <v>0.22625600698995191</v>
      </c>
      <c r="Q83" s="141"/>
      <c r="R83" s="141"/>
      <c r="S83" s="142"/>
      <c r="T83" s="137">
        <f>T77-SUM(T79:W82)</f>
        <v>2031480</v>
      </c>
      <c r="U83" s="138"/>
      <c r="V83" s="138"/>
      <c r="W83" s="139"/>
      <c r="X83" s="152">
        <f t="shared" si="4"/>
        <v>0.58378378378378382</v>
      </c>
      <c r="Y83" s="152"/>
      <c r="Z83" s="152"/>
      <c r="AA83" s="153"/>
      <c r="AB83" s="29"/>
      <c r="AC83" s="29"/>
      <c r="AD83" s="29"/>
      <c r="AE83" s="30"/>
      <c r="AF83" s="30"/>
      <c r="AG83" s="30"/>
      <c r="AH83" s="30"/>
      <c r="AI83" s="29"/>
      <c r="AJ83" s="29"/>
      <c r="AK83" s="29"/>
      <c r="AL83" s="29"/>
      <c r="AM83" s="16"/>
      <c r="AN83" s="16"/>
      <c r="AO83" s="16"/>
      <c r="AP83" s="3"/>
      <c r="AQ83" s="3"/>
      <c r="AR83" s="3"/>
    </row>
    <row r="84" spans="1:44" ht="15" customHeight="1" x14ac:dyDescent="0.25">
      <c r="A84" s="226" t="s">
        <v>79</v>
      </c>
      <c r="B84" s="227"/>
      <c r="C84" s="227"/>
      <c r="D84" s="227"/>
      <c r="E84" s="227"/>
      <c r="F84" s="227"/>
      <c r="G84" s="227"/>
      <c r="H84" s="227"/>
      <c r="I84" s="227"/>
      <c r="J84" s="227"/>
      <c r="K84" s="247"/>
      <c r="L84" s="137"/>
      <c r="M84" s="138"/>
      <c r="N84" s="138"/>
      <c r="O84" s="139"/>
      <c r="P84" s="140"/>
      <c r="Q84" s="141"/>
      <c r="R84" s="141"/>
      <c r="S84" s="142"/>
      <c r="T84" s="137"/>
      <c r="U84" s="138"/>
      <c r="V84" s="138"/>
      <c r="W84" s="139"/>
      <c r="X84" s="152"/>
      <c r="Y84" s="152"/>
      <c r="Z84" s="152"/>
      <c r="AA84" s="153"/>
      <c r="AB84" s="29"/>
      <c r="AC84" s="29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4"/>
      <c r="AQ84" s="4"/>
      <c r="AR84" s="4"/>
    </row>
    <row r="85" spans="1:44" ht="15" customHeight="1" x14ac:dyDescent="0.25">
      <c r="A85" s="47" t="s">
        <v>74</v>
      </c>
      <c r="B85" s="73"/>
      <c r="C85" s="73"/>
      <c r="D85" s="73"/>
      <c r="E85" s="73"/>
      <c r="F85" s="73"/>
      <c r="G85" s="73"/>
      <c r="H85" s="73"/>
      <c r="I85" s="73"/>
      <c r="J85" s="73"/>
      <c r="K85" s="189"/>
      <c r="L85" s="137">
        <f>U16</f>
        <v>6574.9235474010929</v>
      </c>
      <c r="M85" s="138"/>
      <c r="N85" s="138"/>
      <c r="O85" s="139"/>
      <c r="P85" s="140">
        <f>L85/L77</f>
        <v>7.1622260864935658E-4</v>
      </c>
      <c r="Q85" s="141"/>
      <c r="R85" s="141"/>
      <c r="S85" s="142"/>
      <c r="T85" s="137">
        <f>8750</f>
        <v>8750</v>
      </c>
      <c r="U85" s="138"/>
      <c r="V85" s="138"/>
      <c r="W85" s="139"/>
      <c r="X85" s="152">
        <f>T85/T77</f>
        <v>2.5144761986867249E-3</v>
      </c>
      <c r="Y85" s="152"/>
      <c r="Z85" s="152"/>
      <c r="AA85" s="153"/>
      <c r="AB85" s="29"/>
      <c r="AC85" s="29"/>
      <c r="AD85" s="29"/>
      <c r="AE85" s="30"/>
      <c r="AF85" s="30"/>
      <c r="AG85" s="30"/>
      <c r="AH85" s="30"/>
      <c r="AI85" s="29"/>
      <c r="AJ85" s="29"/>
      <c r="AK85" s="29"/>
      <c r="AL85" s="29"/>
      <c r="AM85" s="16"/>
      <c r="AN85" s="16"/>
      <c r="AO85" s="16"/>
      <c r="AP85" s="3"/>
      <c r="AQ85" s="3"/>
      <c r="AR85" s="3"/>
    </row>
    <row r="86" spans="1:44" ht="15" customHeight="1" x14ac:dyDescent="0.25">
      <c r="A86" s="47" t="s">
        <v>55</v>
      </c>
      <c r="B86" s="73"/>
      <c r="C86" s="73"/>
      <c r="D86" s="73"/>
      <c r="E86" s="73"/>
      <c r="F86" s="73"/>
      <c r="G86" s="73"/>
      <c r="H86" s="73"/>
      <c r="I86" s="73"/>
      <c r="J86" s="73"/>
      <c r="K86" s="189"/>
      <c r="L86" s="137">
        <f>U20</f>
        <v>16505.5</v>
      </c>
      <c r="M86" s="138"/>
      <c r="N86" s="138"/>
      <c r="O86" s="139"/>
      <c r="P86" s="140">
        <f>L86/L77</f>
        <v>1.7979847494553377E-3</v>
      </c>
      <c r="Q86" s="141"/>
      <c r="R86" s="141"/>
      <c r="S86" s="142"/>
      <c r="T86" s="137">
        <f>(88550+44000-4428)/11</f>
        <v>11647.454545454546</v>
      </c>
      <c r="U86" s="138"/>
      <c r="V86" s="138"/>
      <c r="W86" s="139"/>
      <c r="X86" s="152">
        <f t="shared" si="4"/>
        <v>3.3471139691235384E-3</v>
      </c>
      <c r="Y86" s="152"/>
      <c r="Z86" s="152"/>
      <c r="AA86" s="153"/>
      <c r="AB86" s="29"/>
      <c r="AC86" s="29"/>
      <c r="AD86" s="29"/>
      <c r="AE86" s="30"/>
      <c r="AF86" s="30"/>
      <c r="AG86" s="30"/>
      <c r="AH86" s="30"/>
      <c r="AI86" s="29"/>
      <c r="AJ86" s="29"/>
      <c r="AK86" s="29"/>
      <c r="AL86" s="29"/>
      <c r="AM86" s="16"/>
      <c r="AN86" s="16"/>
      <c r="AO86" s="16"/>
      <c r="AP86" s="3"/>
      <c r="AQ86" s="3"/>
      <c r="AR86" s="3"/>
    </row>
    <row r="87" spans="1:44" ht="15" customHeight="1" x14ac:dyDescent="0.25">
      <c r="A87" s="47" t="s">
        <v>76</v>
      </c>
      <c r="B87" s="73"/>
      <c r="C87" s="73"/>
      <c r="D87" s="73"/>
      <c r="E87" s="73"/>
      <c r="F87" s="73"/>
      <c r="G87" s="73"/>
      <c r="H87" s="73"/>
      <c r="I87" s="73"/>
      <c r="J87" s="73"/>
      <c r="K87" s="189"/>
      <c r="L87" s="137">
        <f>U18</f>
        <v>50550.677151594544</v>
      </c>
      <c r="M87" s="138"/>
      <c r="N87" s="138"/>
      <c r="O87" s="139"/>
      <c r="P87" s="140">
        <f>L87/L77</f>
        <v>5.5066097115026736E-3</v>
      </c>
      <c r="Q87" s="141"/>
      <c r="R87" s="141"/>
      <c r="S87" s="142"/>
      <c r="T87" s="137">
        <v>5900</v>
      </c>
      <c r="U87" s="138"/>
      <c r="V87" s="138"/>
      <c r="W87" s="139"/>
      <c r="X87" s="152">
        <f t="shared" si="4"/>
        <v>1.6954753796859061E-3</v>
      </c>
      <c r="Y87" s="152"/>
      <c r="Z87" s="152"/>
      <c r="AA87" s="153"/>
      <c r="AB87" s="29"/>
      <c r="AC87" s="29"/>
      <c r="AD87" s="29"/>
      <c r="AE87" s="30"/>
      <c r="AF87" s="30"/>
      <c r="AG87" s="30"/>
      <c r="AH87" s="30"/>
      <c r="AI87" s="29"/>
      <c r="AJ87" s="29"/>
      <c r="AK87" s="29"/>
      <c r="AL87" s="29"/>
      <c r="AM87" s="16"/>
      <c r="AN87" s="16"/>
      <c r="AO87" s="16"/>
      <c r="AP87" s="3"/>
      <c r="AQ87" s="3"/>
      <c r="AR87" s="3"/>
    </row>
    <row r="88" spans="1:44" ht="15" customHeight="1" x14ac:dyDescent="0.25">
      <c r="A88" s="47" t="s">
        <v>77</v>
      </c>
      <c r="B88" s="73"/>
      <c r="C88" s="73"/>
      <c r="D88" s="73"/>
      <c r="E88" s="73"/>
      <c r="F88" s="73"/>
      <c r="G88" s="73"/>
      <c r="H88" s="73"/>
      <c r="I88" s="73"/>
      <c r="J88" s="73"/>
      <c r="K88" s="189"/>
      <c r="L88" s="137">
        <f>U19</f>
        <v>86265.61817387506</v>
      </c>
      <c r="M88" s="138"/>
      <c r="N88" s="138"/>
      <c r="O88" s="139"/>
      <c r="P88" s="140">
        <f>L88/L77</f>
        <v>9.3971261627314884E-3</v>
      </c>
      <c r="Q88" s="141"/>
      <c r="R88" s="141"/>
      <c r="S88" s="142"/>
      <c r="T88" s="137">
        <v>0</v>
      </c>
      <c r="U88" s="138"/>
      <c r="V88" s="138"/>
      <c r="W88" s="139"/>
      <c r="X88" s="152"/>
      <c r="Y88" s="152"/>
      <c r="Z88" s="152"/>
      <c r="AA88" s="153"/>
      <c r="AB88" s="29"/>
      <c r="AC88" s="29"/>
      <c r="AD88" s="29"/>
      <c r="AE88" s="30"/>
      <c r="AF88" s="30"/>
      <c r="AG88" s="30"/>
      <c r="AH88" s="30"/>
      <c r="AI88" s="29"/>
      <c r="AJ88" s="29"/>
      <c r="AK88" s="29"/>
      <c r="AL88" s="29"/>
      <c r="AM88" s="16"/>
      <c r="AN88" s="16"/>
      <c r="AO88" s="16"/>
      <c r="AP88" s="3"/>
      <c r="AQ88" s="3"/>
      <c r="AR88" s="3"/>
    </row>
    <row r="89" spans="1:44" ht="15" customHeight="1" x14ac:dyDescent="0.25">
      <c r="A89" s="216" t="s">
        <v>80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8"/>
      <c r="L89" s="137">
        <v>0</v>
      </c>
      <c r="M89" s="138"/>
      <c r="N89" s="138"/>
      <c r="O89" s="139"/>
      <c r="P89" s="140"/>
      <c r="Q89" s="141"/>
      <c r="R89" s="141"/>
      <c r="S89" s="142"/>
      <c r="T89" s="137">
        <v>0</v>
      </c>
      <c r="U89" s="138"/>
      <c r="V89" s="138"/>
      <c r="W89" s="139"/>
      <c r="X89" s="152">
        <f t="shared" si="4"/>
        <v>0</v>
      </c>
      <c r="Y89" s="152"/>
      <c r="Z89" s="152"/>
      <c r="AA89" s="153"/>
      <c r="AB89" s="29"/>
      <c r="AC89" s="29"/>
      <c r="AD89" s="29"/>
      <c r="AE89" s="30"/>
      <c r="AF89" s="30"/>
      <c r="AG89" s="30"/>
      <c r="AH89" s="30"/>
      <c r="AI89" s="29"/>
      <c r="AJ89" s="29"/>
      <c r="AK89" s="29"/>
      <c r="AL89" s="29"/>
      <c r="AM89" s="16"/>
      <c r="AN89" s="16"/>
      <c r="AO89" s="16"/>
      <c r="AP89" s="3"/>
      <c r="AQ89" s="3"/>
      <c r="AR89" s="3"/>
    </row>
    <row r="90" spans="1:44" ht="15" customHeight="1" x14ac:dyDescent="0.25">
      <c r="A90" s="47" t="s">
        <v>81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137">
        <v>0</v>
      </c>
      <c r="M90" s="138"/>
      <c r="N90" s="138"/>
      <c r="O90" s="139"/>
      <c r="P90" s="140"/>
      <c r="Q90" s="141"/>
      <c r="R90" s="141"/>
      <c r="S90" s="142"/>
      <c r="T90" s="137">
        <v>0</v>
      </c>
      <c r="U90" s="138"/>
      <c r="V90" s="138"/>
      <c r="W90" s="139"/>
      <c r="X90" s="152">
        <f t="shared" si="4"/>
        <v>0</v>
      </c>
      <c r="Y90" s="152"/>
      <c r="Z90" s="152"/>
      <c r="AA90" s="153"/>
      <c r="AB90" s="29"/>
      <c r="AC90" s="29"/>
      <c r="AD90" s="29"/>
      <c r="AE90" s="30"/>
      <c r="AF90" s="30"/>
      <c r="AG90" s="30"/>
      <c r="AH90" s="30"/>
      <c r="AI90" s="29"/>
      <c r="AJ90" s="29"/>
      <c r="AK90" s="29"/>
      <c r="AL90" s="29"/>
      <c r="AM90" s="16"/>
      <c r="AN90" s="16"/>
      <c r="AO90" s="16"/>
      <c r="AP90" s="3"/>
      <c r="AQ90" s="3"/>
      <c r="AR90" s="3"/>
    </row>
    <row r="91" spans="1:44" ht="15" customHeight="1" x14ac:dyDescent="0.25">
      <c r="A91" s="163" t="s">
        <v>82</v>
      </c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37">
        <f>L83-SUM(L84:O90)</f>
        <v>1917133.4252948877</v>
      </c>
      <c r="M91" s="138"/>
      <c r="N91" s="138"/>
      <c r="O91" s="139"/>
      <c r="P91" s="140">
        <f>L91/L77</f>
        <v>0.20883806375761305</v>
      </c>
      <c r="Q91" s="141"/>
      <c r="R91" s="141"/>
      <c r="S91" s="142"/>
      <c r="T91" s="137">
        <f>T83-SUM(T85:W90)</f>
        <v>2005182.5454545454</v>
      </c>
      <c r="U91" s="138"/>
      <c r="V91" s="138"/>
      <c r="W91" s="139"/>
      <c r="X91" s="152">
        <f t="shared" si="4"/>
        <v>0.57622671823628757</v>
      </c>
      <c r="Y91" s="152"/>
      <c r="Z91" s="152"/>
      <c r="AA91" s="153"/>
      <c r="AB91" s="29"/>
      <c r="AC91" s="29"/>
      <c r="AD91" s="29"/>
      <c r="AE91" s="30"/>
      <c r="AF91" s="30"/>
      <c r="AG91" s="30"/>
      <c r="AH91" s="30"/>
      <c r="AI91" s="29"/>
      <c r="AJ91" s="29"/>
      <c r="AK91" s="29"/>
      <c r="AL91" s="29"/>
      <c r="AM91" s="16"/>
      <c r="AN91" s="16"/>
      <c r="AO91" s="16"/>
      <c r="AP91" s="3"/>
      <c r="AQ91" s="3"/>
      <c r="AR91" s="3"/>
    </row>
    <row r="92" spans="1:44" ht="15" customHeight="1" x14ac:dyDescent="0.25">
      <c r="A92" s="47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137"/>
      <c r="M92" s="138"/>
      <c r="N92" s="138"/>
      <c r="O92" s="139"/>
      <c r="P92" s="143"/>
      <c r="Q92" s="144"/>
      <c r="R92" s="144"/>
      <c r="S92" s="145"/>
      <c r="T92" s="137"/>
      <c r="U92" s="138"/>
      <c r="V92" s="138"/>
      <c r="W92" s="139"/>
      <c r="X92" s="152"/>
      <c r="Y92" s="152"/>
      <c r="Z92" s="152"/>
      <c r="AA92" s="153"/>
      <c r="AB92" s="29"/>
      <c r="AC92" s="29"/>
      <c r="AD92" s="29"/>
      <c r="AE92" s="30"/>
      <c r="AF92" s="30"/>
      <c r="AG92" s="30"/>
      <c r="AH92" s="30"/>
      <c r="AI92" s="29"/>
      <c r="AJ92" s="29"/>
      <c r="AK92" s="29"/>
      <c r="AL92" s="29"/>
      <c r="AM92" s="16"/>
      <c r="AN92" s="16"/>
      <c r="AO92" s="16"/>
      <c r="AP92" s="3"/>
      <c r="AQ92" s="3"/>
      <c r="AR92" s="3"/>
    </row>
    <row r="93" spans="1:44" ht="15" customHeight="1" thickBot="1" x14ac:dyDescent="0.3">
      <c r="A93" s="158" t="s">
        <v>0</v>
      </c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46">
        <f>L91</f>
        <v>1917133.4252948877</v>
      </c>
      <c r="M93" s="147"/>
      <c r="N93" s="147"/>
      <c r="O93" s="148"/>
      <c r="P93" s="165"/>
      <c r="Q93" s="165"/>
      <c r="R93" s="165"/>
      <c r="S93" s="166"/>
      <c r="T93" s="146">
        <f>T91</f>
        <v>2005182.5454545454</v>
      </c>
      <c r="U93" s="147"/>
      <c r="V93" s="147"/>
      <c r="W93" s="148"/>
      <c r="X93" s="165"/>
      <c r="Y93" s="165"/>
      <c r="Z93" s="165"/>
      <c r="AA93" s="167"/>
      <c r="AB93" s="29"/>
      <c r="AC93" s="29"/>
      <c r="AD93" s="29"/>
      <c r="AE93" s="30"/>
      <c r="AF93" s="30"/>
      <c r="AG93" s="30"/>
      <c r="AH93" s="30"/>
      <c r="AI93" s="29"/>
      <c r="AJ93" s="29"/>
      <c r="AK93" s="29"/>
      <c r="AL93" s="29"/>
      <c r="AM93" s="16"/>
      <c r="AN93" s="16"/>
      <c r="AO93" s="16"/>
      <c r="AP93" s="3"/>
      <c r="AQ93" s="3"/>
      <c r="AR93" s="3"/>
    </row>
    <row r="94" spans="1:44" ht="15" customHeight="1" thickBot="1" x14ac:dyDescent="0.3">
      <c r="A94" s="160" t="s">
        <v>39</v>
      </c>
      <c r="B94" s="161"/>
      <c r="C94" s="161"/>
      <c r="D94" s="161"/>
      <c r="E94" s="161"/>
      <c r="F94" s="161"/>
      <c r="G94" s="161"/>
      <c r="H94" s="161"/>
      <c r="I94" s="161"/>
      <c r="J94" s="161"/>
      <c r="K94" s="162"/>
      <c r="L94" s="154">
        <f>T93-L93</f>
        <v>88049.120159657672</v>
      </c>
      <c r="M94" s="155"/>
      <c r="N94" s="155"/>
      <c r="O94" s="155"/>
      <c r="P94" s="155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7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16"/>
      <c r="AN94" s="16"/>
      <c r="AO94" s="16"/>
      <c r="AP94" s="3"/>
      <c r="AQ94" s="3"/>
      <c r="AR94" s="3"/>
    </row>
    <row r="95" spans="1:44" s="2" customFormat="1" ht="15" customHeight="1" thickBot="1" x14ac:dyDescent="0.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6"/>
      <c r="AN95" s="6"/>
      <c r="AO95" s="6"/>
    </row>
    <row r="96" spans="1:44" ht="15" customHeight="1" thickBot="1" x14ac:dyDescent="0.3">
      <c r="A96" s="149" t="s">
        <v>40</v>
      </c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1"/>
      <c r="AM96" s="5"/>
      <c r="AN96" s="5"/>
      <c r="AO96" s="5"/>
    </row>
    <row r="97" spans="1:41" ht="15" customHeight="1" x14ac:dyDescent="0.25">
      <c r="A97" s="130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20" t="s">
        <v>29</v>
      </c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2"/>
      <c r="AE97" s="117" t="s">
        <v>23</v>
      </c>
      <c r="AF97" s="118"/>
      <c r="AG97" s="118"/>
      <c r="AH97" s="119"/>
      <c r="AI97" s="71" t="s">
        <v>24</v>
      </c>
      <c r="AJ97" s="71"/>
      <c r="AK97" s="71"/>
      <c r="AL97" s="72"/>
      <c r="AM97" s="5"/>
      <c r="AN97" s="5"/>
      <c r="AO97" s="5"/>
    </row>
    <row r="98" spans="1:41" ht="15" customHeight="1" x14ac:dyDescent="0.25">
      <c r="A98" s="125" t="s">
        <v>28</v>
      </c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49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1"/>
      <c r="AE98" s="135"/>
      <c r="AF98" s="136"/>
      <c r="AG98" s="136"/>
      <c r="AH98" s="136"/>
      <c r="AI98" s="80">
        <f>T77-L77</f>
        <v>-5700150</v>
      </c>
      <c r="AJ98" s="80"/>
      <c r="AK98" s="80"/>
      <c r="AL98" s="81"/>
      <c r="AM98" s="5"/>
      <c r="AN98" s="5"/>
      <c r="AO98" s="5"/>
    </row>
    <row r="99" spans="1:41" ht="15" customHeight="1" x14ac:dyDescent="0.25">
      <c r="A99" s="125" t="s">
        <v>41</v>
      </c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7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9"/>
      <c r="AE99" s="132"/>
      <c r="AF99" s="133"/>
      <c r="AG99" s="133"/>
      <c r="AH99" s="134"/>
      <c r="AI99" s="71"/>
      <c r="AJ99" s="71"/>
      <c r="AK99" s="71"/>
      <c r="AL99" s="72"/>
      <c r="AM99" s="5"/>
      <c r="AN99" s="5"/>
      <c r="AO99" s="5"/>
    </row>
    <row r="100" spans="1:41" ht="15" customHeight="1" x14ac:dyDescent="0.25">
      <c r="A100" s="87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49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1"/>
      <c r="AE100" s="82"/>
      <c r="AF100" s="83"/>
      <c r="AG100" s="83"/>
      <c r="AH100" s="84"/>
      <c r="AI100" s="71"/>
      <c r="AJ100" s="71"/>
      <c r="AK100" s="71"/>
      <c r="AL100" s="72"/>
      <c r="AM100" s="5"/>
      <c r="AN100" s="5"/>
      <c r="AO100" s="5"/>
    </row>
    <row r="101" spans="1:41" ht="15" customHeight="1" x14ac:dyDescent="0.25">
      <c r="A101" s="87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49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1"/>
      <c r="AE101" s="82"/>
      <c r="AF101" s="83"/>
      <c r="AG101" s="83"/>
      <c r="AH101" s="84"/>
      <c r="AI101" s="71"/>
      <c r="AJ101" s="71"/>
      <c r="AK101" s="71"/>
      <c r="AL101" s="72"/>
      <c r="AM101" s="5"/>
      <c r="AN101" s="5"/>
      <c r="AO101" s="5"/>
    </row>
    <row r="102" spans="1:41" ht="15" customHeight="1" x14ac:dyDescent="0.25">
      <c r="A102" s="87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49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1"/>
      <c r="AE102" s="82"/>
      <c r="AF102" s="83"/>
      <c r="AG102" s="83"/>
      <c r="AH102" s="84"/>
      <c r="AI102" s="71"/>
      <c r="AJ102" s="71"/>
      <c r="AK102" s="71"/>
      <c r="AL102" s="72"/>
      <c r="AM102" s="5"/>
      <c r="AN102" s="5"/>
      <c r="AO102" s="5"/>
    </row>
    <row r="103" spans="1:41" ht="15" customHeight="1" x14ac:dyDescent="0.25">
      <c r="A103" s="87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49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1"/>
      <c r="AE103" s="82"/>
      <c r="AF103" s="83"/>
      <c r="AG103" s="83"/>
      <c r="AH103" s="84"/>
      <c r="AI103" s="71"/>
      <c r="AJ103" s="71"/>
      <c r="AK103" s="71"/>
      <c r="AL103" s="72"/>
      <c r="AM103" s="5"/>
      <c r="AN103" s="5"/>
      <c r="AO103" s="5"/>
    </row>
    <row r="104" spans="1:41" ht="15" customHeight="1" x14ac:dyDescent="0.25">
      <c r="A104" s="87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49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1"/>
      <c r="AE104" s="82"/>
      <c r="AF104" s="83"/>
      <c r="AG104" s="83"/>
      <c r="AH104" s="84"/>
      <c r="AI104" s="71"/>
      <c r="AJ104" s="71"/>
      <c r="AK104" s="71"/>
      <c r="AL104" s="72"/>
      <c r="AM104" s="5"/>
      <c r="AN104" s="5"/>
      <c r="AO104" s="5"/>
    </row>
    <row r="105" spans="1:41" ht="15" customHeight="1" x14ac:dyDescent="0.25">
      <c r="A105" s="87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49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1"/>
      <c r="AE105" s="82"/>
      <c r="AF105" s="83"/>
      <c r="AG105" s="83"/>
      <c r="AH105" s="84"/>
      <c r="AI105" s="71"/>
      <c r="AJ105" s="71"/>
      <c r="AK105" s="71"/>
      <c r="AL105" s="72"/>
      <c r="AM105" s="5"/>
      <c r="AN105" s="5"/>
      <c r="AO105" s="5"/>
    </row>
    <row r="106" spans="1:41" ht="15" customHeight="1" x14ac:dyDescent="0.25">
      <c r="A106" s="87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49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1"/>
      <c r="AE106" s="82"/>
      <c r="AF106" s="83"/>
      <c r="AG106" s="83"/>
      <c r="AH106" s="84"/>
      <c r="AI106" s="71"/>
      <c r="AJ106" s="71"/>
      <c r="AK106" s="71"/>
      <c r="AL106" s="72"/>
      <c r="AM106" s="5"/>
      <c r="AN106" s="5"/>
      <c r="AO106" s="5"/>
    </row>
    <row r="107" spans="1:41" ht="15" customHeight="1" x14ac:dyDescent="0.25">
      <c r="A107" s="87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49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1"/>
      <c r="AE107" s="82"/>
      <c r="AF107" s="83"/>
      <c r="AG107" s="83"/>
      <c r="AH107" s="84"/>
      <c r="AI107" s="71"/>
      <c r="AJ107" s="71"/>
      <c r="AK107" s="71"/>
      <c r="AL107" s="72"/>
      <c r="AM107" s="5"/>
      <c r="AN107" s="5"/>
      <c r="AO107" s="5"/>
    </row>
    <row r="108" spans="1:41" ht="15" customHeight="1" x14ac:dyDescent="0.25">
      <c r="A108" s="123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98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100"/>
      <c r="AE108" s="114"/>
      <c r="AF108" s="115"/>
      <c r="AG108" s="115"/>
      <c r="AH108" s="116"/>
      <c r="AI108" s="80">
        <f>SUM(AE100:AH108)</f>
        <v>0</v>
      </c>
      <c r="AJ108" s="80"/>
      <c r="AK108" s="80"/>
      <c r="AL108" s="81"/>
      <c r="AM108" s="5"/>
      <c r="AN108" s="5"/>
      <c r="AO108" s="5"/>
    </row>
    <row r="109" spans="1:41" ht="15" customHeight="1" x14ac:dyDescent="0.25">
      <c r="A109" s="125" t="s">
        <v>42</v>
      </c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7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9"/>
      <c r="AE109" s="77"/>
      <c r="AF109" s="78"/>
      <c r="AG109" s="78"/>
      <c r="AH109" s="79"/>
      <c r="AI109" s="85"/>
      <c r="AJ109" s="85"/>
      <c r="AK109" s="85"/>
      <c r="AL109" s="86"/>
      <c r="AM109" s="5"/>
      <c r="AN109" s="5"/>
      <c r="AO109" s="5"/>
    </row>
    <row r="110" spans="1:41" ht="15" customHeight="1" x14ac:dyDescent="0.25">
      <c r="A110" s="47" t="s">
        <v>51</v>
      </c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4" t="s">
        <v>85</v>
      </c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6"/>
      <c r="AE110" s="44">
        <f>(L79+L85)-(T79+T85)</f>
        <v>4104660.1834862386</v>
      </c>
      <c r="AF110" s="45"/>
      <c r="AG110" s="45"/>
      <c r="AH110" s="46"/>
      <c r="AI110" s="71"/>
      <c r="AJ110" s="71"/>
      <c r="AK110" s="71"/>
      <c r="AL110" s="72"/>
      <c r="AM110" s="5"/>
      <c r="AN110" s="5"/>
      <c r="AO110" s="5"/>
    </row>
    <row r="111" spans="1:41" ht="15" customHeight="1" x14ac:dyDescent="0.25">
      <c r="A111" s="47" t="s">
        <v>83</v>
      </c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4" t="s">
        <v>86</v>
      </c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6"/>
      <c r="AE111" s="44">
        <f>L80-T80</f>
        <v>1479690</v>
      </c>
      <c r="AF111" s="45"/>
      <c r="AG111" s="45"/>
      <c r="AH111" s="46"/>
      <c r="AI111" s="71"/>
      <c r="AJ111" s="71"/>
      <c r="AK111" s="71"/>
      <c r="AL111" s="72"/>
      <c r="AM111" s="5"/>
      <c r="AN111" s="5"/>
      <c r="AO111" s="5"/>
    </row>
    <row r="112" spans="1:41" ht="15" customHeight="1" x14ac:dyDescent="0.25">
      <c r="A112" s="47" t="s">
        <v>76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4" t="s">
        <v>87</v>
      </c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6"/>
      <c r="AE112" s="44">
        <f>L81+L87-T81-T87</f>
        <v>194078.37483617297</v>
      </c>
      <c r="AF112" s="45"/>
      <c r="AG112" s="45"/>
      <c r="AH112" s="46"/>
      <c r="AI112" s="71"/>
      <c r="AJ112" s="71"/>
      <c r="AK112" s="71"/>
      <c r="AL112" s="72"/>
      <c r="AM112" s="5"/>
      <c r="AN112" s="5"/>
      <c r="AO112" s="5"/>
    </row>
    <row r="113" spans="1:41" ht="15" customHeight="1" x14ac:dyDescent="0.25">
      <c r="A113" s="47" t="s">
        <v>84</v>
      </c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4" t="s">
        <v>88</v>
      </c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6"/>
      <c r="AE113" s="44">
        <f>L82+L88-T82-T88</f>
        <v>4912.516382699876</v>
      </c>
      <c r="AF113" s="45"/>
      <c r="AG113" s="45"/>
      <c r="AH113" s="46"/>
      <c r="AI113" s="71"/>
      <c r="AJ113" s="71"/>
      <c r="AK113" s="71"/>
      <c r="AL113" s="72"/>
      <c r="AM113" s="5"/>
      <c r="AN113" s="5"/>
      <c r="AO113" s="5"/>
    </row>
    <row r="114" spans="1:41" ht="15" customHeight="1" x14ac:dyDescent="0.25">
      <c r="A114" s="47" t="s">
        <v>55</v>
      </c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4" t="s">
        <v>89</v>
      </c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6"/>
      <c r="AE114" s="44">
        <f>L86-T86</f>
        <v>4858.045454545454</v>
      </c>
      <c r="AF114" s="45"/>
      <c r="AG114" s="45"/>
      <c r="AH114" s="46"/>
      <c r="AI114" s="71"/>
      <c r="AJ114" s="71"/>
      <c r="AK114" s="71"/>
      <c r="AL114" s="72"/>
      <c r="AM114" s="5"/>
      <c r="AN114" s="5"/>
      <c r="AO114" s="5"/>
    </row>
    <row r="115" spans="1:41" ht="15" customHeight="1" x14ac:dyDescent="0.25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9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1"/>
      <c r="AE115" s="44"/>
      <c r="AF115" s="52"/>
      <c r="AG115" s="52"/>
      <c r="AH115" s="46"/>
      <c r="AI115" s="71"/>
      <c r="AJ115" s="71"/>
      <c r="AK115" s="71"/>
      <c r="AL115" s="72"/>
      <c r="AM115" s="5"/>
      <c r="AN115" s="5"/>
      <c r="AO115" s="5"/>
    </row>
    <row r="116" spans="1:41" ht="15" customHeight="1" x14ac:dyDescent="0.25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9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1"/>
      <c r="AE116" s="44"/>
      <c r="AF116" s="52"/>
      <c r="AG116" s="52"/>
      <c r="AH116" s="46"/>
      <c r="AI116" s="89"/>
      <c r="AJ116" s="89"/>
      <c r="AK116" s="89"/>
      <c r="AL116" s="90"/>
      <c r="AM116" s="5"/>
      <c r="AN116" s="5"/>
      <c r="AO116" s="5"/>
    </row>
    <row r="117" spans="1:41" ht="15" customHeight="1" x14ac:dyDescent="0.25">
      <c r="A117" s="4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9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1"/>
      <c r="AE117" s="44"/>
      <c r="AF117" s="52"/>
      <c r="AG117" s="52"/>
      <c r="AH117" s="46"/>
      <c r="AI117" s="89"/>
      <c r="AJ117" s="89"/>
      <c r="AK117" s="89"/>
      <c r="AL117" s="90"/>
      <c r="AM117" s="5"/>
      <c r="AN117" s="5"/>
      <c r="AO117" s="5"/>
    </row>
    <row r="118" spans="1:41" ht="15" customHeight="1" x14ac:dyDescent="0.25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98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100"/>
      <c r="AE118" s="101"/>
      <c r="AF118" s="102"/>
      <c r="AG118" s="102"/>
      <c r="AH118" s="103"/>
      <c r="AI118" s="104">
        <f>SUM(AE110:AH118)</f>
        <v>5788199.1201596567</v>
      </c>
      <c r="AJ118" s="104"/>
      <c r="AK118" s="104"/>
      <c r="AL118" s="105"/>
      <c r="AM118" s="5"/>
      <c r="AN118" s="5"/>
      <c r="AO118" s="5"/>
    </row>
    <row r="119" spans="1:41" ht="15" customHeight="1" thickBot="1" x14ac:dyDescent="0.3">
      <c r="A119" s="106" t="s">
        <v>1</v>
      </c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108"/>
      <c r="AF119" s="108"/>
      <c r="AG119" s="108"/>
      <c r="AH119" s="108"/>
      <c r="AI119" s="77">
        <f>AI118-AI108</f>
        <v>5788199.1201596567</v>
      </c>
      <c r="AJ119" s="78"/>
      <c r="AK119" s="78"/>
      <c r="AL119" s="109"/>
      <c r="AM119" s="5"/>
      <c r="AN119" s="5"/>
      <c r="AO119" s="5"/>
    </row>
    <row r="120" spans="1:41" ht="15" customHeight="1" thickBot="1" x14ac:dyDescent="0.3">
      <c r="A120" s="95" t="s">
        <v>39</v>
      </c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7"/>
      <c r="AI120" s="110">
        <f>AI119+AI98</f>
        <v>88049.120159656741</v>
      </c>
      <c r="AJ120" s="111"/>
      <c r="AK120" s="111"/>
      <c r="AL120" s="112"/>
      <c r="AM120" s="5"/>
      <c r="AN120" s="5"/>
      <c r="AO120" s="5"/>
    </row>
    <row r="121" spans="1:41" ht="15" customHeight="1" x14ac:dyDescent="0.25">
      <c r="AM121" s="5"/>
      <c r="AN121" s="5"/>
      <c r="AO121" s="5"/>
    </row>
    <row r="122" spans="1:41" ht="15" customHeight="1" x14ac:dyDescent="0.25">
      <c r="A122" s="113" t="s">
        <v>25</v>
      </c>
      <c r="B122" s="113"/>
      <c r="C122" s="113"/>
      <c r="D122" s="113"/>
      <c r="E122" s="113"/>
      <c r="F122" s="113"/>
      <c r="G122" s="113"/>
      <c r="H122" s="92" t="s">
        <v>90</v>
      </c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4"/>
      <c r="AM122" s="5"/>
      <c r="AN122" s="5"/>
      <c r="AO122" s="5"/>
    </row>
    <row r="123" spans="1:41" ht="15" customHeight="1" x14ac:dyDescent="0.25">
      <c r="AM123" s="5"/>
      <c r="AN123" s="5"/>
      <c r="AO123" s="5"/>
    </row>
    <row r="124" spans="1:41" ht="15" customHeight="1" x14ac:dyDescent="0.25">
      <c r="A124" s="33" t="s">
        <v>16</v>
      </c>
      <c r="B124" s="53" t="s">
        <v>92</v>
      </c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5"/>
      <c r="AM124" s="5"/>
      <c r="AN124" s="5"/>
      <c r="AO124" s="5"/>
    </row>
    <row r="125" spans="1:41" ht="15" customHeight="1" x14ac:dyDescent="0.25">
      <c r="A125" s="5"/>
      <c r="B125" s="56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8"/>
      <c r="AM125" s="5"/>
      <c r="AN125" s="5"/>
      <c r="AO125" s="5"/>
    </row>
    <row r="126" spans="1:41" ht="15" customHeight="1" x14ac:dyDescent="0.25">
      <c r="A126" s="5"/>
      <c r="B126" s="56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8"/>
      <c r="AM126" s="5"/>
      <c r="AN126" s="5"/>
      <c r="AO126" s="5"/>
    </row>
    <row r="127" spans="1:41" ht="15" customHeight="1" x14ac:dyDescent="0.25">
      <c r="A127" s="5"/>
      <c r="B127" s="59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1"/>
      <c r="AM127" s="5"/>
      <c r="AN127" s="5"/>
      <c r="AO127" s="5"/>
    </row>
    <row r="128" spans="1:41" ht="15" customHeight="1" x14ac:dyDescent="0.25">
      <c r="A128" s="5"/>
      <c r="B128" s="62" t="s">
        <v>91</v>
      </c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4"/>
      <c r="AM128" s="5"/>
      <c r="AN128" s="5"/>
      <c r="AO128" s="5"/>
    </row>
    <row r="129" spans="1:41" ht="15" customHeight="1" x14ac:dyDescent="0.25">
      <c r="A129" s="5"/>
      <c r="B129" s="65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7"/>
      <c r="AM129" s="5"/>
      <c r="AN129" s="5"/>
      <c r="AO129" s="5"/>
    </row>
    <row r="130" spans="1:41" ht="15" customHeight="1" x14ac:dyDescent="0.25">
      <c r="A130" s="5"/>
      <c r="B130" s="65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7"/>
      <c r="AM130" s="5"/>
      <c r="AN130" s="5"/>
      <c r="AO130" s="5"/>
    </row>
    <row r="131" spans="1:41" ht="15" customHeight="1" x14ac:dyDescent="0.25">
      <c r="A131" s="5"/>
      <c r="B131" s="68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70"/>
    </row>
    <row r="137" spans="1:41" ht="15" customHeight="1" x14ac:dyDescent="0.25">
      <c r="Q137" s="41">
        <f ca="1">NOW()</f>
        <v>43770.722999305559</v>
      </c>
      <c r="R137" s="41"/>
      <c r="S137" s="41"/>
      <c r="T137" s="41"/>
      <c r="U137" s="41"/>
      <c r="V137" s="42">
        <f ca="1">NOW()</f>
        <v>43770.722999305559</v>
      </c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</row>
  </sheetData>
  <mergeCells count="394">
    <mergeCell ref="O32:Z32"/>
    <mergeCell ref="O33:Z33"/>
    <mergeCell ref="AE71:AI71"/>
    <mergeCell ref="AJ71:AK71"/>
    <mergeCell ref="D69:K69"/>
    <mergeCell ref="L69:N69"/>
    <mergeCell ref="O69:U69"/>
    <mergeCell ref="V69:Y69"/>
    <mergeCell ref="Z69:AD69"/>
    <mergeCell ref="AE69:AI69"/>
    <mergeCell ref="AJ69:AK69"/>
    <mergeCell ref="D70:K70"/>
    <mergeCell ref="L70:N70"/>
    <mergeCell ref="O70:U70"/>
    <mergeCell ref="V70:Y70"/>
    <mergeCell ref="Z70:AD70"/>
    <mergeCell ref="AE70:AI70"/>
    <mergeCell ref="AJ70:AK70"/>
    <mergeCell ref="O39:V39"/>
    <mergeCell ref="W39:Z39"/>
    <mergeCell ref="B34:M34"/>
    <mergeCell ref="B35:M35"/>
    <mergeCell ref="V71:Y71"/>
    <mergeCell ref="Z71:AD71"/>
    <mergeCell ref="U20:AC20"/>
    <mergeCell ref="U21:AC21"/>
    <mergeCell ref="B21:K21"/>
    <mergeCell ref="L21:T21"/>
    <mergeCell ref="B28:M28"/>
    <mergeCell ref="B19:K19"/>
    <mergeCell ref="B20:K20"/>
    <mergeCell ref="L19:T19"/>
    <mergeCell ref="O27:Z27"/>
    <mergeCell ref="O28:Z28"/>
    <mergeCell ref="AC25:AM25"/>
    <mergeCell ref="AB26:AM26"/>
    <mergeCell ref="AB27:AM27"/>
    <mergeCell ref="AB28:AM28"/>
    <mergeCell ref="O26:Z26"/>
    <mergeCell ref="AJ1:AK1"/>
    <mergeCell ref="AE2:AI2"/>
    <mergeCell ref="AJ2:AK2"/>
    <mergeCell ref="AE3:AI3"/>
    <mergeCell ref="AJ3:AK3"/>
    <mergeCell ref="U15:AC15"/>
    <mergeCell ref="U16:AC16"/>
    <mergeCell ref="U17:AC17"/>
    <mergeCell ref="U18:AC18"/>
    <mergeCell ref="B14:AC14"/>
    <mergeCell ref="AE13:AP13"/>
    <mergeCell ref="AE14:AP14"/>
    <mergeCell ref="AE15:AP15"/>
    <mergeCell ref="AE16:AP16"/>
    <mergeCell ref="AE17:AP17"/>
    <mergeCell ref="AE18:AP18"/>
    <mergeCell ref="B18:K18"/>
    <mergeCell ref="L17:T17"/>
    <mergeCell ref="L18:T18"/>
    <mergeCell ref="C7:AC7"/>
    <mergeCell ref="B8:AC8"/>
    <mergeCell ref="B9:AC9"/>
    <mergeCell ref="AE9:AP9"/>
    <mergeCell ref="AE12:AP12"/>
    <mergeCell ref="B10:AC10"/>
    <mergeCell ref="B11:AC11"/>
    <mergeCell ref="B12:AC12"/>
    <mergeCell ref="AE10:AP10"/>
    <mergeCell ref="AE11:AP11"/>
    <mergeCell ref="B13:AC13"/>
    <mergeCell ref="B15:K15"/>
    <mergeCell ref="B16:K16"/>
    <mergeCell ref="L15:T15"/>
    <mergeCell ref="L16:T16"/>
    <mergeCell ref="AB29:AM29"/>
    <mergeCell ref="AE21:AL21"/>
    <mergeCell ref="X80:AA80"/>
    <mergeCell ref="T81:W81"/>
    <mergeCell ref="X81:AA81"/>
    <mergeCell ref="T82:W82"/>
    <mergeCell ref="X82:AA82"/>
    <mergeCell ref="T83:W83"/>
    <mergeCell ref="X83:AA83"/>
    <mergeCell ref="O40:V40"/>
    <mergeCell ref="W40:Z40"/>
    <mergeCell ref="O41:V41"/>
    <mergeCell ref="W41:Z41"/>
    <mergeCell ref="L77:O77"/>
    <mergeCell ref="P77:S77"/>
    <mergeCell ref="J40:M40"/>
    <mergeCell ref="H51:J51"/>
    <mergeCell ref="H52:J52"/>
    <mergeCell ref="H53:J53"/>
    <mergeCell ref="K44:M44"/>
    <mergeCell ref="K45:M45"/>
    <mergeCell ref="D71:K71"/>
    <mergeCell ref="L71:N71"/>
    <mergeCell ref="O71:U71"/>
    <mergeCell ref="A5:E5"/>
    <mergeCell ref="V2:Y2"/>
    <mergeCell ref="V3:Y3"/>
    <mergeCell ref="AF7:AP7"/>
    <mergeCell ref="AE8:AP8"/>
    <mergeCell ref="K46:M46"/>
    <mergeCell ref="K47:M47"/>
    <mergeCell ref="K48:M48"/>
    <mergeCell ref="K49:M49"/>
    <mergeCell ref="F49:G49"/>
    <mergeCell ref="AJ39:AM39"/>
    <mergeCell ref="AB39:AI39"/>
    <mergeCell ref="AB34:AM34"/>
    <mergeCell ref="AB35:AM35"/>
    <mergeCell ref="AB36:AM36"/>
    <mergeCell ref="AB37:AM37"/>
    <mergeCell ref="AB38:AM38"/>
    <mergeCell ref="O34:Z34"/>
    <mergeCell ref="O35:Z35"/>
    <mergeCell ref="O36:Z36"/>
    <mergeCell ref="O37:Z37"/>
    <mergeCell ref="O38:Z38"/>
    <mergeCell ref="A6:AP6"/>
    <mergeCell ref="B17:K17"/>
    <mergeCell ref="AE1:AI1"/>
    <mergeCell ref="F4:U4"/>
    <mergeCell ref="Z1:AD1"/>
    <mergeCell ref="Z2:AD2"/>
    <mergeCell ref="Z3:AD3"/>
    <mergeCell ref="V1:Y1"/>
    <mergeCell ref="L1:N1"/>
    <mergeCell ref="D1:K1"/>
    <mergeCell ref="O1:U1"/>
    <mergeCell ref="D2:K2"/>
    <mergeCell ref="L2:N2"/>
    <mergeCell ref="O2:U2"/>
    <mergeCell ref="D3:K3"/>
    <mergeCell ref="L3:N3"/>
    <mergeCell ref="O3:U3"/>
    <mergeCell ref="B36:M36"/>
    <mergeCell ref="B37:M37"/>
    <mergeCell ref="AB30:AM30"/>
    <mergeCell ref="AB31:AM31"/>
    <mergeCell ref="AB32:AM32"/>
    <mergeCell ref="AB33:AM33"/>
    <mergeCell ref="AE19:AP19"/>
    <mergeCell ref="AE20:AL20"/>
    <mergeCell ref="AM20:AP20"/>
    <mergeCell ref="B30:M30"/>
    <mergeCell ref="B31:M31"/>
    <mergeCell ref="L20:T20"/>
    <mergeCell ref="O29:Z29"/>
    <mergeCell ref="B32:M32"/>
    <mergeCell ref="B33:M33"/>
    <mergeCell ref="O30:Z30"/>
    <mergeCell ref="O31:Z31"/>
    <mergeCell ref="AM21:AP21"/>
    <mergeCell ref="C25:M25"/>
    <mergeCell ref="B26:M26"/>
    <mergeCell ref="B27:M27"/>
    <mergeCell ref="B29:M29"/>
    <mergeCell ref="P25:Z25"/>
    <mergeCell ref="U19:AC19"/>
    <mergeCell ref="B38:M38"/>
    <mergeCell ref="B39:I39"/>
    <mergeCell ref="J39:M39"/>
    <mergeCell ref="B40:I40"/>
    <mergeCell ref="A85:K85"/>
    <mergeCell ref="A83:K83"/>
    <mergeCell ref="A84:K84"/>
    <mergeCell ref="A76:K76"/>
    <mergeCell ref="A77:K77"/>
    <mergeCell ref="F52:G52"/>
    <mergeCell ref="F53:G53"/>
    <mergeCell ref="A80:K80"/>
    <mergeCell ref="H49:J49"/>
    <mergeCell ref="H50:J50"/>
    <mergeCell ref="H44:J44"/>
    <mergeCell ref="H45:J45"/>
    <mergeCell ref="H46:J46"/>
    <mergeCell ref="H47:J47"/>
    <mergeCell ref="F44:G44"/>
    <mergeCell ref="F45:G45"/>
    <mergeCell ref="F46:G46"/>
    <mergeCell ref="F47:G47"/>
    <mergeCell ref="F48:G48"/>
    <mergeCell ref="A74:AA74"/>
    <mergeCell ref="B44:E45"/>
    <mergeCell ref="B46:E47"/>
    <mergeCell ref="B48:E49"/>
    <mergeCell ref="B50:E51"/>
    <mergeCell ref="L87:O87"/>
    <mergeCell ref="A82:K82"/>
    <mergeCell ref="A89:K89"/>
    <mergeCell ref="A87:K87"/>
    <mergeCell ref="L84:O84"/>
    <mergeCell ref="L85:O85"/>
    <mergeCell ref="L86:O86"/>
    <mergeCell ref="A79:K79"/>
    <mergeCell ref="L79:O79"/>
    <mergeCell ref="F50:G50"/>
    <mergeCell ref="F51:G51"/>
    <mergeCell ref="H48:J48"/>
    <mergeCell ref="B52:E53"/>
    <mergeCell ref="A78:K78"/>
    <mergeCell ref="K50:M50"/>
    <mergeCell ref="K51:M51"/>
    <mergeCell ref="K52:M52"/>
    <mergeCell ref="K53:M53"/>
    <mergeCell ref="L78:O78"/>
    <mergeCell ref="L88:O88"/>
    <mergeCell ref="T77:W77"/>
    <mergeCell ref="X77:AA77"/>
    <mergeCell ref="R58:AP58"/>
    <mergeCell ref="R59:AP63"/>
    <mergeCell ref="T78:W78"/>
    <mergeCell ref="A88:K88"/>
    <mergeCell ref="P89:S89"/>
    <mergeCell ref="A86:K86"/>
    <mergeCell ref="L82:O82"/>
    <mergeCell ref="P82:S82"/>
    <mergeCell ref="L83:O83"/>
    <mergeCell ref="P83:S83"/>
    <mergeCell ref="T75:AA75"/>
    <mergeCell ref="T76:W76"/>
    <mergeCell ref="X76:AA76"/>
    <mergeCell ref="X78:AA78"/>
    <mergeCell ref="T79:W79"/>
    <mergeCell ref="X79:AA79"/>
    <mergeCell ref="T80:W80"/>
    <mergeCell ref="T86:W86"/>
    <mergeCell ref="X86:AA86"/>
    <mergeCell ref="P84:S84"/>
    <mergeCell ref="P85:S85"/>
    <mergeCell ref="P78:S78"/>
    <mergeCell ref="P86:S86"/>
    <mergeCell ref="T84:W84"/>
    <mergeCell ref="X84:AA84"/>
    <mergeCell ref="T85:W85"/>
    <mergeCell ref="X85:AA85"/>
    <mergeCell ref="C57:N57"/>
    <mergeCell ref="B58:N58"/>
    <mergeCell ref="L81:O81"/>
    <mergeCell ref="P81:S81"/>
    <mergeCell ref="L63:N63"/>
    <mergeCell ref="A73:AL73"/>
    <mergeCell ref="A75:K75"/>
    <mergeCell ref="B59:N59"/>
    <mergeCell ref="B60:N60"/>
    <mergeCell ref="B61:N61"/>
    <mergeCell ref="L75:S75"/>
    <mergeCell ref="L76:O76"/>
    <mergeCell ref="P76:S76"/>
    <mergeCell ref="P79:S79"/>
    <mergeCell ref="L80:O80"/>
    <mergeCell ref="P80:S80"/>
    <mergeCell ref="A81:K81"/>
    <mergeCell ref="B62:N62"/>
    <mergeCell ref="B63:K63"/>
    <mergeCell ref="P88:S88"/>
    <mergeCell ref="L89:O89"/>
    <mergeCell ref="T87:W87"/>
    <mergeCell ref="X87:AA87"/>
    <mergeCell ref="T88:W88"/>
    <mergeCell ref="X88:AA88"/>
    <mergeCell ref="T89:W89"/>
    <mergeCell ref="X89:AA89"/>
    <mergeCell ref="P87:S87"/>
    <mergeCell ref="L90:O90"/>
    <mergeCell ref="P90:S90"/>
    <mergeCell ref="L91:O91"/>
    <mergeCell ref="P91:S91"/>
    <mergeCell ref="L92:O92"/>
    <mergeCell ref="P92:S92"/>
    <mergeCell ref="L93:O93"/>
    <mergeCell ref="T90:W90"/>
    <mergeCell ref="A96:AL96"/>
    <mergeCell ref="A90:K90"/>
    <mergeCell ref="A92:K92"/>
    <mergeCell ref="X90:AA90"/>
    <mergeCell ref="T91:W91"/>
    <mergeCell ref="L94:AA94"/>
    <mergeCell ref="A93:K93"/>
    <mergeCell ref="A94:K94"/>
    <mergeCell ref="A91:K91"/>
    <mergeCell ref="P93:S93"/>
    <mergeCell ref="X91:AA91"/>
    <mergeCell ref="T92:W92"/>
    <mergeCell ref="X92:AA92"/>
    <mergeCell ref="T93:W93"/>
    <mergeCell ref="X93:AA93"/>
    <mergeCell ref="AE104:AH104"/>
    <mergeCell ref="AE105:AH105"/>
    <mergeCell ref="AE106:AH106"/>
    <mergeCell ref="A99:K99"/>
    <mergeCell ref="A103:K103"/>
    <mergeCell ref="A104:K104"/>
    <mergeCell ref="AE98:AH98"/>
    <mergeCell ref="A98:K98"/>
    <mergeCell ref="L98:AD98"/>
    <mergeCell ref="L99:AD99"/>
    <mergeCell ref="AE110:AH110"/>
    <mergeCell ref="A111:K111"/>
    <mergeCell ref="L111:AD111"/>
    <mergeCell ref="AI97:AL97"/>
    <mergeCell ref="AE97:AH97"/>
    <mergeCell ref="L97:AD97"/>
    <mergeCell ref="AI99:AL99"/>
    <mergeCell ref="AI98:AL98"/>
    <mergeCell ref="A108:K108"/>
    <mergeCell ref="L108:AD108"/>
    <mergeCell ref="A109:K109"/>
    <mergeCell ref="L109:AD109"/>
    <mergeCell ref="A105:K105"/>
    <mergeCell ref="A106:K106"/>
    <mergeCell ref="A97:K97"/>
    <mergeCell ref="AI101:AL101"/>
    <mergeCell ref="AI102:AL102"/>
    <mergeCell ref="AI103:AL103"/>
    <mergeCell ref="AI104:AL104"/>
    <mergeCell ref="AE99:AH99"/>
    <mergeCell ref="AE100:AH100"/>
    <mergeCell ref="AE101:AH101"/>
    <mergeCell ref="AE102:AH102"/>
    <mergeCell ref="AE103:AH103"/>
    <mergeCell ref="AI116:AL116"/>
    <mergeCell ref="A100:K100"/>
    <mergeCell ref="A101:K101"/>
    <mergeCell ref="A102:K102"/>
    <mergeCell ref="H122:AL122"/>
    <mergeCell ref="A120:AH120"/>
    <mergeCell ref="A118:K118"/>
    <mergeCell ref="L118:AD118"/>
    <mergeCell ref="AE118:AH118"/>
    <mergeCell ref="AI118:AL118"/>
    <mergeCell ref="A119:K119"/>
    <mergeCell ref="L119:AD119"/>
    <mergeCell ref="AE119:AH119"/>
    <mergeCell ref="AI119:AL119"/>
    <mergeCell ref="AI120:AL120"/>
    <mergeCell ref="A122:G122"/>
    <mergeCell ref="A117:K117"/>
    <mergeCell ref="L117:AD117"/>
    <mergeCell ref="AE108:AH108"/>
    <mergeCell ref="AE117:AH117"/>
    <mergeCell ref="AI117:AL117"/>
    <mergeCell ref="A113:K113"/>
    <mergeCell ref="L113:AD113"/>
    <mergeCell ref="AE113:AH113"/>
    <mergeCell ref="AI111:AL111"/>
    <mergeCell ref="A112:K112"/>
    <mergeCell ref="L112:AD112"/>
    <mergeCell ref="AE112:AH112"/>
    <mergeCell ref="AI112:AL112"/>
    <mergeCell ref="AE109:AH109"/>
    <mergeCell ref="AI110:AL110"/>
    <mergeCell ref="L100:AD100"/>
    <mergeCell ref="L101:AD101"/>
    <mergeCell ref="L102:AD102"/>
    <mergeCell ref="L103:AD103"/>
    <mergeCell ref="L104:AD104"/>
    <mergeCell ref="L105:AD105"/>
    <mergeCell ref="L106:AD106"/>
    <mergeCell ref="AI108:AL108"/>
    <mergeCell ref="AE107:AH107"/>
    <mergeCell ref="AI107:AL107"/>
    <mergeCell ref="AI100:AL100"/>
    <mergeCell ref="AI105:AL105"/>
    <mergeCell ref="AI106:AL106"/>
    <mergeCell ref="AI109:AL109"/>
    <mergeCell ref="A107:K107"/>
    <mergeCell ref="L107:AD107"/>
    <mergeCell ref="A110:K110"/>
    <mergeCell ref="Q137:U137"/>
    <mergeCell ref="V137:AH137"/>
    <mergeCell ref="A1:C1"/>
    <mergeCell ref="A2:C2"/>
    <mergeCell ref="A3:C3"/>
    <mergeCell ref="A69:C69"/>
    <mergeCell ref="A70:C70"/>
    <mergeCell ref="A71:C71"/>
    <mergeCell ref="AE111:AH111"/>
    <mergeCell ref="A116:K116"/>
    <mergeCell ref="L116:AD116"/>
    <mergeCell ref="AE116:AH116"/>
    <mergeCell ref="B124:AL127"/>
    <mergeCell ref="B128:AL131"/>
    <mergeCell ref="AI113:AL113"/>
    <mergeCell ref="A114:K114"/>
    <mergeCell ref="L114:AD114"/>
    <mergeCell ref="AE114:AH114"/>
    <mergeCell ref="AI114:AL114"/>
    <mergeCell ref="A115:K115"/>
    <mergeCell ref="L115:AD115"/>
    <mergeCell ref="AE115:AH115"/>
    <mergeCell ref="AI115:AL115"/>
    <mergeCell ref="L110:AD110"/>
  </mergeCells>
  <phoneticPr fontId="6" type="noConversion"/>
  <pageMargins left="0.19685039370078741" right="0.19685039370078741" top="0.19685039370078741" bottom="0.19685039370078741" header="0" footer="0"/>
  <pageSetup scale="70" orientation="portrait" r:id="rId1"/>
  <rowBreaks count="1" manualBreakCount="1">
    <brk id="68" max="16383" man="1"/>
  </rowBreaks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>
    <row r="1" spans="1:1" ht="31.5" x14ac:dyDescent="0.5">
      <c r="A1" s="4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Calcul perso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Moulay Huard</dc:creator>
  <cp:lastModifiedBy>Bocar Diallo</cp:lastModifiedBy>
  <cp:lastPrinted>2019-11-01T21:21:34Z</cp:lastPrinted>
  <dcterms:created xsi:type="dcterms:W3CDTF">2011-02-16T16:41:05Z</dcterms:created>
  <dcterms:modified xsi:type="dcterms:W3CDTF">2019-11-01T21:23:13Z</dcterms:modified>
</cp:coreProperties>
</file>