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y:\ProfileS\DESktop\"/>
    </mc:Choice>
  </mc:AlternateContent>
  <bookViews>
    <workbookView xWindow="0" yWindow="0" windowWidth="28800" windowHeight="11730" tabRatio="500"/>
  </bookViews>
  <sheets>
    <sheet name="Feuil2" sheetId="2" r:id="rId1"/>
    <sheet name="Calcul perso" sheetId="3" r:id="rId2"/>
  </sheets>
  <calcPr calcId="162913" iterate="1" iterateCount="100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L93" i="2" l="1"/>
  <c r="T83" i="2"/>
  <c r="T91" i="2"/>
  <c r="T86" i="2"/>
  <c r="P80" i="2"/>
  <c r="P79" i="2"/>
  <c r="L91" i="2"/>
  <c r="B40" i="2"/>
  <c r="H47" i="2"/>
  <c r="L87" i="2"/>
  <c r="L85" i="2"/>
  <c r="T79" i="2"/>
  <c r="L80" i="2"/>
  <c r="T77" i="2"/>
  <c r="L17" i="2" l="1"/>
  <c r="L16" i="2"/>
  <c r="U16" i="2" s="1"/>
  <c r="AI97" i="2" l="1"/>
  <c r="L83" i="2"/>
  <c r="AE113" i="2"/>
  <c r="AE111" i="2"/>
  <c r="AE110" i="2"/>
  <c r="X81" i="2"/>
  <c r="T82" i="2"/>
  <c r="AE112" i="2" s="1"/>
  <c r="T80" i="2"/>
  <c r="P90" i="2"/>
  <c r="L81" i="2"/>
  <c r="P81" i="2" s="1"/>
  <c r="K51" i="2"/>
  <c r="K50" i="2"/>
  <c r="K48" i="2"/>
  <c r="K46" i="2"/>
  <c r="K44" i="2"/>
  <c r="U17" i="2"/>
  <c r="U20" i="2"/>
  <c r="L86" i="2" s="1"/>
  <c r="P86" i="2" s="1"/>
  <c r="L20" i="2"/>
  <c r="L19" i="2"/>
  <c r="U19" i="2" s="1"/>
  <c r="L88" i="2" s="1"/>
  <c r="L18" i="2"/>
  <c r="P89" i="2" l="1"/>
  <c r="P88" i="2"/>
  <c r="X89" i="2"/>
  <c r="X86" i="2"/>
  <c r="X85" i="2"/>
  <c r="X79" i="2"/>
  <c r="X88" i="2"/>
  <c r="X80" i="2"/>
  <c r="X87" i="2"/>
  <c r="X82" i="2"/>
  <c r="L82" i="2"/>
  <c r="P82" i="2" s="1"/>
  <c r="P85" i="2"/>
  <c r="L21" i="2"/>
  <c r="AE20" i="2" s="1"/>
  <c r="X90" i="2"/>
  <c r="U18" i="2"/>
  <c r="V136" i="2"/>
  <c r="Q136" i="2"/>
  <c r="AE109" i="2" l="1"/>
  <c r="AI117" i="2"/>
  <c r="AI118" i="2" s="1"/>
  <c r="AI119" i="2" s="1"/>
  <c r="U21" i="2"/>
  <c r="AB39" i="2" s="1"/>
  <c r="P87" i="2"/>
  <c r="K45" i="2"/>
  <c r="AE21" i="2"/>
  <c r="X83" i="2"/>
  <c r="P83" i="2"/>
  <c r="AJ70" i="2"/>
  <c r="AJ71" i="2"/>
  <c r="AJ69" i="2"/>
  <c r="Z70" i="2"/>
  <c r="Z71" i="2"/>
  <c r="Z69" i="2"/>
  <c r="O70" i="2"/>
  <c r="O71" i="2"/>
  <c r="O69" i="2"/>
  <c r="D69" i="2"/>
  <c r="D70" i="2"/>
  <c r="D71" i="2"/>
  <c r="AI107" i="2"/>
  <c r="P91" i="2" l="1"/>
  <c r="P92" i="2" s="1"/>
  <c r="L92" i="2"/>
  <c r="K49" i="2"/>
  <c r="H49" i="2"/>
  <c r="B39" i="2"/>
  <c r="K47" i="2"/>
  <c r="X91" i="2"/>
  <c r="X92" i="2" s="1"/>
  <c r="T92" i="2"/>
  <c r="H52" i="2" l="1"/>
  <c r="O41" i="2"/>
  <c r="O39" i="2" l="1"/>
  <c r="O40" i="2" s="1"/>
  <c r="B63" i="2" s="1"/>
  <c r="H53" i="2"/>
</calcChain>
</file>

<file path=xl/sharedStrings.xml><?xml version="1.0" encoding="utf-8"?>
<sst xmlns="http://schemas.openxmlformats.org/spreadsheetml/2006/main" count="149" uniqueCount="90">
  <si>
    <t>Bénéfice net</t>
  </si>
  <si>
    <t>Impact net sur les coûts</t>
  </si>
  <si>
    <t xml:space="preserve">Groupe : </t>
  </si>
  <si>
    <t>1)</t>
  </si>
  <si>
    <t>2)</t>
  </si>
  <si>
    <t>3)</t>
  </si>
  <si>
    <t>Produit X</t>
  </si>
  <si>
    <t>Produit Y</t>
  </si>
  <si>
    <t>%</t>
  </si>
  <si>
    <t>5)</t>
  </si>
  <si>
    <t xml:space="preserve">Matricule : </t>
  </si>
  <si>
    <t xml:space="preserve"> frais variables</t>
  </si>
  <si>
    <t xml:space="preserve"> frais fixes</t>
  </si>
  <si>
    <t>Contribution marginale :</t>
  </si>
  <si>
    <t>$</t>
  </si>
  <si>
    <t>4)</t>
  </si>
  <si>
    <t>6)</t>
  </si>
  <si>
    <t>8)</t>
  </si>
  <si>
    <t>7)</t>
  </si>
  <si>
    <t xml:space="preserve">% de profit net </t>
  </si>
  <si>
    <t>$/unité</t>
  </si>
  <si>
    <t>TOTAL</t>
  </si>
  <si>
    <t>Sous-total</t>
  </si>
  <si>
    <t>Total</t>
  </si>
  <si>
    <t>3) Recommandation :</t>
  </si>
  <si>
    <t>PARTIE II</t>
  </si>
  <si>
    <t>PARTIE I</t>
  </si>
  <si>
    <t>Impact net sur les ventes</t>
  </si>
  <si>
    <t>Calcul (démarche)</t>
  </si>
  <si>
    <t>1)                                                                                  État des résultats (coûts variables)</t>
  </si>
  <si>
    <t>unité</t>
  </si>
  <si>
    <t>Seuil de rentabilité :</t>
  </si>
  <si>
    <t>Marge de sécurité</t>
  </si>
  <si>
    <t>Prix de vente :</t>
  </si>
  <si>
    <t>Q</t>
  </si>
  <si>
    <t>NOM :</t>
  </si>
  <si>
    <t xml:space="preserve">Prén. : </t>
  </si>
  <si>
    <t>Exemple de calcul pour la Main d'œuvre seulement :</t>
  </si>
  <si>
    <t>Différentiel produit Y VS produit X</t>
  </si>
  <si>
    <t>2)                                                                                        Analyse différentielle entre le produit Y et le produit X</t>
  </si>
  <si>
    <r>
      <t xml:space="preserve">Coûts additionnels </t>
    </r>
    <r>
      <rPr>
        <b/>
        <i/>
        <sz val="11"/>
        <rFont val="Arial"/>
        <family val="2"/>
      </rPr>
      <t>si produit Y</t>
    </r>
  </si>
  <si>
    <r>
      <t xml:space="preserve">Coûts évités </t>
    </r>
    <r>
      <rPr>
        <b/>
        <i/>
        <sz val="11"/>
        <rFont val="Arial"/>
        <family val="2"/>
      </rPr>
      <t>si produit Y</t>
    </r>
  </si>
  <si>
    <t>Lab 4</t>
  </si>
  <si>
    <t>Calcul, questionnement et notes</t>
  </si>
  <si>
    <t>Main d'œuvre</t>
  </si>
  <si>
    <t>Matières premières</t>
  </si>
  <si>
    <t>Autres coûts de production</t>
  </si>
  <si>
    <t>Frais de vente</t>
  </si>
  <si>
    <t>Amortissement</t>
  </si>
  <si>
    <t>,</t>
  </si>
  <si>
    <t>CMu = Pvu - CVu = 60 - 49,33</t>
  </si>
  <si>
    <t>CM (%) = (Cmu/Pvu)*100 =</t>
  </si>
  <si>
    <t>SR(Q) = CF/(Pvu-Cvu)</t>
  </si>
  <si>
    <t>SR($) =SR(Q) * Pvu =</t>
  </si>
  <si>
    <t>Pvu=</t>
  </si>
  <si>
    <t>MS($) = RT-SR($)</t>
  </si>
  <si>
    <t>or RT = 25500*110</t>
  </si>
  <si>
    <t>U =</t>
  </si>
  <si>
    <t>MS(%) =(MS($)/RT)*100</t>
  </si>
  <si>
    <t>MS(Q) = U - SR(Q)</t>
  </si>
  <si>
    <t>avec CV = Cvu*U</t>
  </si>
  <si>
    <t>Profit = Rev - CF-CV = Pvu' * U - CF - CV</t>
  </si>
  <si>
    <t>Donc Pvu' =(Profit + CV +CF)/U</t>
  </si>
  <si>
    <t>Profit=</t>
  </si>
  <si>
    <t>Coûts variables</t>
  </si>
  <si>
    <t>Coûts Fixes</t>
  </si>
  <si>
    <t>Coûts Totaux</t>
  </si>
  <si>
    <t>Recettes Totales</t>
  </si>
  <si>
    <t>Seuil de rentabilité</t>
  </si>
  <si>
    <t>Profit net (%) = CM(%) * MS(%)</t>
  </si>
  <si>
    <t>Le seuil de rentabilité est le montant (en unité ou en $) qu'il faut atteindre pour avoir un équilibre entre la somme des coûts et les revenus tandis que la marge de sécuritré est la différence qu'on prévoit d'avoir entre le chiffre d'affaire et la rentabilité.</t>
  </si>
  <si>
    <t>Ventes</t>
  </si>
  <si>
    <t>Mains d'œuvre</t>
  </si>
  <si>
    <t>Frais de Vente</t>
  </si>
  <si>
    <t>Marge sur les coûts variables</t>
  </si>
  <si>
    <t>Résultats nets</t>
  </si>
  <si>
    <t xml:space="preserve">Pvu(y)= </t>
  </si>
  <si>
    <t>U=</t>
  </si>
  <si>
    <t>Coût d'achat équipement</t>
  </si>
  <si>
    <t>Frais d'installation</t>
  </si>
  <si>
    <t>Matière première</t>
  </si>
  <si>
    <t>Nous recommandons de continuer la fabrication du produit X car la production de 25 500 unités du produit X est plus rentable que la production de 8 550 unités du produit Y</t>
  </si>
  <si>
    <r>
      <rPr>
        <b/>
        <sz val="11"/>
        <rFont val="Arial"/>
        <family val="2"/>
      </rPr>
      <t>Argument pour</t>
    </r>
    <r>
      <rPr>
        <sz val="11"/>
        <rFont val="Arial"/>
        <family val="2"/>
      </rPr>
      <t xml:space="preserve"> : 
La production du produit X n'ajoute pas de risque, le personnel sur place a déjà de l'expérience avec le produit, le marché est bien connu et les clients fidèles aussi.</t>
    </r>
  </si>
  <si>
    <r>
      <rPr>
        <b/>
        <sz val="11"/>
        <color theme="1"/>
        <rFont val="Arial"/>
        <family val="2"/>
      </rPr>
      <t>Argument contre</t>
    </r>
    <r>
      <rPr>
        <sz val="11"/>
        <color theme="1"/>
        <rFont val="Arial"/>
        <family val="2"/>
      </rPr>
      <t xml:space="preserve"> :
Le prix unitaire élevé par rapport au produit Y peut être dissuasif pour les futurs acheteurs potentiels, on rate peut-être une grande opportunité de présenter un produit accessible à un plus large marché</t>
    </r>
  </si>
  <si>
    <t>Somme main d'œuvre X - somme main d'œuvre Y</t>
  </si>
  <si>
    <t>Somme matière première X - somme matière première Y</t>
  </si>
  <si>
    <t>Somme coûts de production X - sommecoûts de production Y</t>
  </si>
  <si>
    <t>Somme frais de vente X - somme frais de vente Y</t>
  </si>
  <si>
    <t>Somme amortissement X - amortissement Y</t>
  </si>
  <si>
    <t>valeur du nouvel équipement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</si>
</sst>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 * #,##0.00_)\ &quot;$&quot;_ ;_ * \(#,##0.00\)\ &quot;$&quot;_ ;_ * &quot;-&quot;??_)\ &quot;$&quot;_ ;_ @_ "/>
    <numFmt numFmtId="43" formatCode="_ * #,##0.00_)\ _$_ ;_ * \(#,##0.00\)\ _$_ ;_ * &quot;-&quot;??_)\ _$_ ;_ @_ "/>
    <numFmt numFmtId="164" formatCode="#,##0\ &quot;$&quot;_-;[Red]#,##0\ &quot;$&quot;\-"/>
    <numFmt numFmtId="165" formatCode="#,##0\ &quot;$&quot;_-"/>
    <numFmt numFmtId="166" formatCode="_ * #,##0_)\ &quot;$&quot;_ ;_ * \(#,##0\)\ &quot;$&quot;_ ;_ * &quot;-&quot;??_)\ &quot;$&quot;_ ;_ @_ "/>
    <numFmt numFmtId="167" formatCode="_-* #,##0\ _$_-;_-* #,##0\ _$\-;_-* &quot;-&quot;??\ _$_-;_-@_-"/>
    <numFmt numFmtId="168" formatCode="#,##0\ &quot;$&quot;"/>
    <numFmt numFmtId="169" formatCode="#,##0.00&quot; $/u&quot;"/>
    <numFmt numFmtId="170" formatCode="#,##0.0&quot; unités&quot;"/>
    <numFmt numFmtId="171" formatCode="#,##0&quot; u&quot;"/>
    <numFmt numFmtId="172" formatCode="h&quot; h &quot;mm;@"/>
    <numFmt numFmtId="173" formatCode="[$-F800]dddd\,\ mmmm\ dd\,\ yyyy"/>
  </numFmts>
  <fonts count="1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2"/>
      <color theme="1"/>
      <name val="Times"/>
      <family val="1"/>
    </font>
    <font>
      <sz val="8"/>
      <name val="Calibri"/>
      <family val="2"/>
      <scheme val="minor"/>
    </font>
    <font>
      <b/>
      <sz val="11"/>
      <color rgb="FF000000"/>
      <name val="Arial"/>
      <family val="2"/>
    </font>
    <font>
      <sz val="11"/>
      <color theme="1"/>
      <name val="Arial"/>
      <family val="2"/>
    </font>
    <font>
      <b/>
      <sz val="11"/>
      <color theme="1"/>
      <name val="Arial"/>
      <family val="2"/>
    </font>
    <font>
      <b/>
      <sz val="11"/>
      <name val="Arial"/>
      <family val="2"/>
    </font>
    <font>
      <sz val="11"/>
      <name val="Arial"/>
      <family val="2"/>
    </font>
    <font>
      <b/>
      <i/>
      <sz val="11"/>
      <name val="Arial"/>
      <family val="2"/>
    </font>
    <font>
      <sz val="11"/>
      <color rgb="FF000000"/>
      <name val="Arial"/>
      <family val="2"/>
    </font>
    <font>
      <sz val="10"/>
      <color theme="1"/>
      <name val="Arial"/>
      <family val="2"/>
    </font>
    <font>
      <b/>
      <sz val="11"/>
      <color theme="1"/>
      <name val="Times New Roman"/>
      <family val="1"/>
    </font>
    <font>
      <b/>
      <sz val="24"/>
      <color theme="1"/>
      <name val="Calibri"/>
      <family val="2"/>
      <scheme val="minor"/>
    </font>
    <font>
      <b/>
      <i/>
      <sz val="11"/>
      <color theme="1"/>
      <name val="Arial"/>
      <family val="2"/>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1"/>
        <bgColor indexed="64"/>
      </patternFill>
    </fill>
  </fills>
  <borders count="41">
    <border>
      <left/>
      <right/>
      <top/>
      <bottom/>
      <diagonal/>
    </border>
    <border>
      <left style="thin">
        <color auto="1"/>
      </left>
      <right style="thin">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style="medium">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5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0">
    <xf numFmtId="0" fontId="0" fillId="0" borderId="0" xfId="0"/>
    <xf numFmtId="0" fontId="5" fillId="0" borderId="0" xfId="0" applyFont="1"/>
    <xf numFmtId="0" fontId="5" fillId="0" borderId="0" xfId="0" applyFont="1" applyFill="1"/>
    <xf numFmtId="0" fontId="5" fillId="0" borderId="0" xfId="0" applyFont="1" applyFill="1" applyBorder="1"/>
    <xf numFmtId="44" fontId="5" fillId="0" borderId="0" xfId="22" applyFont="1" applyFill="1" applyBorder="1" applyAlignment="1"/>
    <xf numFmtId="0" fontId="8" fillId="0" borderId="0" xfId="0" applyFont="1"/>
    <xf numFmtId="0" fontId="8" fillId="0" borderId="0" xfId="0" applyFont="1" applyFill="1"/>
    <xf numFmtId="49" fontId="8" fillId="0" borderId="7" xfId="0" applyNumberFormat="1" applyFont="1" applyFill="1" applyBorder="1"/>
    <xf numFmtId="0" fontId="8" fillId="0" borderId="0" xfId="0" applyFont="1" applyBorder="1"/>
    <xf numFmtId="0" fontId="8" fillId="0" borderId="0" xfId="0" applyFont="1" applyAlignment="1">
      <alignment horizontal="center"/>
    </xf>
    <xf numFmtId="165" fontId="8" fillId="0" borderId="0" xfId="0" applyNumberFormat="1" applyFont="1" applyBorder="1" applyAlignment="1">
      <alignment horizontal="center"/>
    </xf>
    <xf numFmtId="164" fontId="8" fillId="0" borderId="0" xfId="0" applyNumberFormat="1" applyFont="1" applyBorder="1"/>
    <xf numFmtId="165" fontId="8" fillId="0" borderId="0" xfId="0" applyNumberFormat="1" applyFont="1"/>
    <xf numFmtId="0" fontId="11" fillId="0" borderId="0" xfId="0" applyFont="1" applyBorder="1"/>
    <xf numFmtId="164" fontId="11" fillId="0" borderId="0" xfId="0" applyNumberFormat="1" applyFont="1" applyBorder="1"/>
    <xf numFmtId="9" fontId="11" fillId="0" borderId="0" xfId="0" applyNumberFormat="1" applyFont="1" applyBorder="1" applyAlignment="1">
      <alignment horizontal="center"/>
    </xf>
    <xf numFmtId="0" fontId="8" fillId="0" borderId="0" xfId="0" applyFont="1" applyFill="1" applyBorder="1"/>
    <xf numFmtId="49" fontId="11" fillId="0" borderId="7" xfId="0" applyNumberFormat="1" applyFont="1" applyFill="1" applyBorder="1" applyAlignment="1">
      <alignment horizontal="left"/>
    </xf>
    <xf numFmtId="0" fontId="8" fillId="0" borderId="0" xfId="0" applyFont="1" applyFill="1" applyBorder="1" applyAlignment="1">
      <alignment horizontal="center"/>
    </xf>
    <xf numFmtId="164" fontId="8" fillId="0" borderId="0" xfId="0" applyNumberFormat="1" applyFont="1" applyFill="1" applyBorder="1" applyAlignment="1">
      <alignment horizontal="center"/>
    </xf>
    <xf numFmtId="0" fontId="8" fillId="0" borderId="0" xfId="0" applyFont="1" applyFill="1" applyBorder="1" applyAlignment="1">
      <alignment horizontal="center"/>
    </xf>
    <xf numFmtId="0" fontId="8" fillId="0" borderId="0" xfId="0" applyFont="1" applyBorder="1" applyAlignment="1"/>
    <xf numFmtId="0" fontId="8" fillId="0" borderId="0" xfId="0" applyFont="1" applyBorder="1" applyAlignment="1">
      <alignment horizontal="center"/>
    </xf>
    <xf numFmtId="0" fontId="8" fillId="0" borderId="0" xfId="0" applyFont="1" applyFill="1" applyBorder="1" applyAlignment="1"/>
    <xf numFmtId="0" fontId="8" fillId="0" borderId="0" xfId="0" applyNumberFormat="1" applyFont="1" applyBorder="1" applyAlignment="1">
      <alignment horizontal="left"/>
    </xf>
    <xf numFmtId="49" fontId="7" fillId="0" borderId="7" xfId="0" applyNumberFormat="1" applyFont="1" applyBorder="1" applyAlignment="1">
      <alignment horizontal="right"/>
    </xf>
    <xf numFmtId="164" fontId="8" fillId="0" borderId="0" xfId="0" applyNumberFormat="1" applyFont="1"/>
    <xf numFmtId="167" fontId="8" fillId="0" borderId="0" xfId="21" applyNumberFormat="1" applyFont="1"/>
    <xf numFmtId="0" fontId="10" fillId="0" borderId="0" xfId="0" applyFont="1" applyFill="1" applyBorder="1" applyAlignment="1">
      <alignment vertical="center" wrapText="1"/>
    </xf>
    <xf numFmtId="9" fontId="8" fillId="0" borderId="0" xfId="43" applyFont="1" applyFill="1" applyBorder="1" applyAlignment="1"/>
    <xf numFmtId="44" fontId="8" fillId="0" borderId="0" xfId="22" applyFont="1" applyFill="1" applyBorder="1" applyAlignment="1"/>
    <xf numFmtId="0" fontId="9" fillId="0" borderId="0" xfId="0" applyFont="1" applyFill="1" applyBorder="1" applyAlignment="1">
      <alignment horizontal="left"/>
    </xf>
    <xf numFmtId="0" fontId="8" fillId="0" borderId="0" xfId="0" applyFont="1" applyFill="1" applyBorder="1" applyAlignment="1">
      <alignment horizontal="left"/>
    </xf>
    <xf numFmtId="0" fontId="9" fillId="0" borderId="0" xfId="0" applyFont="1"/>
    <xf numFmtId="0" fontId="8" fillId="0" borderId="0" xfId="0" applyFont="1" applyFill="1" applyBorder="1" applyAlignment="1">
      <alignment horizontal="center" wrapText="1"/>
    </xf>
    <xf numFmtId="49" fontId="7" fillId="0" borderId="0" xfId="0" applyNumberFormat="1" applyFont="1" applyAlignment="1"/>
    <xf numFmtId="49" fontId="8" fillId="0" borderId="0" xfId="0" applyNumberFormat="1" applyFont="1" applyBorder="1" applyAlignment="1"/>
    <xf numFmtId="0" fontId="8" fillId="0" borderId="0" xfId="0" applyFont="1" applyAlignment="1"/>
    <xf numFmtId="0" fontId="14" fillId="0" borderId="0" xfId="0" applyFont="1" applyBorder="1" applyAlignment="1">
      <alignment horizontal="center"/>
    </xf>
    <xf numFmtId="0" fontId="14" fillId="0" borderId="0" xfId="0" applyFont="1" applyBorder="1" applyAlignment="1"/>
    <xf numFmtId="0" fontId="8" fillId="0" borderId="0" xfId="0" applyFont="1" applyAlignment="1">
      <alignment horizontal="left"/>
    </xf>
    <xf numFmtId="0" fontId="16" fillId="0" borderId="0" xfId="0" applyFont="1"/>
    <xf numFmtId="0" fontId="5" fillId="3" borderId="0" xfId="0" applyFont="1" applyFill="1"/>
    <xf numFmtId="9" fontId="8" fillId="0" borderId="0" xfId="43" applyFont="1" applyFill="1" applyBorder="1" applyAlignment="1">
      <alignment horizontal="left"/>
    </xf>
    <xf numFmtId="44" fontId="8" fillId="0" borderId="0" xfId="22" applyFont="1" applyFill="1" applyBorder="1" applyAlignment="1">
      <alignment horizontal="left"/>
    </xf>
    <xf numFmtId="0" fontId="5" fillId="0" borderId="0" xfId="0" applyFont="1" applyFill="1" applyBorder="1" applyAlignment="1">
      <alignment horizontal="left"/>
    </xf>
    <xf numFmtId="0" fontId="5" fillId="0" borderId="0" xfId="0" applyFont="1" applyAlignment="1">
      <alignment horizontal="left"/>
    </xf>
    <xf numFmtId="9" fontId="8" fillId="0" borderId="0" xfId="43" applyFont="1" applyFill="1" applyBorder="1" applyAlignment="1">
      <alignment horizontal="left" vertical="center"/>
    </xf>
    <xf numFmtId="44" fontId="8" fillId="0" borderId="0" xfId="22" applyFont="1" applyFill="1" applyBorder="1" applyAlignment="1">
      <alignment horizontal="left" vertical="center"/>
    </xf>
    <xf numFmtId="0" fontId="8" fillId="0" borderId="0" xfId="0" applyFont="1" applyFill="1" applyBorder="1" applyAlignment="1">
      <alignment horizontal="left" vertical="center"/>
    </xf>
    <xf numFmtId="0" fontId="5" fillId="0" borderId="0" xfId="0" applyFont="1" applyFill="1" applyBorder="1" applyAlignment="1">
      <alignment horizontal="left" vertical="center"/>
    </xf>
    <xf numFmtId="0" fontId="5" fillId="0" borderId="0" xfId="0" applyFont="1" applyAlignment="1">
      <alignment horizontal="left" vertical="center"/>
    </xf>
    <xf numFmtId="172" fontId="15" fillId="0" borderId="0" xfId="0" applyNumberFormat="1" applyFont="1" applyAlignment="1">
      <alignment horizontal="right"/>
    </xf>
    <xf numFmtId="173" fontId="15" fillId="0" borderId="0" xfId="0" applyNumberFormat="1" applyFont="1" applyAlignment="1">
      <alignment horizontal="left"/>
    </xf>
    <xf numFmtId="49" fontId="7" fillId="0" borderId="0" xfId="0" applyNumberFormat="1" applyFont="1" applyAlignment="1">
      <alignment horizontal="right"/>
    </xf>
    <xf numFmtId="168" fontId="11" fillId="4" borderId="9" xfId="0" applyNumberFormat="1" applyFont="1" applyFill="1" applyBorder="1" applyAlignment="1">
      <alignment horizontal="right"/>
    </xf>
    <xf numFmtId="168" fontId="11" fillId="4" borderId="0" xfId="0" applyNumberFormat="1" applyFont="1" applyFill="1" applyBorder="1" applyAlignment="1">
      <alignment horizontal="right"/>
    </xf>
    <xf numFmtId="168" fontId="11" fillId="4" borderId="10" xfId="0" applyNumberFormat="1" applyFont="1" applyFill="1" applyBorder="1" applyAlignment="1">
      <alignment horizontal="right"/>
    </xf>
    <xf numFmtId="49" fontId="8" fillId="0" borderId="4" xfId="0" applyNumberFormat="1" applyFont="1" applyBorder="1" applyAlignment="1">
      <alignment horizontal="left"/>
    </xf>
    <xf numFmtId="49" fontId="8" fillId="0" borderId="0" xfId="0" applyNumberFormat="1" applyFont="1" applyBorder="1" applyAlignment="1">
      <alignment horizontal="left"/>
    </xf>
    <xf numFmtId="49" fontId="10" fillId="0" borderId="9" xfId="0" applyNumberFormat="1" applyFont="1" applyBorder="1" applyAlignment="1">
      <alignment horizontal="left"/>
    </xf>
    <xf numFmtId="49" fontId="10" fillId="0" borderId="0" xfId="0" applyNumberFormat="1" applyFont="1" applyBorder="1" applyAlignment="1">
      <alignment horizontal="left"/>
    </xf>
    <xf numFmtId="49" fontId="10" fillId="0" borderId="10" xfId="0" applyNumberFormat="1" applyFont="1" applyBorder="1" applyAlignment="1">
      <alignment horizontal="left"/>
    </xf>
    <xf numFmtId="166" fontId="8" fillId="4" borderId="9" xfId="22" applyNumberFormat="1" applyFont="1" applyFill="1" applyBorder="1" applyAlignment="1">
      <alignment horizontal="left"/>
    </xf>
    <xf numFmtId="166" fontId="8" fillId="4" borderId="0" xfId="22" applyNumberFormat="1" applyFont="1" applyFill="1" applyBorder="1" applyAlignment="1">
      <alignment horizontal="left"/>
    </xf>
    <xf numFmtId="166" fontId="8" fillId="4" borderId="10" xfId="22" applyNumberFormat="1" applyFont="1" applyFill="1" applyBorder="1" applyAlignment="1">
      <alignment horizontal="left"/>
    </xf>
    <xf numFmtId="49" fontId="11" fillId="4" borderId="7" xfId="0" applyNumberFormat="1" applyFont="1" applyFill="1" applyBorder="1" applyAlignment="1">
      <alignment horizontal="left" vertical="top" wrapText="1"/>
    </xf>
    <xf numFmtId="49" fontId="11" fillId="4" borderId="13" xfId="0" applyNumberFormat="1" applyFont="1" applyFill="1" applyBorder="1" applyAlignment="1">
      <alignment horizontal="left" vertical="top" wrapText="1"/>
    </xf>
    <xf numFmtId="49" fontId="11" fillId="4" borderId="8" xfId="0" applyNumberFormat="1" applyFont="1" applyFill="1" applyBorder="1" applyAlignment="1">
      <alignment horizontal="left" vertical="top" wrapText="1"/>
    </xf>
    <xf numFmtId="49" fontId="11" fillId="4" borderId="9" xfId="0" applyNumberFormat="1" applyFont="1" applyFill="1" applyBorder="1" applyAlignment="1">
      <alignment horizontal="left" vertical="top" wrapText="1"/>
    </xf>
    <xf numFmtId="49" fontId="11" fillId="4" borderId="0" xfId="0" applyNumberFormat="1" applyFont="1" applyFill="1" applyBorder="1" applyAlignment="1">
      <alignment horizontal="left" vertical="top" wrapText="1"/>
    </xf>
    <xf numFmtId="49" fontId="11" fillId="4" borderId="10" xfId="0" applyNumberFormat="1" applyFont="1" applyFill="1" applyBorder="1" applyAlignment="1">
      <alignment horizontal="left" vertical="top" wrapText="1"/>
    </xf>
    <xf numFmtId="49" fontId="11" fillId="4" borderId="11" xfId="0" applyNumberFormat="1" applyFont="1" applyFill="1" applyBorder="1" applyAlignment="1">
      <alignment horizontal="left" vertical="top" wrapText="1"/>
    </xf>
    <xf numFmtId="49" fontId="11" fillId="4" borderId="14" xfId="0" applyNumberFormat="1" applyFont="1" applyFill="1" applyBorder="1" applyAlignment="1">
      <alignment horizontal="left" vertical="top" wrapText="1"/>
    </xf>
    <xf numFmtId="49" fontId="11" fillId="4" borderId="12" xfId="0" applyNumberFormat="1" applyFont="1" applyFill="1" applyBorder="1" applyAlignment="1">
      <alignment horizontal="left" vertical="top" wrapText="1"/>
    </xf>
    <xf numFmtId="49" fontId="8" fillId="4" borderId="7" xfId="0" applyNumberFormat="1" applyFont="1" applyFill="1" applyBorder="1" applyAlignment="1">
      <alignment horizontal="left" vertical="top" wrapText="1"/>
    </xf>
    <xf numFmtId="49" fontId="8" fillId="4" borderId="13"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49" fontId="8" fillId="4" borderId="9" xfId="0" applyNumberFormat="1" applyFont="1" applyFill="1" applyBorder="1" applyAlignment="1">
      <alignment horizontal="left" vertical="top" wrapText="1"/>
    </xf>
    <xf numFmtId="49" fontId="8" fillId="4" borderId="0" xfId="0" applyNumberFormat="1" applyFont="1" applyFill="1" applyBorder="1" applyAlignment="1">
      <alignment horizontal="left" vertical="top" wrapText="1"/>
    </xf>
    <xf numFmtId="49" fontId="8" fillId="4" borderId="10" xfId="0" applyNumberFormat="1" applyFont="1" applyFill="1" applyBorder="1" applyAlignment="1">
      <alignment horizontal="left" vertical="top" wrapText="1"/>
    </xf>
    <xf numFmtId="49" fontId="8" fillId="4" borderId="11" xfId="0" applyNumberFormat="1" applyFont="1" applyFill="1" applyBorder="1" applyAlignment="1">
      <alignment horizontal="left" vertical="top" wrapText="1"/>
    </xf>
    <xf numFmtId="49" fontId="8" fillId="4" borderId="14" xfId="0" applyNumberFormat="1" applyFont="1" applyFill="1" applyBorder="1" applyAlignment="1">
      <alignment horizontal="left" vertical="top" wrapText="1"/>
    </xf>
    <xf numFmtId="49" fontId="8" fillId="4" borderId="12" xfId="0" applyNumberFormat="1" applyFont="1" applyFill="1" applyBorder="1" applyAlignment="1">
      <alignment horizontal="left" vertical="top" wrapText="1"/>
    </xf>
    <xf numFmtId="0" fontId="10" fillId="0" borderId="0" xfId="0" applyFont="1" applyBorder="1" applyAlignment="1">
      <alignment horizontal="left"/>
    </xf>
    <xf numFmtId="0" fontId="10" fillId="0" borderId="5" xfId="0" applyFont="1" applyBorder="1" applyAlignment="1">
      <alignment horizontal="left"/>
    </xf>
    <xf numFmtId="166" fontId="8" fillId="4" borderId="7" xfId="22" applyNumberFormat="1" applyFont="1" applyFill="1" applyBorder="1" applyAlignment="1">
      <alignment horizontal="center"/>
    </xf>
    <xf numFmtId="166" fontId="8" fillId="4" borderId="13" xfId="22" applyNumberFormat="1" applyFont="1" applyFill="1" applyBorder="1" applyAlignment="1">
      <alignment horizontal="center"/>
    </xf>
    <xf numFmtId="166" fontId="8" fillId="4" borderId="8" xfId="22" applyNumberFormat="1" applyFont="1" applyFill="1" applyBorder="1" applyAlignment="1">
      <alignment horizontal="center"/>
    </xf>
    <xf numFmtId="49" fontId="10" fillId="0" borderId="9" xfId="0" applyNumberFormat="1" applyFont="1" applyBorder="1" applyAlignment="1">
      <alignment horizontal="center"/>
    </xf>
    <xf numFmtId="49" fontId="10" fillId="0" borderId="0" xfId="0" applyNumberFormat="1" applyFont="1" applyBorder="1" applyAlignment="1">
      <alignment horizontal="center"/>
    </xf>
    <xf numFmtId="49" fontId="10" fillId="0" borderId="10" xfId="0" applyNumberFormat="1" applyFont="1" applyBorder="1" applyAlignment="1">
      <alignment horizontal="center"/>
    </xf>
    <xf numFmtId="165" fontId="10" fillId="4" borderId="16" xfId="0" applyNumberFormat="1" applyFont="1" applyFill="1" applyBorder="1" applyAlignment="1">
      <alignment horizontal="center"/>
    </xf>
    <xf numFmtId="165" fontId="10" fillId="4" borderId="26" xfId="0" applyNumberFormat="1" applyFont="1" applyFill="1" applyBorder="1" applyAlignment="1">
      <alignment horizontal="center"/>
    </xf>
    <xf numFmtId="168" fontId="10" fillId="4" borderId="9" xfId="0" applyNumberFormat="1" applyFont="1" applyFill="1" applyBorder="1" applyAlignment="1">
      <alignment horizontal="center"/>
    </xf>
    <xf numFmtId="168" fontId="10" fillId="4" borderId="0" xfId="0" applyNumberFormat="1" applyFont="1" applyFill="1" applyBorder="1" applyAlignment="1">
      <alignment horizontal="center"/>
    </xf>
    <xf numFmtId="168" fontId="10" fillId="4" borderId="10" xfId="0" applyNumberFormat="1" applyFont="1" applyFill="1" applyBorder="1" applyAlignment="1">
      <alignment horizontal="center"/>
    </xf>
    <xf numFmtId="0" fontId="10" fillId="0" borderId="0" xfId="0" applyFont="1" applyBorder="1" applyAlignment="1">
      <alignment horizontal="center"/>
    </xf>
    <xf numFmtId="0" fontId="10" fillId="0" borderId="5" xfId="0" applyFont="1" applyBorder="1" applyAlignment="1">
      <alignment horizontal="center"/>
    </xf>
    <xf numFmtId="0" fontId="10" fillId="0" borderId="13" xfId="0" applyFont="1" applyBorder="1" applyAlignment="1">
      <alignment horizontal="center"/>
    </xf>
    <xf numFmtId="0" fontId="10" fillId="0" borderId="24" xfId="0" applyFont="1" applyBorder="1" applyAlignment="1">
      <alignment horizontal="center"/>
    </xf>
    <xf numFmtId="49" fontId="8" fillId="0" borderId="4" xfId="0" applyNumberFormat="1" applyFont="1" applyBorder="1" applyAlignment="1">
      <alignment horizontal="center"/>
    </xf>
    <xf numFmtId="49" fontId="8" fillId="0" borderId="0" xfId="0" applyNumberFormat="1" applyFont="1" applyBorder="1" applyAlignment="1">
      <alignment horizontal="center"/>
    </xf>
    <xf numFmtId="165" fontId="10" fillId="0" borderId="0" xfId="0" applyNumberFormat="1" applyFont="1" applyBorder="1" applyAlignment="1">
      <alignment horizontal="left"/>
    </xf>
    <xf numFmtId="165" fontId="10" fillId="0" borderId="5" xfId="0" applyNumberFormat="1" applyFont="1" applyBorder="1" applyAlignment="1">
      <alignment horizontal="left"/>
    </xf>
    <xf numFmtId="49" fontId="8" fillId="4" borderId="15" xfId="0" applyNumberFormat="1" applyFont="1" applyFill="1" applyBorder="1" applyAlignment="1">
      <alignment horizontal="left"/>
    </xf>
    <xf numFmtId="49" fontId="8" fillId="4" borderId="16" xfId="0" applyNumberFormat="1" applyFont="1" applyFill="1" applyBorder="1" applyAlignment="1">
      <alignment horizontal="left"/>
    </xf>
    <xf numFmtId="49" fontId="8" fillId="4" borderId="17" xfId="0" applyNumberFormat="1" applyFont="1" applyFill="1" applyBorder="1" applyAlignment="1">
      <alignment horizontal="left"/>
    </xf>
    <xf numFmtId="0" fontId="12" fillId="2" borderId="2" xfId="0" applyFont="1" applyFill="1" applyBorder="1" applyAlignment="1"/>
    <xf numFmtId="0" fontId="12" fillId="2" borderId="6" xfId="0" applyFont="1" applyFill="1" applyBorder="1" applyAlignment="1"/>
    <xf numFmtId="0" fontId="12" fillId="2" borderId="3" xfId="0" applyFont="1" applyFill="1" applyBorder="1" applyAlignment="1"/>
    <xf numFmtId="49" fontId="10" fillId="0" borderId="11" xfId="0" applyNumberFormat="1" applyFont="1" applyBorder="1" applyAlignment="1">
      <alignment horizontal="left"/>
    </xf>
    <xf numFmtId="49" fontId="10" fillId="0" borderId="14" xfId="0" applyNumberFormat="1" applyFont="1" applyBorder="1" applyAlignment="1">
      <alignment horizontal="left"/>
    </xf>
    <xf numFmtId="49" fontId="10" fillId="0" borderId="12" xfId="0" applyNumberFormat="1" applyFont="1" applyBorder="1" applyAlignment="1">
      <alignment horizontal="left"/>
    </xf>
    <xf numFmtId="166" fontId="8" fillId="4" borderId="11" xfId="22" applyNumberFormat="1" applyFont="1" applyFill="1" applyBorder="1" applyAlignment="1">
      <alignment horizontal="left"/>
    </xf>
    <xf numFmtId="166" fontId="8" fillId="4" borderId="14" xfId="22" applyNumberFormat="1" applyFont="1" applyFill="1" applyBorder="1" applyAlignment="1">
      <alignment horizontal="left"/>
    </xf>
    <xf numFmtId="166" fontId="8" fillId="4" borderId="12" xfId="22" applyNumberFormat="1" applyFont="1" applyFill="1" applyBorder="1" applyAlignment="1">
      <alignment horizontal="left"/>
    </xf>
    <xf numFmtId="165" fontId="10" fillId="4" borderId="13" xfId="0" applyNumberFormat="1" applyFont="1" applyFill="1" applyBorder="1" applyAlignment="1">
      <alignment horizontal="left"/>
    </xf>
    <xf numFmtId="165" fontId="10" fillId="4" borderId="24" xfId="0" applyNumberFormat="1" applyFont="1" applyFill="1" applyBorder="1" applyAlignment="1">
      <alignment horizontal="left"/>
    </xf>
    <xf numFmtId="0" fontId="10" fillId="0" borderId="23" xfId="0" applyFont="1" applyBorder="1" applyAlignment="1">
      <alignment horizontal="left"/>
    </xf>
    <xf numFmtId="0" fontId="10" fillId="0" borderId="13" xfId="0" applyFont="1" applyBorder="1" applyAlignment="1">
      <alignment horizontal="left"/>
    </xf>
    <xf numFmtId="0" fontId="8" fillId="0" borderId="13" xfId="0" applyFont="1" applyBorder="1" applyAlignment="1">
      <alignment horizontal="center"/>
    </xf>
    <xf numFmtId="166" fontId="8" fillId="4" borderId="24" xfId="22" applyNumberFormat="1" applyFont="1" applyFill="1" applyBorder="1" applyAlignment="1">
      <alignment horizontal="center"/>
    </xf>
    <xf numFmtId="166" fontId="9" fillId="4" borderId="2" xfId="22" applyNumberFormat="1" applyFont="1" applyFill="1" applyBorder="1" applyAlignment="1">
      <alignment horizontal="right"/>
    </xf>
    <xf numFmtId="166" fontId="9" fillId="4" borderId="6" xfId="22" applyNumberFormat="1" applyFont="1" applyFill="1" applyBorder="1" applyAlignment="1">
      <alignment horizontal="right"/>
    </xf>
    <xf numFmtId="166" fontId="9" fillId="4" borderId="3" xfId="22" applyNumberFormat="1" applyFont="1" applyFill="1" applyBorder="1" applyAlignment="1">
      <alignment horizontal="right"/>
    </xf>
    <xf numFmtId="0" fontId="10" fillId="0" borderId="0" xfId="0" applyFont="1" applyAlignment="1">
      <alignment horizontal="left"/>
    </xf>
    <xf numFmtId="168" fontId="8" fillId="4" borderId="11" xfId="0" applyNumberFormat="1" applyFont="1" applyFill="1" applyBorder="1" applyAlignment="1">
      <alignment horizontal="center"/>
    </xf>
    <xf numFmtId="168" fontId="8" fillId="4" borderId="14" xfId="0" applyNumberFormat="1" applyFont="1" applyFill="1" applyBorder="1" applyAlignment="1">
      <alignment horizontal="center"/>
    </xf>
    <xf numFmtId="168" fontId="8" fillId="4" borderId="12" xfId="0" applyNumberFormat="1" applyFont="1" applyFill="1" applyBorder="1" applyAlignment="1">
      <alignment horizontal="center"/>
    </xf>
    <xf numFmtId="0" fontId="10" fillId="0" borderId="11" xfId="0" applyFont="1" applyBorder="1" applyAlignment="1">
      <alignment horizontal="center"/>
    </xf>
    <xf numFmtId="0" fontId="10" fillId="0" borderId="14" xfId="0" applyFont="1" applyBorder="1" applyAlignment="1">
      <alignment horizontal="center"/>
    </xf>
    <xf numFmtId="0" fontId="10" fillId="0" borderId="12" xfId="0" applyFont="1" applyBorder="1" applyAlignment="1">
      <alignment horizontal="center"/>
    </xf>
    <xf numFmtId="49" fontId="10" fillId="0" borderId="27" xfId="0" applyNumberFormat="1" applyFont="1" applyBorder="1" applyAlignment="1">
      <alignment horizontal="center"/>
    </xf>
    <xf numFmtId="49" fontId="10" fillId="0" borderId="28" xfId="0" applyNumberFormat="1" applyFont="1" applyBorder="1" applyAlignment="1">
      <alignment horizontal="center"/>
    </xf>
    <xf numFmtId="49" fontId="10" fillId="0" borderId="29" xfId="0" applyNumberFormat="1" applyFont="1" applyBorder="1" applyAlignment="1">
      <alignment horizontal="center"/>
    </xf>
    <xf numFmtId="49" fontId="8" fillId="0" borderId="25" xfId="0" applyNumberFormat="1" applyFont="1" applyBorder="1" applyAlignment="1">
      <alignment horizontal="center"/>
    </xf>
    <xf numFmtId="49" fontId="8" fillId="0" borderId="14" xfId="0" applyNumberFormat="1" applyFont="1" applyBorder="1" applyAlignment="1">
      <alignment horizontal="center"/>
    </xf>
    <xf numFmtId="49" fontId="10" fillId="0" borderId="11" xfId="0" applyNumberFormat="1" applyFont="1" applyBorder="1" applyAlignment="1">
      <alignment horizontal="center"/>
    </xf>
    <xf numFmtId="49" fontId="10" fillId="0" borderId="14" xfId="0" applyNumberFormat="1" applyFont="1" applyBorder="1" applyAlignment="1">
      <alignment horizontal="center"/>
    </xf>
    <xf numFmtId="49" fontId="10" fillId="0" borderId="12" xfId="0" applyNumberFormat="1" applyFont="1" applyBorder="1" applyAlignment="1">
      <alignment horizontal="center"/>
    </xf>
    <xf numFmtId="49" fontId="10" fillId="0" borderId="23" xfId="0" applyNumberFormat="1" applyFont="1" applyBorder="1" applyAlignment="1">
      <alignment horizontal="left"/>
    </xf>
    <xf numFmtId="49" fontId="10" fillId="0" borderId="13" xfId="0" applyNumberFormat="1" applyFont="1" applyBorder="1" applyAlignment="1">
      <alignment horizontal="left"/>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49" fontId="10" fillId="0" borderId="8" xfId="0" applyNumberFormat="1" applyFont="1" applyBorder="1" applyAlignment="1">
      <alignment horizontal="center"/>
    </xf>
    <xf numFmtId="49" fontId="10" fillId="0" borderId="4" xfId="0" applyNumberFormat="1" applyFont="1" applyBorder="1" applyAlignment="1">
      <alignment horizontal="left"/>
    </xf>
    <xf numFmtId="168" fontId="10" fillId="4" borderId="7" xfId="0" applyNumberFormat="1" applyFont="1" applyFill="1" applyBorder="1" applyAlignment="1">
      <alignment horizontal="center"/>
    </xf>
    <xf numFmtId="168" fontId="10" fillId="4" borderId="13" xfId="0" applyNumberFormat="1" applyFont="1" applyFill="1" applyBorder="1" applyAlignment="1">
      <alignment horizontal="center"/>
    </xf>
    <xf numFmtId="168" fontId="10" fillId="4" borderId="8" xfId="0" applyNumberFormat="1" applyFont="1" applyFill="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166" fontId="8" fillId="4" borderId="32" xfId="22" applyNumberFormat="1" applyFont="1" applyFill="1" applyBorder="1" applyAlignment="1">
      <alignment horizontal="left"/>
    </xf>
    <xf numFmtId="166" fontId="8" fillId="4" borderId="31" xfId="22" applyNumberFormat="1" applyFont="1" applyFill="1" applyBorder="1" applyAlignment="1">
      <alignment horizontal="left"/>
    </xf>
    <xf numFmtId="166" fontId="8" fillId="4" borderId="33" xfId="22" applyNumberFormat="1" applyFont="1" applyFill="1" applyBorder="1" applyAlignment="1">
      <alignment horizontal="left"/>
    </xf>
    <xf numFmtId="165" fontId="10" fillId="2" borderId="2" xfId="0" applyNumberFormat="1" applyFont="1" applyFill="1" applyBorder="1" applyAlignment="1">
      <alignment horizontal="left"/>
    </xf>
    <xf numFmtId="165" fontId="10" fillId="2" borderId="6" xfId="0" applyNumberFormat="1" applyFont="1" applyFill="1" applyBorder="1" applyAlignment="1">
      <alignment horizontal="left"/>
    </xf>
    <xf numFmtId="165" fontId="10" fillId="2" borderId="3" xfId="0" applyNumberFormat="1" applyFont="1" applyFill="1" applyBorder="1" applyAlignment="1">
      <alignment horizontal="left"/>
    </xf>
    <xf numFmtId="166" fontId="9" fillId="4" borderId="22" xfId="22" applyNumberFormat="1" applyFont="1" applyFill="1" applyBorder="1" applyAlignment="1">
      <alignment horizontal="center"/>
    </xf>
    <xf numFmtId="166" fontId="9" fillId="4" borderId="6" xfId="22" applyNumberFormat="1" applyFont="1" applyFill="1" applyBorder="1" applyAlignment="1">
      <alignment horizontal="center"/>
    </xf>
    <xf numFmtId="166" fontId="9" fillId="4" borderId="20" xfId="22" applyNumberFormat="1" applyFont="1" applyFill="1" applyBorder="1" applyAlignment="1">
      <alignment horizontal="center"/>
    </xf>
    <xf numFmtId="166" fontId="9" fillId="4" borderId="35" xfId="22" applyNumberFormat="1" applyFont="1" applyFill="1" applyBorder="1" applyAlignment="1">
      <alignment horizontal="center"/>
    </xf>
    <xf numFmtId="0" fontId="9" fillId="0" borderId="30" xfId="0" applyFont="1" applyBorder="1" applyAlignment="1">
      <alignment horizontal="left"/>
    </xf>
    <xf numFmtId="0" fontId="9" fillId="0" borderId="31" xfId="0" applyFont="1" applyBorder="1" applyAlignment="1">
      <alignment horizontal="left"/>
    </xf>
    <xf numFmtId="0" fontId="9" fillId="3" borderId="2" xfId="0" applyFont="1" applyFill="1" applyBorder="1" applyAlignment="1">
      <alignment horizontal="left"/>
    </xf>
    <xf numFmtId="0" fontId="9" fillId="3" borderId="6" xfId="0" applyFont="1" applyFill="1" applyBorder="1" applyAlignment="1">
      <alignment horizontal="left"/>
    </xf>
    <xf numFmtId="9" fontId="8" fillId="4" borderId="31" xfId="43" applyFont="1" applyFill="1" applyBorder="1" applyAlignment="1">
      <alignment horizontal="left"/>
    </xf>
    <xf numFmtId="9" fontId="8" fillId="4" borderId="33" xfId="43" applyFont="1" applyFill="1" applyBorder="1" applyAlignment="1">
      <alignment horizontal="left"/>
    </xf>
    <xf numFmtId="9" fontId="8" fillId="4" borderId="34" xfId="43" applyFont="1" applyFill="1" applyBorder="1" applyAlignment="1">
      <alignment horizontal="left"/>
    </xf>
    <xf numFmtId="9" fontId="8" fillId="4" borderId="0" xfId="43" applyFont="1" applyFill="1" applyBorder="1" applyAlignment="1">
      <alignment horizontal="left"/>
    </xf>
    <xf numFmtId="9" fontId="8" fillId="4" borderId="10" xfId="43" applyFont="1" applyFill="1" applyBorder="1" applyAlignment="1">
      <alignment horizontal="left"/>
    </xf>
    <xf numFmtId="9" fontId="8" fillId="4" borderId="5" xfId="43" applyFont="1" applyFill="1" applyBorder="1" applyAlignment="1">
      <alignment horizontal="left"/>
    </xf>
    <xf numFmtId="49" fontId="7" fillId="0" borderId="9" xfId="0" applyNumberFormat="1" applyFont="1" applyBorder="1" applyAlignment="1">
      <alignment horizontal="center"/>
    </xf>
    <xf numFmtId="49" fontId="7" fillId="0" borderId="0" xfId="0" applyNumberFormat="1" applyFont="1" applyBorder="1" applyAlignment="1">
      <alignment horizontal="center"/>
    </xf>
    <xf numFmtId="49" fontId="7" fillId="0" borderId="10" xfId="0" applyNumberFormat="1" applyFont="1" applyBorder="1" applyAlignment="1">
      <alignment horizontal="center"/>
    </xf>
    <xf numFmtId="0" fontId="9" fillId="3" borderId="11" xfId="0" applyFont="1" applyFill="1" applyBorder="1" applyAlignment="1">
      <alignment horizontal="center"/>
    </xf>
    <xf numFmtId="0" fontId="8" fillId="3" borderId="14" xfId="0" applyFont="1" applyFill="1" applyBorder="1" applyAlignment="1">
      <alignment horizontal="center"/>
    </xf>
    <xf numFmtId="0" fontId="8" fillId="3" borderId="12" xfId="0" applyFont="1" applyFill="1" applyBorder="1" applyAlignment="1">
      <alignment horizontal="center"/>
    </xf>
    <xf numFmtId="0" fontId="10" fillId="0" borderId="20" xfId="0" applyFont="1" applyBorder="1" applyAlignment="1">
      <alignment horizontal="center"/>
    </xf>
    <xf numFmtId="0" fontId="8" fillId="0" borderId="4" xfId="0" applyFont="1" applyBorder="1" applyAlignment="1">
      <alignment horizontal="left"/>
    </xf>
    <xf numFmtId="0" fontId="8" fillId="0" borderId="0" xfId="0" applyFont="1" applyBorder="1" applyAlignment="1">
      <alignment horizontal="left"/>
    </xf>
    <xf numFmtId="49" fontId="8" fillId="0" borderId="9" xfId="0" applyNumberFormat="1" applyFont="1" applyBorder="1" applyAlignment="1">
      <alignment horizontal="center"/>
    </xf>
    <xf numFmtId="49" fontId="8" fillId="0" borderId="10" xfId="0" applyNumberFormat="1" applyFont="1" applyBorder="1" applyAlignment="1">
      <alignment horizontal="center"/>
    </xf>
    <xf numFmtId="49" fontId="8" fillId="0" borderId="11" xfId="0" applyNumberFormat="1" applyFont="1" applyBorder="1" applyAlignment="1">
      <alignment horizontal="center"/>
    </xf>
    <xf numFmtId="49" fontId="8" fillId="0" borderId="12" xfId="0" applyNumberFormat="1" applyFont="1" applyBorder="1" applyAlignment="1">
      <alignment horizontal="center"/>
    </xf>
    <xf numFmtId="0" fontId="8" fillId="0" borderId="11" xfId="0" applyFont="1" applyBorder="1" applyAlignment="1">
      <alignment horizontal="center"/>
    </xf>
    <xf numFmtId="0" fontId="8" fillId="0" borderId="14" xfId="0" applyFont="1" applyBorder="1" applyAlignment="1">
      <alignment horizontal="center"/>
    </xf>
    <xf numFmtId="0" fontId="8" fillId="0" borderId="12"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0" borderId="17" xfId="0" applyFont="1" applyBorder="1" applyAlignment="1">
      <alignment horizontal="center"/>
    </xf>
    <xf numFmtId="49" fontId="8" fillId="0" borderId="10" xfId="0" applyNumberFormat="1" applyFont="1" applyBorder="1" applyAlignment="1">
      <alignment horizontal="left"/>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10" fontId="8" fillId="4" borderId="15" xfId="43" applyNumberFormat="1" applyFont="1" applyFill="1" applyBorder="1" applyAlignment="1">
      <alignment horizontal="center"/>
    </xf>
    <xf numFmtId="10" fontId="8" fillId="4" borderId="16" xfId="43" applyNumberFormat="1" applyFont="1" applyFill="1" applyBorder="1" applyAlignment="1">
      <alignment horizontal="center"/>
    </xf>
    <xf numFmtId="10" fontId="8" fillId="4" borderId="17" xfId="43" applyNumberFormat="1" applyFont="1" applyFill="1" applyBorder="1" applyAlignment="1">
      <alignment horizontal="center"/>
    </xf>
    <xf numFmtId="0" fontId="13" fillId="0" borderId="15" xfId="0" applyFont="1" applyBorder="1" applyAlignment="1">
      <alignment horizontal="left"/>
    </xf>
    <xf numFmtId="0" fontId="13" fillId="0" borderId="16" xfId="0" applyFont="1" applyBorder="1" applyAlignment="1">
      <alignment horizontal="left"/>
    </xf>
    <xf numFmtId="0" fontId="13" fillId="0" borderId="17" xfId="0" applyFont="1" applyBorder="1" applyAlignment="1">
      <alignment horizontal="left"/>
    </xf>
    <xf numFmtId="49" fontId="13" fillId="5" borderId="7" xfId="0" applyNumberFormat="1" applyFont="1" applyFill="1" applyBorder="1" applyAlignment="1">
      <alignment horizontal="center" vertical="top" wrapText="1"/>
    </xf>
    <xf numFmtId="49" fontId="13" fillId="5" borderId="13" xfId="0" applyNumberFormat="1" applyFont="1" applyFill="1" applyBorder="1" applyAlignment="1">
      <alignment horizontal="center" vertical="top" wrapText="1"/>
    </xf>
    <xf numFmtId="49" fontId="13" fillId="5" borderId="36" xfId="0" applyNumberFormat="1" applyFont="1" applyFill="1" applyBorder="1" applyAlignment="1">
      <alignment horizontal="center" vertical="top" wrapText="1"/>
    </xf>
    <xf numFmtId="49" fontId="13" fillId="5" borderId="9" xfId="0" applyNumberFormat="1" applyFont="1" applyFill="1" applyBorder="1" applyAlignment="1">
      <alignment horizontal="center" vertical="top" wrapText="1"/>
    </xf>
    <xf numFmtId="49" fontId="13" fillId="5" borderId="0" xfId="0" applyNumberFormat="1" applyFont="1" applyFill="1" applyBorder="1" applyAlignment="1">
      <alignment horizontal="center" vertical="top" wrapText="1"/>
    </xf>
    <xf numFmtId="49" fontId="13" fillId="5" borderId="37" xfId="0" applyNumberFormat="1" applyFont="1" applyFill="1" applyBorder="1" applyAlignment="1">
      <alignment horizontal="center" vertical="top" wrapText="1"/>
    </xf>
    <xf numFmtId="49" fontId="13" fillId="5" borderId="38" xfId="0" applyNumberFormat="1" applyFont="1" applyFill="1" applyBorder="1" applyAlignment="1">
      <alignment horizontal="center" vertical="top" wrapText="1"/>
    </xf>
    <xf numFmtId="49" fontId="13" fillId="5" borderId="39" xfId="0" applyNumberFormat="1" applyFont="1" applyFill="1" applyBorder="1" applyAlignment="1">
      <alignment horizontal="center" vertical="top" wrapText="1"/>
    </xf>
    <xf numFmtId="49" fontId="13" fillId="5" borderId="40" xfId="0" applyNumberFormat="1" applyFont="1" applyFill="1" applyBorder="1" applyAlignment="1">
      <alignment horizontal="center" vertical="top" wrapText="1"/>
    </xf>
    <xf numFmtId="0" fontId="8" fillId="0" borderId="21" xfId="0" applyFont="1" applyBorder="1" applyAlignment="1">
      <alignment horizontal="center"/>
    </xf>
    <xf numFmtId="0" fontId="8" fillId="0" borderId="26" xfId="0" applyFont="1" applyBorder="1" applyAlignment="1">
      <alignment horizontal="center"/>
    </xf>
    <xf numFmtId="0" fontId="8" fillId="0" borderId="7"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2" xfId="0" applyFont="1" applyFill="1" applyBorder="1" applyAlignment="1">
      <alignment horizontal="center" vertical="center" wrapText="1"/>
    </xf>
    <xf numFmtId="49" fontId="17" fillId="0" borderId="4" xfId="0" applyNumberFormat="1" applyFont="1" applyBorder="1" applyAlignment="1">
      <alignment horizontal="left"/>
    </xf>
    <xf numFmtId="49" fontId="17" fillId="0" borderId="0" xfId="0" applyNumberFormat="1" applyFont="1" applyBorder="1" applyAlignment="1">
      <alignment horizontal="left"/>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171" fontId="14" fillId="0" borderId="7" xfId="0" applyNumberFormat="1" applyFont="1" applyBorder="1" applyAlignment="1">
      <alignment horizontal="center"/>
    </xf>
    <xf numFmtId="171" fontId="14" fillId="0" borderId="13" xfId="0" applyNumberFormat="1" applyFont="1" applyBorder="1" applyAlignment="1">
      <alignment horizontal="center"/>
    </xf>
    <xf numFmtId="171" fontId="14" fillId="0" borderId="8" xfId="0" applyNumberFormat="1" applyFont="1" applyBorder="1" applyAlignment="1">
      <alignment horizontal="center"/>
    </xf>
    <xf numFmtId="49" fontId="9" fillId="0" borderId="4" xfId="0" applyNumberFormat="1" applyFont="1" applyBorder="1" applyAlignment="1">
      <alignment horizontal="left"/>
    </xf>
    <xf numFmtId="49" fontId="9" fillId="0" borderId="0" xfId="0" applyNumberFormat="1" applyFont="1" applyBorder="1" applyAlignment="1">
      <alignment horizontal="left"/>
    </xf>
    <xf numFmtId="166" fontId="14" fillId="0" borderId="11" xfId="22" applyNumberFormat="1" applyFont="1" applyBorder="1" applyAlignment="1">
      <alignment horizontal="center"/>
    </xf>
    <xf numFmtId="166" fontId="14" fillId="0" borderId="14" xfId="22" applyNumberFormat="1" applyFont="1" applyBorder="1" applyAlignment="1">
      <alignment horizontal="center"/>
    </xf>
    <xf numFmtId="166" fontId="14" fillId="0" borderId="12" xfId="22" applyNumberFormat="1" applyFont="1" applyBorder="1" applyAlignment="1">
      <alignment horizontal="center"/>
    </xf>
    <xf numFmtId="0" fontId="14" fillId="6" borderId="7" xfId="0" applyFont="1" applyFill="1" applyBorder="1" applyAlignment="1">
      <alignment horizontal="center"/>
    </xf>
    <xf numFmtId="0" fontId="14" fillId="6" borderId="13" xfId="0" applyFont="1" applyFill="1" applyBorder="1" applyAlignment="1">
      <alignment horizontal="center"/>
    </xf>
    <xf numFmtId="0" fontId="14" fillId="6" borderId="8" xfId="0" applyFont="1" applyFill="1" applyBorder="1" applyAlignment="1">
      <alignment horizontal="center"/>
    </xf>
    <xf numFmtId="166" fontId="14" fillId="6" borderId="11" xfId="22" applyNumberFormat="1" applyFont="1" applyFill="1" applyBorder="1" applyAlignment="1">
      <alignment horizontal="center"/>
    </xf>
    <xf numFmtId="166" fontId="14" fillId="6" borderId="14" xfId="22" applyNumberFormat="1" applyFont="1" applyFill="1" applyBorder="1" applyAlignment="1">
      <alignment horizontal="center"/>
    </xf>
    <xf numFmtId="166" fontId="14" fillId="6" borderId="12" xfId="22" applyNumberFormat="1" applyFont="1" applyFill="1" applyBorder="1" applyAlignment="1">
      <alignment horizontal="center"/>
    </xf>
    <xf numFmtId="49" fontId="7" fillId="0" borderId="13" xfId="0" applyNumberFormat="1" applyFont="1" applyBorder="1" applyAlignment="1">
      <alignment horizontal="center"/>
    </xf>
    <xf numFmtId="49" fontId="7" fillId="0" borderId="8" xfId="0" applyNumberFormat="1" applyFont="1" applyBorder="1" applyAlignment="1">
      <alignment horizontal="center"/>
    </xf>
    <xf numFmtId="0" fontId="9" fillId="0" borderId="15" xfId="0" applyFont="1" applyFill="1" applyBorder="1" applyAlignment="1">
      <alignment horizontal="center"/>
    </xf>
    <xf numFmtId="0" fontId="9" fillId="0" borderId="16" xfId="0" applyFont="1" applyFill="1" applyBorder="1" applyAlignment="1">
      <alignment horizontal="center"/>
    </xf>
    <xf numFmtId="0" fontId="9" fillId="0" borderId="17" xfId="0" applyFont="1" applyFill="1" applyBorder="1" applyAlignment="1">
      <alignment horizontal="center"/>
    </xf>
    <xf numFmtId="170" fontId="8" fillId="4" borderId="18" xfId="22" applyNumberFormat="1" applyFont="1" applyFill="1" applyBorder="1" applyAlignment="1">
      <alignment horizontal="center"/>
    </xf>
    <xf numFmtId="0" fontId="9" fillId="3" borderId="18" xfId="0" applyFont="1" applyFill="1" applyBorder="1" applyAlignment="1">
      <alignment horizontal="center"/>
    </xf>
    <xf numFmtId="0" fontId="8" fillId="0" borderId="18" xfId="0" applyFont="1" applyBorder="1"/>
    <xf numFmtId="44" fontId="8" fillId="4" borderId="18" xfId="22" applyFont="1" applyFill="1" applyBorder="1" applyAlignment="1">
      <alignment horizontal="center"/>
    </xf>
    <xf numFmtId="49" fontId="9" fillId="0" borderId="10" xfId="0" applyNumberFormat="1" applyFont="1" applyBorder="1" applyAlignment="1">
      <alignment horizontal="left"/>
    </xf>
    <xf numFmtId="0" fontId="8" fillId="0" borderId="25" xfId="0" applyFont="1" applyBorder="1" applyAlignment="1">
      <alignment horizontal="left"/>
    </xf>
    <xf numFmtId="0" fontId="8" fillId="0" borderId="14" xfId="0" applyFont="1" applyBorder="1" applyAlignment="1">
      <alignment horizontal="left"/>
    </xf>
    <xf numFmtId="0" fontId="8" fillId="0" borderId="12" xfId="0" applyFont="1" applyBorder="1" applyAlignment="1">
      <alignment horizontal="left"/>
    </xf>
    <xf numFmtId="0" fontId="5" fillId="0" borderId="11" xfId="0" applyFont="1" applyBorder="1" applyAlignment="1">
      <alignment horizontal="center"/>
    </xf>
    <xf numFmtId="0" fontId="5" fillId="0" borderId="12" xfId="0" applyFont="1" applyBorder="1" applyAlignment="1">
      <alignment horizontal="center"/>
    </xf>
    <xf numFmtId="0" fontId="10" fillId="2" borderId="2"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10" fillId="2" borderId="3" xfId="0" applyFont="1" applyFill="1" applyBorder="1" applyAlignment="1">
      <alignment horizontal="left" vertical="center" wrapText="1"/>
    </xf>
    <xf numFmtId="49" fontId="8" fillId="0" borderId="9" xfId="0" applyNumberFormat="1" applyFont="1" applyFill="1" applyBorder="1" applyAlignment="1">
      <alignment horizontal="center"/>
    </xf>
    <xf numFmtId="49" fontId="8" fillId="0" borderId="0" xfId="0" applyNumberFormat="1" applyFont="1" applyFill="1" applyBorder="1" applyAlignment="1">
      <alignment horizontal="center"/>
    </xf>
    <xf numFmtId="49" fontId="8" fillId="0" borderId="10" xfId="0" applyNumberFormat="1" applyFont="1" applyFill="1" applyBorder="1" applyAlignment="1">
      <alignment horizontal="center"/>
    </xf>
    <xf numFmtId="49" fontId="11" fillId="0" borderId="9" xfId="0" applyNumberFormat="1" applyFont="1" applyFill="1" applyBorder="1" applyAlignment="1">
      <alignment horizontal="center"/>
    </xf>
    <xf numFmtId="49" fontId="11" fillId="0" borderId="0" xfId="0" applyNumberFormat="1" applyFont="1" applyFill="1" applyBorder="1" applyAlignment="1">
      <alignment horizontal="center"/>
    </xf>
    <xf numFmtId="49" fontId="11" fillId="0" borderId="10" xfId="0" applyNumberFormat="1" applyFont="1" applyFill="1" applyBorder="1" applyAlignment="1">
      <alignment horizontal="center"/>
    </xf>
    <xf numFmtId="169" fontId="8" fillId="4" borderId="15" xfId="22" applyNumberFormat="1" applyFont="1" applyFill="1" applyBorder="1" applyAlignment="1">
      <alignment horizontal="center"/>
    </xf>
    <xf numFmtId="169" fontId="8" fillId="4" borderId="16" xfId="22" applyNumberFormat="1" applyFont="1" applyFill="1" applyBorder="1" applyAlignment="1">
      <alignment horizontal="center"/>
    </xf>
    <xf numFmtId="169" fontId="8" fillId="4" borderId="17" xfId="22" applyNumberFormat="1" applyFont="1" applyFill="1" applyBorder="1" applyAlignment="1">
      <alignment horizontal="center"/>
    </xf>
    <xf numFmtId="169" fontId="8" fillId="4" borderId="0" xfId="22" applyNumberFormat="1" applyFont="1" applyFill="1" applyBorder="1" applyAlignment="1">
      <alignment horizontal="center"/>
    </xf>
    <xf numFmtId="49" fontId="11" fillId="0" borderId="13" xfId="0" applyNumberFormat="1" applyFont="1" applyFill="1" applyBorder="1" applyAlignment="1">
      <alignment horizontal="center"/>
    </xf>
    <xf numFmtId="49" fontId="11" fillId="0" borderId="8" xfId="0" applyNumberFormat="1" applyFont="1" applyFill="1" applyBorder="1" applyAlignment="1">
      <alignment horizontal="center"/>
    </xf>
    <xf numFmtId="44" fontId="8" fillId="4" borderId="9" xfId="22" applyFont="1" applyFill="1" applyBorder="1" applyAlignment="1">
      <alignment horizontal="center"/>
    </xf>
    <xf numFmtId="44" fontId="8" fillId="4" borderId="0" xfId="22" applyFont="1" applyFill="1" applyBorder="1" applyAlignment="1">
      <alignment horizontal="center"/>
    </xf>
    <xf numFmtId="44" fontId="8" fillId="4" borderId="10" xfId="22" applyFont="1" applyFill="1" applyBorder="1" applyAlignment="1">
      <alignment horizontal="center"/>
    </xf>
    <xf numFmtId="0" fontId="8" fillId="0" borderId="0" xfId="0" applyFont="1" applyAlignment="1">
      <alignment horizontal="left"/>
    </xf>
    <xf numFmtId="49" fontId="9" fillId="0" borderId="0" xfId="0" applyNumberFormat="1" applyFont="1" applyBorder="1" applyAlignment="1">
      <alignment horizontal="right"/>
    </xf>
    <xf numFmtId="49" fontId="9" fillId="0" borderId="0" xfId="0" applyNumberFormat="1" applyFont="1" applyBorder="1" applyAlignment="1">
      <alignment horizontal="center"/>
    </xf>
    <xf numFmtId="49" fontId="7" fillId="0" borderId="0" xfId="0" applyNumberFormat="1" applyFont="1" applyAlignment="1">
      <alignment horizontal="center"/>
    </xf>
    <xf numFmtId="0" fontId="9" fillId="0" borderId="0" xfId="0" applyFont="1" applyAlignment="1">
      <alignment horizontal="left"/>
    </xf>
    <xf numFmtId="0" fontId="10" fillId="0" borderId="0" xfId="0" applyFont="1" applyFill="1" applyAlignment="1">
      <alignment horizontal="center"/>
    </xf>
    <xf numFmtId="49" fontId="8" fillId="0" borderId="9" xfId="22" applyNumberFormat="1" applyFont="1" applyBorder="1" applyAlignment="1">
      <alignment horizontal="center"/>
    </xf>
    <xf numFmtId="49" fontId="8" fillId="0" borderId="0" xfId="22" applyNumberFormat="1" applyFont="1" applyBorder="1" applyAlignment="1">
      <alignment horizontal="center"/>
    </xf>
    <xf numFmtId="49" fontId="8" fillId="0" borderId="10" xfId="22" applyNumberFormat="1" applyFont="1" applyBorder="1" applyAlignment="1">
      <alignment horizontal="center"/>
    </xf>
    <xf numFmtId="9" fontId="8" fillId="4" borderId="18" xfId="43" applyFont="1" applyFill="1" applyBorder="1" applyAlignment="1">
      <alignment horizontal="center"/>
    </xf>
    <xf numFmtId="0" fontId="7" fillId="0" borderId="0" xfId="0" applyNumberFormat="1" applyFont="1" applyAlignment="1">
      <alignment horizontal="center"/>
    </xf>
    <xf numFmtId="0" fontId="8" fillId="0" borderId="0" xfId="0" applyNumberFormat="1" applyFont="1" applyBorder="1" applyAlignment="1">
      <alignment horizontal="center"/>
    </xf>
    <xf numFmtId="0" fontId="10" fillId="2" borderId="1" xfId="0" applyFont="1" applyFill="1" applyBorder="1" applyAlignment="1">
      <alignment horizontal="center"/>
    </xf>
    <xf numFmtId="49" fontId="8" fillId="0" borderId="7" xfId="22" applyNumberFormat="1" applyFont="1" applyBorder="1" applyAlignment="1">
      <alignment horizontal="center"/>
    </xf>
    <xf numFmtId="49" fontId="8" fillId="0" borderId="13" xfId="22" applyNumberFormat="1" applyFont="1" applyBorder="1" applyAlignment="1">
      <alignment horizontal="center"/>
    </xf>
    <xf numFmtId="49" fontId="8" fillId="0" borderId="8" xfId="22" applyNumberFormat="1" applyFont="1" applyBorder="1" applyAlignment="1">
      <alignment horizontal="center"/>
    </xf>
    <xf numFmtId="165" fontId="10" fillId="2" borderId="19" xfId="0" applyNumberFormat="1" applyFont="1" applyFill="1" applyBorder="1" applyAlignment="1">
      <alignment horizontal="center"/>
    </xf>
    <xf numFmtId="165" fontId="10" fillId="2" borderId="11" xfId="0" applyNumberFormat="1" applyFont="1" applyFill="1" applyBorder="1" applyAlignment="1">
      <alignment horizontal="center"/>
    </xf>
    <xf numFmtId="0" fontId="8" fillId="0" borderId="0" xfId="0" applyFont="1" applyAlignment="1">
      <alignment horizontal="center"/>
    </xf>
    <xf numFmtId="165" fontId="10" fillId="2" borderId="18" xfId="0" applyNumberFormat="1" applyFont="1" applyFill="1" applyBorder="1" applyAlignment="1">
      <alignment horizontal="center"/>
    </xf>
    <xf numFmtId="49" fontId="8" fillId="0" borderId="13" xfId="0" applyNumberFormat="1" applyFont="1" applyBorder="1" applyAlignment="1">
      <alignment horizontal="center"/>
    </xf>
    <xf numFmtId="49" fontId="8" fillId="0" borderId="8" xfId="0" applyNumberFormat="1" applyFont="1" applyBorder="1" applyAlignment="1">
      <alignment horizontal="center"/>
    </xf>
    <xf numFmtId="49" fontId="9" fillId="0" borderId="9" xfId="0" applyNumberFormat="1" applyFont="1" applyFill="1" applyBorder="1" applyAlignment="1">
      <alignment horizontal="center"/>
    </xf>
    <xf numFmtId="49" fontId="9" fillId="0" borderId="0" xfId="0" applyNumberFormat="1" applyFont="1" applyFill="1" applyBorder="1" applyAlignment="1">
      <alignment horizontal="center"/>
    </xf>
    <xf numFmtId="49" fontId="9" fillId="0" borderId="10" xfId="0" applyNumberFormat="1" applyFont="1" applyFill="1" applyBorder="1" applyAlignment="1">
      <alignment horizontal="center"/>
    </xf>
    <xf numFmtId="0" fontId="9" fillId="0" borderId="0" xfId="0" applyNumberFormat="1" applyFont="1" applyBorder="1" applyAlignment="1">
      <alignment horizontal="right"/>
    </xf>
    <xf numFmtId="0" fontId="8" fillId="0" borderId="0" xfId="0" applyNumberFormat="1" applyFont="1" applyAlignment="1">
      <alignment horizontal="left"/>
    </xf>
    <xf numFmtId="0" fontId="7" fillId="0" borderId="0" xfId="0" applyNumberFormat="1" applyFont="1" applyAlignment="1">
      <alignment horizontal="right"/>
    </xf>
    <xf numFmtId="0" fontId="8" fillId="0" borderId="0" xfId="0" applyNumberFormat="1" applyFont="1" applyAlignment="1">
      <alignment horizontal="center"/>
    </xf>
    <xf numFmtId="49" fontId="17" fillId="0" borderId="4" xfId="0" applyNumberFormat="1" applyFont="1" applyBorder="1" applyAlignment="1">
      <alignment horizontal="left" vertical="center"/>
    </xf>
    <xf numFmtId="49" fontId="17" fillId="0" borderId="0" xfId="0" applyNumberFormat="1" applyFont="1" applyBorder="1" applyAlignment="1">
      <alignment horizontal="left" vertical="center"/>
    </xf>
    <xf numFmtId="49" fontId="17" fillId="0" borderId="10" xfId="0" applyNumberFormat="1" applyFont="1" applyBorder="1" applyAlignment="1">
      <alignment horizontal="left" vertical="center"/>
    </xf>
    <xf numFmtId="9" fontId="8" fillId="4" borderId="9" xfId="43" applyFont="1" applyFill="1" applyBorder="1" applyAlignment="1">
      <alignment horizontal="left"/>
    </xf>
    <xf numFmtId="49" fontId="8" fillId="0" borderId="4" xfId="0" applyNumberFormat="1" applyFont="1" applyBorder="1" applyAlignment="1">
      <alignment horizontal="left" vertical="center"/>
    </xf>
    <xf numFmtId="49" fontId="8" fillId="0" borderId="0" xfId="0" applyNumberFormat="1" applyFont="1" applyBorder="1" applyAlignment="1">
      <alignment horizontal="left" vertical="center"/>
    </xf>
    <xf numFmtId="49" fontId="8" fillId="0" borderId="10" xfId="0" applyNumberFormat="1" applyFont="1" applyBorder="1" applyAlignment="1">
      <alignment horizontal="left" vertical="center"/>
    </xf>
    <xf numFmtId="166" fontId="8" fillId="4" borderId="9" xfId="22" applyNumberFormat="1" applyFont="1" applyFill="1" applyBorder="1" applyAlignment="1">
      <alignment horizontal="left" vertical="center"/>
    </xf>
    <xf numFmtId="166" fontId="8" fillId="4" borderId="0" xfId="22" applyNumberFormat="1" applyFont="1" applyFill="1" applyBorder="1" applyAlignment="1">
      <alignment horizontal="left" vertical="center"/>
    </xf>
    <xf numFmtId="166" fontId="8" fillId="4" borderId="10" xfId="22" applyNumberFormat="1" applyFont="1" applyFill="1" applyBorder="1" applyAlignment="1">
      <alignment horizontal="left" vertical="center"/>
    </xf>
  </cellXfs>
  <cellStyles count="152">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Milliers" xfId="21" builtinId="3"/>
    <cellStyle name="Monétaire" xfId="22" builtinId="4"/>
    <cellStyle name="Normal" xfId="0" builtinId="0"/>
    <cellStyle name="Pourcentage" xfId="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Feuil2!$B$44</c:f>
              <c:strCache>
                <c:ptCount val="1"/>
                <c:pt idx="0">
                  <c:v>Coûts variables</c:v>
                </c:pt>
              </c:strCache>
            </c:strRef>
          </c:tx>
          <c:xVal>
            <c:numRef>
              <c:f>Feuil2!$H$44:$M$44</c:f>
              <c:numCache>
                <c:formatCode>#\ ##0" u"</c:formatCode>
                <c:ptCount val="6"/>
                <c:pt idx="0">
                  <c:v>0</c:v>
                </c:pt>
                <c:pt idx="3">
                  <c:v>25500</c:v>
                </c:pt>
              </c:numCache>
            </c:numRef>
          </c:xVal>
          <c:yVal>
            <c:numRef>
              <c:f>Feuil2!$H$45:$M$45</c:f>
              <c:numCache>
                <c:formatCode>_ * #\ ##0_)\ "$"_ ;_ * \(#\ ##0\)\ "$"_ ;_ * "-"??_)\ "$"_ ;_ @_ </c:formatCode>
                <c:ptCount val="6"/>
                <c:pt idx="0">
                  <c:v>0</c:v>
                </c:pt>
                <c:pt idx="3">
                  <c:v>2320831.7789291884</c:v>
                </c:pt>
              </c:numCache>
            </c:numRef>
          </c:yVal>
          <c:smooth val="0"/>
          <c:extLst>
            <c:ext xmlns:c16="http://schemas.microsoft.com/office/drawing/2014/chart" uri="{C3380CC4-5D6E-409C-BE32-E72D297353CC}">
              <c16:uniqueId val="{00000000-D0DB-054E-B5A2-96CA99E036F5}"/>
            </c:ext>
          </c:extLst>
        </c:ser>
        <c:ser>
          <c:idx val="1"/>
          <c:order val="1"/>
          <c:tx>
            <c:strRef>
              <c:f>Feuil2!$B$46</c:f>
              <c:strCache>
                <c:ptCount val="1"/>
                <c:pt idx="0">
                  <c:v>Coûts Fixes</c:v>
                </c:pt>
              </c:strCache>
            </c:strRef>
          </c:tx>
          <c:xVal>
            <c:numRef>
              <c:f>Feuil2!$H$46:$M$46</c:f>
              <c:numCache>
                <c:formatCode>#\ ##0" u"</c:formatCode>
                <c:ptCount val="6"/>
                <c:pt idx="0">
                  <c:v>0</c:v>
                </c:pt>
                <c:pt idx="3">
                  <c:v>25500</c:v>
                </c:pt>
              </c:numCache>
            </c:numRef>
          </c:xVal>
          <c:yVal>
            <c:numRef>
              <c:f>Feuil2!$H$47:$M$47</c:f>
              <c:numCache>
                <c:formatCode>_ * #\ ##0_)\ "$"_ ;_ * \(#\ ##0\)\ "$"_ ;_ * "-"??_)\ "$"_ ;_ @_ </c:formatCode>
                <c:ptCount val="6"/>
                <c:pt idx="0">
                  <c:v>84235.987962003186</c:v>
                </c:pt>
                <c:pt idx="3">
                  <c:v>84235.987962003186</c:v>
                </c:pt>
              </c:numCache>
            </c:numRef>
          </c:yVal>
          <c:smooth val="0"/>
          <c:extLst>
            <c:ext xmlns:c16="http://schemas.microsoft.com/office/drawing/2014/chart" uri="{C3380CC4-5D6E-409C-BE32-E72D297353CC}">
              <c16:uniqueId val="{00000001-D0DB-054E-B5A2-96CA99E036F5}"/>
            </c:ext>
          </c:extLst>
        </c:ser>
        <c:ser>
          <c:idx val="2"/>
          <c:order val="2"/>
          <c:tx>
            <c:strRef>
              <c:f>Feuil2!$B$48</c:f>
              <c:strCache>
                <c:ptCount val="1"/>
                <c:pt idx="0">
                  <c:v>Coûts Totaux</c:v>
                </c:pt>
              </c:strCache>
            </c:strRef>
          </c:tx>
          <c:xVal>
            <c:numRef>
              <c:f>Feuil2!$H$48:$M$48</c:f>
              <c:numCache>
                <c:formatCode>#\ ##0" u"</c:formatCode>
                <c:ptCount val="6"/>
                <c:pt idx="0">
                  <c:v>0</c:v>
                </c:pt>
                <c:pt idx="3">
                  <c:v>25500</c:v>
                </c:pt>
              </c:numCache>
            </c:numRef>
          </c:xVal>
          <c:yVal>
            <c:numRef>
              <c:f>Feuil2!$H$49:$M$49</c:f>
              <c:numCache>
                <c:formatCode>_ * #\ ##0_)\ "$"_ ;_ * \(#\ ##0\)\ "$"_ ;_ * "-"??_)\ "$"_ ;_ @_ </c:formatCode>
                <c:ptCount val="6"/>
                <c:pt idx="0">
                  <c:v>84235.987962003186</c:v>
                </c:pt>
                <c:pt idx="3">
                  <c:v>2405067.7668911917</c:v>
                </c:pt>
              </c:numCache>
            </c:numRef>
          </c:yVal>
          <c:smooth val="0"/>
          <c:extLst>
            <c:ext xmlns:c16="http://schemas.microsoft.com/office/drawing/2014/chart" uri="{C3380CC4-5D6E-409C-BE32-E72D297353CC}">
              <c16:uniqueId val="{00000002-D0DB-054E-B5A2-96CA99E036F5}"/>
            </c:ext>
          </c:extLst>
        </c:ser>
        <c:ser>
          <c:idx val="3"/>
          <c:order val="3"/>
          <c:tx>
            <c:strRef>
              <c:f>Feuil2!$B$50</c:f>
              <c:strCache>
                <c:ptCount val="1"/>
                <c:pt idx="0">
                  <c:v>Recettes Totales</c:v>
                </c:pt>
              </c:strCache>
            </c:strRef>
          </c:tx>
          <c:xVal>
            <c:numRef>
              <c:f>Feuil2!$H$50:$M$50</c:f>
              <c:numCache>
                <c:formatCode>#\ ##0" u"</c:formatCode>
                <c:ptCount val="6"/>
                <c:pt idx="0">
                  <c:v>0</c:v>
                </c:pt>
                <c:pt idx="3">
                  <c:v>25500</c:v>
                </c:pt>
              </c:numCache>
            </c:numRef>
          </c:xVal>
          <c:yVal>
            <c:numRef>
              <c:f>Feuil2!$H$51:$M$51</c:f>
              <c:numCache>
                <c:formatCode>_ * #\ ##0_)\ "$"_ ;_ * \(#\ ##0\)\ "$"_ ;_ * "-"??_)\ "$"_ ;_ @_ </c:formatCode>
                <c:ptCount val="6"/>
                <c:pt idx="0">
                  <c:v>0</c:v>
                </c:pt>
                <c:pt idx="3">
                  <c:v>2805000</c:v>
                </c:pt>
              </c:numCache>
            </c:numRef>
          </c:yVal>
          <c:smooth val="0"/>
          <c:extLst>
            <c:ext xmlns:c16="http://schemas.microsoft.com/office/drawing/2014/chart" uri="{C3380CC4-5D6E-409C-BE32-E72D297353CC}">
              <c16:uniqueId val="{00000003-D0DB-054E-B5A2-96CA99E036F5}"/>
            </c:ext>
          </c:extLst>
        </c:ser>
        <c:ser>
          <c:idx val="4"/>
          <c:order val="4"/>
          <c:tx>
            <c:strRef>
              <c:f>Feuil2!$B$52</c:f>
              <c:strCache>
                <c:ptCount val="1"/>
                <c:pt idx="0">
                  <c:v>Seuil de rentabilité</c:v>
                </c:pt>
              </c:strCache>
            </c:strRef>
          </c:tx>
          <c:xVal>
            <c:numRef>
              <c:f>Feuil2!$H$52:$M$52</c:f>
              <c:numCache>
                <c:formatCode>#\ ##0" u"</c:formatCode>
                <c:ptCount val="6"/>
                <c:pt idx="0">
                  <c:v>4436.5111123576298</c:v>
                </c:pt>
              </c:numCache>
            </c:numRef>
          </c:xVal>
          <c:yVal>
            <c:numRef>
              <c:f>Feuil2!$H$53:$M$53</c:f>
              <c:numCache>
                <c:formatCode>_ * #\ ##0_)\ "$"_ ;_ * \(#\ ##0\)\ "$"_ ;_ * "-"??_)\ "$"_ ;_ @_ </c:formatCode>
                <c:ptCount val="6"/>
                <c:pt idx="0">
                  <c:v>488016.2223593393</c:v>
                </c:pt>
              </c:numCache>
            </c:numRef>
          </c:yVal>
          <c:smooth val="0"/>
          <c:extLst>
            <c:ext xmlns:c16="http://schemas.microsoft.com/office/drawing/2014/chart" uri="{C3380CC4-5D6E-409C-BE32-E72D297353CC}">
              <c16:uniqueId val="{00000004-D0DB-054E-B5A2-96CA99E036F5}"/>
            </c:ext>
          </c:extLst>
        </c:ser>
        <c:dLbls>
          <c:showLegendKey val="0"/>
          <c:showVal val="0"/>
          <c:showCatName val="0"/>
          <c:showSerName val="0"/>
          <c:showPercent val="0"/>
          <c:showBubbleSize val="0"/>
        </c:dLbls>
        <c:axId val="341220304"/>
        <c:axId val="306716896"/>
      </c:scatterChart>
      <c:valAx>
        <c:axId val="341220304"/>
        <c:scaling>
          <c:orientation val="minMax"/>
        </c:scaling>
        <c:delete val="0"/>
        <c:axPos val="b"/>
        <c:numFmt formatCode="#\ ##0&quot; u&quot;" sourceLinked="1"/>
        <c:majorTickMark val="out"/>
        <c:minorTickMark val="none"/>
        <c:tickLblPos val="nextTo"/>
        <c:crossAx val="306716896"/>
        <c:crosses val="autoZero"/>
        <c:crossBetween val="midCat"/>
      </c:valAx>
      <c:valAx>
        <c:axId val="306716896"/>
        <c:scaling>
          <c:orientation val="minMax"/>
        </c:scaling>
        <c:delete val="0"/>
        <c:axPos val="l"/>
        <c:majorGridlines/>
        <c:numFmt formatCode="_ * #\ ##0_)\ &quot;$&quot;_ ;_ * \(#\ ##0\)\ &quot;$&quot;_ ;_ * &quot;-&quot;??_)\ &quot;$&quot;_ ;_ @_ " sourceLinked="1"/>
        <c:majorTickMark val="out"/>
        <c:minorTickMark val="none"/>
        <c:tickLblPos val="nextTo"/>
        <c:crossAx val="341220304"/>
        <c:crosses val="autoZero"/>
        <c:crossBetween val="midCat"/>
      </c:valAx>
    </c:plotArea>
    <c:legend>
      <c:legendPos val="r"/>
      <c:layout/>
      <c:overlay val="0"/>
    </c:legend>
    <c:plotVisOnly val="1"/>
    <c:dispBlanksAs val="span"/>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212868</xdr:colOff>
      <xdr:row>41</xdr:row>
      <xdr:rowOff>114156</xdr:rowOff>
    </xdr:from>
    <xdr:to>
      <xdr:col>38</xdr:col>
      <xdr:colOff>173181</xdr:colOff>
      <xdr:row>55</xdr:row>
      <xdr:rowOff>190356</xdr:rowOff>
    </xdr:to>
    <xdr:graphicFrame macro="">
      <xdr:nvGraphicFramePr>
        <xdr:cNvPr id="14" name="Graphique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36"/>
  <sheetViews>
    <sheetView tabSelected="1" topLeftCell="A73" zoomScale="110" zoomScaleNormal="110" zoomScaleSheetLayoutView="80" zoomScalePageLayoutView="80" workbookViewId="0">
      <selection activeCell="AN88" sqref="AN88"/>
    </sheetView>
  </sheetViews>
  <sheetFormatPr baseColWidth="10" defaultColWidth="3.125" defaultRowHeight="15" customHeight="1" x14ac:dyDescent="0.25"/>
  <cols>
    <col min="1" max="3" width="3.125" style="1"/>
    <col min="4" max="4" width="2.625" style="1" customWidth="1"/>
    <col min="5" max="5" width="3.125" style="1"/>
    <col min="6" max="6" width="4.125" style="1" bestFit="1" customWidth="1"/>
    <col min="7" max="10" width="3.125" style="1"/>
    <col min="11" max="11" width="6.125" style="1" customWidth="1"/>
    <col min="12" max="13" width="3.125" style="1"/>
    <col min="14" max="14" width="3.125" style="2"/>
    <col min="15" max="16" width="3.125" style="1"/>
    <col min="17" max="17" width="7.125" style="1" customWidth="1"/>
    <col min="18" max="19" width="3.125" style="1"/>
    <col min="20" max="20" width="2.625" style="1" customWidth="1"/>
    <col min="21" max="31" width="3.125" style="1"/>
    <col min="32" max="32" width="13.125" style="1" customWidth="1"/>
    <col min="33" max="33" width="3.125" style="1" customWidth="1"/>
    <col min="34" max="43" width="3.125" style="1"/>
    <col min="44" max="44" width="3.125" style="1" customWidth="1"/>
    <col min="45" max="45" width="3.125" style="1"/>
    <col min="46" max="46" width="9.25" style="1" bestFit="1" customWidth="1"/>
    <col min="47" max="47" width="5.125" style="1" bestFit="1" customWidth="1"/>
    <col min="48" max="53" width="3.125" style="1"/>
    <col min="54" max="54" width="7.125" style="1" bestFit="1" customWidth="1"/>
    <col min="55" max="55" width="8.25" style="1" bestFit="1" customWidth="1"/>
    <col min="56" max="16384" width="3.125" style="1"/>
  </cols>
  <sheetData>
    <row r="1" spans="1:55" ht="15" customHeight="1" x14ac:dyDescent="0.25">
      <c r="A1" s="54" t="s">
        <v>35</v>
      </c>
      <c r="B1" s="54"/>
      <c r="C1" s="54"/>
      <c r="D1" s="274"/>
      <c r="E1" s="274"/>
      <c r="F1" s="274"/>
      <c r="G1" s="274"/>
      <c r="H1" s="274"/>
      <c r="I1" s="274"/>
      <c r="J1" s="274"/>
      <c r="K1" s="274"/>
      <c r="L1" s="273" t="s">
        <v>36</v>
      </c>
      <c r="M1" s="273"/>
      <c r="N1" s="273"/>
      <c r="O1" s="102"/>
      <c r="P1" s="102"/>
      <c r="Q1" s="102"/>
      <c r="R1" s="102"/>
      <c r="S1" s="102"/>
      <c r="T1" s="102"/>
      <c r="U1" s="102"/>
      <c r="V1" s="272" t="s">
        <v>10</v>
      </c>
      <c r="W1" s="272"/>
      <c r="X1" s="272"/>
      <c r="Y1" s="272"/>
      <c r="Z1" s="271"/>
      <c r="AA1" s="271"/>
      <c r="AB1" s="271"/>
      <c r="AC1" s="271"/>
      <c r="AD1" s="271"/>
      <c r="AE1" s="54" t="s">
        <v>2</v>
      </c>
      <c r="AF1" s="54"/>
      <c r="AG1" s="54"/>
      <c r="AH1" s="54"/>
      <c r="AI1" s="54"/>
      <c r="AJ1" s="289">
        <v>4</v>
      </c>
      <c r="AK1" s="289"/>
      <c r="AL1" s="5"/>
      <c r="AM1" s="5"/>
      <c r="AN1" s="5"/>
      <c r="AO1" s="5"/>
    </row>
    <row r="2" spans="1:55" ht="15" customHeight="1" x14ac:dyDescent="0.25">
      <c r="A2" s="54" t="s">
        <v>35</v>
      </c>
      <c r="B2" s="54"/>
      <c r="C2" s="54"/>
      <c r="D2" s="274"/>
      <c r="E2" s="274"/>
      <c r="F2" s="274"/>
      <c r="G2" s="274"/>
      <c r="H2" s="274"/>
      <c r="I2" s="274"/>
      <c r="J2" s="274"/>
      <c r="K2" s="274"/>
      <c r="L2" s="273" t="s">
        <v>36</v>
      </c>
      <c r="M2" s="273"/>
      <c r="N2" s="273"/>
      <c r="O2" s="102"/>
      <c r="P2" s="102"/>
      <c r="Q2" s="102"/>
      <c r="R2" s="102"/>
      <c r="S2" s="102"/>
      <c r="T2" s="102"/>
      <c r="U2" s="102"/>
      <c r="V2" s="272" t="s">
        <v>10</v>
      </c>
      <c r="W2" s="272"/>
      <c r="X2" s="272"/>
      <c r="Y2" s="272"/>
      <c r="Z2" s="271"/>
      <c r="AA2" s="271"/>
      <c r="AB2" s="271"/>
      <c r="AC2" s="271"/>
      <c r="AD2" s="271"/>
      <c r="AE2" s="54" t="s">
        <v>2</v>
      </c>
      <c r="AF2" s="54"/>
      <c r="AG2" s="54"/>
      <c r="AH2" s="54"/>
      <c r="AI2" s="54"/>
      <c r="AJ2" s="289">
        <v>4</v>
      </c>
      <c r="AK2" s="289"/>
      <c r="AL2" s="5"/>
      <c r="AM2" s="5"/>
      <c r="AN2" s="5"/>
      <c r="AO2" s="5"/>
    </row>
    <row r="3" spans="1:55" ht="15" customHeight="1" x14ac:dyDescent="0.25">
      <c r="A3" s="54" t="s">
        <v>35</v>
      </c>
      <c r="B3" s="54"/>
      <c r="C3" s="54"/>
      <c r="D3" s="274"/>
      <c r="E3" s="274"/>
      <c r="F3" s="274"/>
      <c r="G3" s="274"/>
      <c r="H3" s="274"/>
      <c r="I3" s="274"/>
      <c r="J3" s="274"/>
      <c r="K3" s="274"/>
      <c r="L3" s="273" t="s">
        <v>36</v>
      </c>
      <c r="M3" s="273"/>
      <c r="N3" s="273"/>
      <c r="O3" s="102"/>
      <c r="P3" s="102"/>
      <c r="Q3" s="102"/>
      <c r="R3" s="102"/>
      <c r="S3" s="102"/>
      <c r="T3" s="102"/>
      <c r="U3" s="102"/>
      <c r="V3" s="272" t="s">
        <v>10</v>
      </c>
      <c r="W3" s="272"/>
      <c r="X3" s="272"/>
      <c r="Y3" s="272"/>
      <c r="Z3" s="271"/>
      <c r="AA3" s="271"/>
      <c r="AB3" s="271"/>
      <c r="AC3" s="271"/>
      <c r="AD3" s="271"/>
      <c r="AE3" s="54" t="s">
        <v>2</v>
      </c>
      <c r="AF3" s="54"/>
      <c r="AG3" s="54"/>
      <c r="AH3" s="54"/>
      <c r="AI3" s="54"/>
      <c r="AJ3" s="289">
        <v>4</v>
      </c>
      <c r="AK3" s="289"/>
      <c r="AL3" s="5"/>
      <c r="AM3" s="5"/>
      <c r="AN3" s="5"/>
      <c r="AO3" s="5"/>
    </row>
    <row r="4" spans="1:55" ht="15" customHeight="1" x14ac:dyDescent="0.25">
      <c r="A4" s="5"/>
      <c r="B4" s="5"/>
      <c r="C4" s="5"/>
      <c r="D4" s="5"/>
      <c r="E4" s="5"/>
      <c r="F4" s="59"/>
      <c r="G4" s="59"/>
      <c r="H4" s="59"/>
      <c r="I4" s="59"/>
      <c r="J4" s="59"/>
      <c r="K4" s="59"/>
      <c r="L4" s="59"/>
      <c r="M4" s="59"/>
      <c r="N4" s="59"/>
      <c r="O4" s="59"/>
      <c r="P4" s="59"/>
      <c r="Q4" s="59"/>
      <c r="R4" s="59"/>
      <c r="S4" s="59"/>
      <c r="T4" s="59"/>
      <c r="U4" s="59"/>
      <c r="V4" s="5"/>
      <c r="W4" s="5"/>
      <c r="X4" s="5"/>
      <c r="Y4" s="5"/>
      <c r="Z4" s="5"/>
      <c r="AA4" s="5"/>
      <c r="AB4" s="5"/>
      <c r="AC4" s="5"/>
      <c r="AD4" s="5"/>
      <c r="AE4" s="5"/>
      <c r="AF4" s="5"/>
      <c r="AG4" s="5"/>
      <c r="AH4" s="5"/>
      <c r="AI4" s="5"/>
      <c r="AJ4" s="5"/>
      <c r="AK4" s="5"/>
      <c r="AL4" s="5"/>
      <c r="AM4" s="5"/>
      <c r="AN4" s="5"/>
      <c r="AO4" s="5"/>
    </row>
    <row r="5" spans="1:55" ht="15" customHeight="1" x14ac:dyDescent="0.25">
      <c r="A5" s="275" t="s">
        <v>42</v>
      </c>
      <c r="B5" s="275"/>
      <c r="C5" s="275"/>
      <c r="D5" s="275"/>
      <c r="E5" s="275"/>
      <c r="F5" s="5"/>
      <c r="G5" s="5"/>
      <c r="H5" s="5"/>
      <c r="I5" s="5"/>
      <c r="J5" s="5"/>
      <c r="K5" s="5"/>
      <c r="L5" s="5"/>
      <c r="M5" s="5"/>
      <c r="N5" s="6"/>
      <c r="O5" s="5"/>
      <c r="P5" s="5"/>
      <c r="Q5" s="5"/>
      <c r="R5" s="5"/>
      <c r="S5" s="5"/>
      <c r="T5" s="5"/>
      <c r="U5" s="5"/>
      <c r="V5" s="5"/>
      <c r="W5" s="5"/>
      <c r="X5" s="5"/>
      <c r="Y5" s="5"/>
      <c r="Z5" s="5"/>
      <c r="AA5" s="5"/>
      <c r="AB5" s="5"/>
      <c r="AC5" s="5"/>
      <c r="AD5" s="5"/>
      <c r="AE5" s="5"/>
      <c r="AF5" s="5"/>
      <c r="AG5" s="5"/>
      <c r="AH5" s="5"/>
      <c r="AI5" s="5"/>
      <c r="AJ5" s="5"/>
      <c r="AK5" s="5"/>
      <c r="AL5" s="5"/>
      <c r="AM5" s="5"/>
      <c r="AN5" s="5"/>
      <c r="AO5" s="5"/>
    </row>
    <row r="6" spans="1:55" ht="15" customHeight="1" x14ac:dyDescent="0.25">
      <c r="A6" s="276" t="s">
        <v>26</v>
      </c>
      <c r="B6" s="276"/>
      <c r="C6" s="276"/>
      <c r="D6" s="276"/>
      <c r="E6" s="276"/>
      <c r="F6" s="276"/>
      <c r="G6" s="276"/>
      <c r="H6" s="276"/>
      <c r="I6" s="276"/>
      <c r="J6" s="276"/>
      <c r="K6" s="276"/>
      <c r="L6" s="276"/>
      <c r="M6" s="276"/>
      <c r="N6" s="276"/>
      <c r="O6" s="276"/>
      <c r="P6" s="276"/>
      <c r="Q6" s="276"/>
      <c r="R6" s="276"/>
      <c r="S6" s="276"/>
      <c r="T6" s="276"/>
      <c r="U6" s="276"/>
      <c r="V6" s="276"/>
      <c r="W6" s="276"/>
      <c r="X6" s="276"/>
      <c r="Y6" s="276"/>
      <c r="Z6" s="276"/>
      <c r="AA6" s="276"/>
      <c r="AB6" s="276"/>
      <c r="AC6" s="276"/>
      <c r="AD6" s="276"/>
      <c r="AE6" s="276"/>
      <c r="AF6" s="276"/>
      <c r="AG6" s="276"/>
      <c r="AH6" s="276"/>
      <c r="AI6" s="276"/>
      <c r="AJ6" s="276"/>
      <c r="AK6" s="276"/>
      <c r="AL6" s="276"/>
      <c r="AM6" s="276"/>
      <c r="AN6" s="276"/>
      <c r="AO6" s="276"/>
      <c r="AP6" s="276"/>
    </row>
    <row r="7" spans="1:55" ht="15" customHeight="1" x14ac:dyDescent="0.25">
      <c r="A7" s="6"/>
      <c r="B7" s="7" t="s">
        <v>3</v>
      </c>
      <c r="C7" s="291"/>
      <c r="D7" s="291"/>
      <c r="E7" s="291"/>
      <c r="F7" s="291"/>
      <c r="G7" s="291"/>
      <c r="H7" s="291"/>
      <c r="I7" s="291"/>
      <c r="J7" s="291"/>
      <c r="K7" s="291"/>
      <c r="L7" s="291"/>
      <c r="M7" s="291"/>
      <c r="N7" s="291"/>
      <c r="O7" s="291"/>
      <c r="P7" s="291"/>
      <c r="Q7" s="291"/>
      <c r="R7" s="291"/>
      <c r="S7" s="291"/>
      <c r="T7" s="291"/>
      <c r="U7" s="291"/>
      <c r="V7" s="291"/>
      <c r="W7" s="291"/>
      <c r="X7" s="291"/>
      <c r="Y7" s="291"/>
      <c r="Z7" s="291"/>
      <c r="AA7" s="291"/>
      <c r="AB7" s="291"/>
      <c r="AC7" s="292"/>
      <c r="AD7" s="8"/>
      <c r="AE7" s="17" t="s">
        <v>4</v>
      </c>
      <c r="AF7" s="266"/>
      <c r="AG7" s="266"/>
      <c r="AH7" s="266"/>
      <c r="AI7" s="266"/>
      <c r="AJ7" s="266"/>
      <c r="AK7" s="266"/>
      <c r="AL7" s="266"/>
      <c r="AM7" s="266"/>
      <c r="AN7" s="266"/>
      <c r="AO7" s="266"/>
      <c r="AP7" s="267"/>
    </row>
    <row r="8" spans="1:55" ht="15" customHeight="1" x14ac:dyDescent="0.25">
      <c r="A8" s="6"/>
      <c r="B8" s="256"/>
      <c r="C8" s="257"/>
      <c r="D8" s="257"/>
      <c r="E8" s="257"/>
      <c r="F8" s="257"/>
      <c r="G8" s="257"/>
      <c r="H8" s="257"/>
      <c r="I8" s="257"/>
      <c r="J8" s="257"/>
      <c r="K8" s="257"/>
      <c r="L8" s="257"/>
      <c r="M8" s="257"/>
      <c r="N8" s="257"/>
      <c r="O8" s="257"/>
      <c r="P8" s="257"/>
      <c r="Q8" s="257"/>
      <c r="R8" s="257"/>
      <c r="S8" s="257"/>
      <c r="T8" s="257"/>
      <c r="U8" s="257"/>
      <c r="V8" s="257"/>
      <c r="W8" s="257"/>
      <c r="X8" s="257"/>
      <c r="Y8" s="257"/>
      <c r="Z8" s="257"/>
      <c r="AA8" s="257"/>
      <c r="AB8" s="257"/>
      <c r="AC8" s="258"/>
      <c r="AD8" s="8"/>
      <c r="AE8" s="256" t="s">
        <v>50</v>
      </c>
      <c r="AF8" s="257"/>
      <c r="AG8" s="257"/>
      <c r="AH8" s="257"/>
      <c r="AI8" s="257"/>
      <c r="AJ8" s="257"/>
      <c r="AK8" s="257"/>
      <c r="AL8" s="257"/>
      <c r="AM8" s="257"/>
      <c r="AN8" s="257"/>
      <c r="AO8" s="257"/>
      <c r="AP8" s="258"/>
    </row>
    <row r="9" spans="1:55" ht="15" customHeight="1" x14ac:dyDescent="0.25">
      <c r="A9" s="6"/>
      <c r="B9" s="293" t="s">
        <v>37</v>
      </c>
      <c r="C9" s="294"/>
      <c r="D9" s="294"/>
      <c r="E9" s="294"/>
      <c r="F9" s="294"/>
      <c r="G9" s="294"/>
      <c r="H9" s="294"/>
      <c r="I9" s="294"/>
      <c r="J9" s="294"/>
      <c r="K9" s="294"/>
      <c r="L9" s="294"/>
      <c r="M9" s="294"/>
      <c r="N9" s="294"/>
      <c r="O9" s="294"/>
      <c r="P9" s="294"/>
      <c r="Q9" s="294"/>
      <c r="R9" s="294"/>
      <c r="S9" s="294"/>
      <c r="T9" s="294"/>
      <c r="U9" s="294"/>
      <c r="V9" s="294"/>
      <c r="W9" s="294"/>
      <c r="X9" s="294"/>
      <c r="Y9" s="294"/>
      <c r="Z9" s="294"/>
      <c r="AA9" s="294"/>
      <c r="AB9" s="294"/>
      <c r="AC9" s="295"/>
      <c r="AD9" s="8"/>
      <c r="AE9" s="259"/>
      <c r="AF9" s="260"/>
      <c r="AG9" s="260"/>
      <c r="AH9" s="260"/>
      <c r="AI9" s="260"/>
      <c r="AJ9" s="260"/>
      <c r="AK9" s="260"/>
      <c r="AL9" s="260"/>
      <c r="AM9" s="260"/>
      <c r="AN9" s="260"/>
      <c r="AO9" s="260"/>
      <c r="AP9" s="261"/>
    </row>
    <row r="10" spans="1:55" ht="15" customHeight="1" x14ac:dyDescent="0.25">
      <c r="A10" s="6"/>
      <c r="B10" s="256"/>
      <c r="C10" s="257"/>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8"/>
      <c r="AD10" s="8"/>
      <c r="AE10" s="256"/>
      <c r="AF10" s="257"/>
      <c r="AG10" s="257"/>
      <c r="AH10" s="257"/>
      <c r="AI10" s="257"/>
      <c r="AJ10" s="257"/>
      <c r="AK10" s="257"/>
      <c r="AL10" s="257"/>
      <c r="AM10" s="257"/>
      <c r="AN10" s="257"/>
      <c r="AO10" s="257"/>
      <c r="AP10" s="258"/>
    </row>
    <row r="11" spans="1:55" ht="15" customHeight="1" x14ac:dyDescent="0.25">
      <c r="A11" s="6"/>
      <c r="B11" s="256"/>
      <c r="C11" s="257"/>
      <c r="D11" s="257"/>
      <c r="E11" s="257"/>
      <c r="F11" s="257"/>
      <c r="G11" s="257"/>
      <c r="H11" s="257"/>
      <c r="I11" s="257"/>
      <c r="J11" s="257"/>
      <c r="K11" s="257"/>
      <c r="L11" s="257"/>
      <c r="M11" s="257"/>
      <c r="N11" s="257"/>
      <c r="O11" s="257"/>
      <c r="P11" s="257"/>
      <c r="Q11" s="257"/>
      <c r="R11" s="257"/>
      <c r="S11" s="257"/>
      <c r="T11" s="257"/>
      <c r="U11" s="257"/>
      <c r="V11" s="257"/>
      <c r="W11" s="257"/>
      <c r="X11" s="257"/>
      <c r="Y11" s="257"/>
      <c r="Z11" s="257"/>
      <c r="AA11" s="257"/>
      <c r="AB11" s="257"/>
      <c r="AC11" s="258"/>
      <c r="AD11" s="8"/>
      <c r="AE11" s="259" t="s">
        <v>51</v>
      </c>
      <c r="AF11" s="260"/>
      <c r="AG11" s="260"/>
      <c r="AH11" s="260"/>
      <c r="AI11" s="260"/>
      <c r="AJ11" s="260"/>
      <c r="AK11" s="260"/>
      <c r="AL11" s="260"/>
      <c r="AM11" s="260"/>
      <c r="AN11" s="260"/>
      <c r="AO11" s="260"/>
      <c r="AP11" s="261"/>
    </row>
    <row r="12" spans="1:55" ht="15" customHeight="1" x14ac:dyDescent="0.25">
      <c r="A12" s="6"/>
      <c r="B12" s="256"/>
      <c r="C12" s="257"/>
      <c r="D12" s="257"/>
      <c r="E12" s="257"/>
      <c r="F12" s="257"/>
      <c r="G12" s="257"/>
      <c r="H12" s="257"/>
      <c r="I12" s="257"/>
      <c r="J12" s="257"/>
      <c r="K12" s="257"/>
      <c r="L12" s="257"/>
      <c r="M12" s="257"/>
      <c r="N12" s="257"/>
      <c r="O12" s="257"/>
      <c r="P12" s="257"/>
      <c r="Q12" s="257"/>
      <c r="R12" s="257"/>
      <c r="S12" s="257"/>
      <c r="T12" s="257"/>
      <c r="U12" s="257"/>
      <c r="V12" s="257"/>
      <c r="W12" s="257"/>
      <c r="X12" s="257"/>
      <c r="Y12" s="257"/>
      <c r="Z12" s="257"/>
      <c r="AA12" s="257"/>
      <c r="AB12" s="257"/>
      <c r="AC12" s="258"/>
      <c r="AD12" s="8"/>
      <c r="AE12" s="256"/>
      <c r="AF12" s="257"/>
      <c r="AG12" s="257"/>
      <c r="AH12" s="257"/>
      <c r="AI12" s="257"/>
      <c r="AJ12" s="257"/>
      <c r="AK12" s="257"/>
      <c r="AL12" s="257"/>
      <c r="AM12" s="257"/>
      <c r="AN12" s="257"/>
      <c r="AO12" s="257"/>
      <c r="AP12" s="258"/>
    </row>
    <row r="13" spans="1:55" ht="15" customHeight="1" x14ac:dyDescent="0.25">
      <c r="A13" s="6"/>
      <c r="B13" s="256"/>
      <c r="C13" s="257"/>
      <c r="D13" s="257"/>
      <c r="E13" s="257"/>
      <c r="F13" s="257"/>
      <c r="G13" s="257"/>
      <c r="H13" s="257"/>
      <c r="I13" s="257"/>
      <c r="J13" s="257"/>
      <c r="K13" s="257"/>
      <c r="L13" s="257"/>
      <c r="M13" s="257"/>
      <c r="N13" s="257"/>
      <c r="O13" s="257"/>
      <c r="P13" s="257"/>
      <c r="Q13" s="257"/>
      <c r="R13" s="257"/>
      <c r="S13" s="257"/>
      <c r="T13" s="257"/>
      <c r="U13" s="257"/>
      <c r="V13" s="257"/>
      <c r="W13" s="257"/>
      <c r="X13" s="257"/>
      <c r="Y13" s="257"/>
      <c r="Z13" s="257"/>
      <c r="AA13" s="257"/>
      <c r="AB13" s="257"/>
      <c r="AC13" s="258"/>
      <c r="AD13" s="8"/>
      <c r="AE13" s="256"/>
      <c r="AF13" s="257"/>
      <c r="AG13" s="257"/>
      <c r="AH13" s="257"/>
      <c r="AI13" s="257"/>
      <c r="AJ13" s="257"/>
      <c r="AK13" s="257"/>
      <c r="AL13" s="257"/>
      <c r="AM13" s="257"/>
      <c r="AN13" s="257"/>
      <c r="AO13" s="257"/>
      <c r="AP13" s="258"/>
    </row>
    <row r="14" spans="1:55" ht="15" customHeight="1" x14ac:dyDescent="0.25">
      <c r="A14" s="6"/>
      <c r="B14" s="256"/>
      <c r="C14" s="257"/>
      <c r="D14" s="257"/>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8"/>
      <c r="AD14" s="8"/>
      <c r="AE14" s="259"/>
      <c r="AF14" s="260"/>
      <c r="AG14" s="260"/>
      <c r="AH14" s="260"/>
      <c r="AI14" s="260"/>
      <c r="AJ14" s="260"/>
      <c r="AK14" s="260"/>
      <c r="AL14" s="260"/>
      <c r="AM14" s="260"/>
      <c r="AN14" s="260"/>
      <c r="AO14" s="260"/>
      <c r="AP14" s="261"/>
    </row>
    <row r="15" spans="1:55" ht="15" customHeight="1" x14ac:dyDescent="0.25">
      <c r="A15" s="6"/>
      <c r="B15" s="283"/>
      <c r="C15" s="283"/>
      <c r="D15" s="283"/>
      <c r="E15" s="283"/>
      <c r="F15" s="283"/>
      <c r="G15" s="283"/>
      <c r="H15" s="283"/>
      <c r="I15" s="283"/>
      <c r="J15" s="283"/>
      <c r="K15" s="283"/>
      <c r="L15" s="287" t="s">
        <v>11</v>
      </c>
      <c r="M15" s="287"/>
      <c r="N15" s="287"/>
      <c r="O15" s="287"/>
      <c r="P15" s="287"/>
      <c r="Q15" s="287"/>
      <c r="R15" s="287"/>
      <c r="S15" s="287"/>
      <c r="T15" s="288"/>
      <c r="U15" s="290" t="s">
        <v>12</v>
      </c>
      <c r="V15" s="290"/>
      <c r="W15" s="290"/>
      <c r="X15" s="290"/>
      <c r="Y15" s="290"/>
      <c r="Z15" s="290"/>
      <c r="AA15" s="290"/>
      <c r="AB15" s="290"/>
      <c r="AC15" s="290"/>
      <c r="AD15" s="8"/>
      <c r="AE15" s="256"/>
      <c r="AF15" s="257"/>
      <c r="AG15" s="257"/>
      <c r="AH15" s="257"/>
      <c r="AI15" s="257"/>
      <c r="AJ15" s="257"/>
      <c r="AK15" s="257"/>
      <c r="AL15" s="257"/>
      <c r="AM15" s="257"/>
      <c r="AN15" s="257"/>
      <c r="AO15" s="257"/>
      <c r="AP15" s="258"/>
      <c r="BB15" s="1">
        <v>7500</v>
      </c>
      <c r="BC15" s="1">
        <v>50925</v>
      </c>
    </row>
    <row r="16" spans="1:55" ht="15" customHeight="1" x14ac:dyDescent="0.25">
      <c r="A16" s="6"/>
      <c r="B16" s="284" t="s">
        <v>44</v>
      </c>
      <c r="C16" s="285"/>
      <c r="D16" s="285"/>
      <c r="E16" s="285"/>
      <c r="F16" s="285"/>
      <c r="G16" s="285"/>
      <c r="H16" s="285"/>
      <c r="I16" s="285"/>
      <c r="J16" s="285"/>
      <c r="K16" s="286"/>
      <c r="L16" s="265">
        <f>(BB16-BC16)/($BB$15-$BC$15)</f>
        <v>42.447898675877951</v>
      </c>
      <c r="M16" s="265"/>
      <c r="N16" s="265"/>
      <c r="O16" s="265"/>
      <c r="P16" s="265"/>
      <c r="Q16" s="265"/>
      <c r="R16" s="265"/>
      <c r="S16" s="265"/>
      <c r="T16" s="265"/>
      <c r="U16" s="268">
        <f>BC16-(L16*$BC$15)</f>
        <v>1640.7599309151992</v>
      </c>
      <c r="V16" s="269"/>
      <c r="W16" s="269"/>
      <c r="X16" s="269"/>
      <c r="Y16" s="269"/>
      <c r="Z16" s="269"/>
      <c r="AA16" s="269"/>
      <c r="AB16" s="269"/>
      <c r="AC16" s="270"/>
      <c r="AD16" s="8"/>
      <c r="AE16" s="259"/>
      <c r="AF16" s="260"/>
      <c r="AG16" s="260"/>
      <c r="AH16" s="260"/>
      <c r="AI16" s="260"/>
      <c r="AJ16" s="260"/>
      <c r="AK16" s="260"/>
      <c r="AL16" s="260"/>
      <c r="AM16" s="260"/>
      <c r="AN16" s="260"/>
      <c r="AO16" s="260"/>
      <c r="AP16" s="261"/>
      <c r="AR16" s="284" t="s">
        <v>44</v>
      </c>
      <c r="AS16" s="285"/>
      <c r="AT16" s="285"/>
      <c r="AU16" s="285"/>
      <c r="AV16" s="285"/>
      <c r="AW16" s="285"/>
      <c r="AX16" s="285"/>
      <c r="AY16" s="285"/>
      <c r="AZ16" s="285"/>
      <c r="BA16" s="286"/>
      <c r="BB16" s="1">
        <v>320000</v>
      </c>
      <c r="BC16" s="1">
        <v>2163300</v>
      </c>
    </row>
    <row r="17" spans="1:55" ht="15" customHeight="1" x14ac:dyDescent="0.25">
      <c r="A17" s="6"/>
      <c r="B17" s="277" t="s">
        <v>45</v>
      </c>
      <c r="C17" s="278"/>
      <c r="D17" s="278"/>
      <c r="E17" s="278"/>
      <c r="F17" s="278"/>
      <c r="G17" s="278"/>
      <c r="H17" s="278"/>
      <c r="I17" s="278"/>
      <c r="J17" s="278"/>
      <c r="K17" s="279"/>
      <c r="L17" s="265">
        <f>(BB17-BC17)/($BB$15-$BC$15)</f>
        <v>4.8</v>
      </c>
      <c r="M17" s="265"/>
      <c r="N17" s="265"/>
      <c r="O17" s="265"/>
      <c r="P17" s="265"/>
      <c r="Q17" s="265"/>
      <c r="R17" s="265"/>
      <c r="S17" s="265"/>
      <c r="T17" s="265"/>
      <c r="U17" s="268">
        <f>BC17-(L17*$BC$15)</f>
        <v>0</v>
      </c>
      <c r="V17" s="269"/>
      <c r="W17" s="269"/>
      <c r="X17" s="269"/>
      <c r="Y17" s="269"/>
      <c r="Z17" s="269"/>
      <c r="AA17" s="269"/>
      <c r="AB17" s="269"/>
      <c r="AC17" s="270"/>
      <c r="AD17" s="5"/>
      <c r="AE17" s="256"/>
      <c r="AF17" s="257"/>
      <c r="AG17" s="257"/>
      <c r="AH17" s="257"/>
      <c r="AI17" s="257"/>
      <c r="AJ17" s="257"/>
      <c r="AK17" s="257"/>
      <c r="AL17" s="257"/>
      <c r="AM17" s="257"/>
      <c r="AN17" s="257"/>
      <c r="AO17" s="257"/>
      <c r="AP17" s="258"/>
      <c r="AR17" s="277" t="s">
        <v>45</v>
      </c>
      <c r="AS17" s="278"/>
      <c r="AT17" s="278"/>
      <c r="AU17" s="278"/>
      <c r="AV17" s="278"/>
      <c r="AW17" s="278"/>
      <c r="AX17" s="278"/>
      <c r="AY17" s="278"/>
      <c r="AZ17" s="278"/>
      <c r="BA17" s="279"/>
      <c r="BB17" s="1">
        <v>36000</v>
      </c>
      <c r="BC17" s="1">
        <v>244440</v>
      </c>
    </row>
    <row r="18" spans="1:55" ht="15" customHeight="1" x14ac:dyDescent="0.25">
      <c r="A18" s="6"/>
      <c r="B18" s="277" t="s">
        <v>46</v>
      </c>
      <c r="C18" s="278"/>
      <c r="D18" s="278"/>
      <c r="E18" s="278"/>
      <c r="F18" s="278"/>
      <c r="G18" s="278"/>
      <c r="H18" s="278"/>
      <c r="I18" s="278"/>
      <c r="J18" s="278"/>
      <c r="K18" s="279"/>
      <c r="L18" s="265">
        <f>(BB18-BC18)/($BB$15-$BC$15)</f>
        <v>40.829015544041454</v>
      </c>
      <c r="M18" s="265"/>
      <c r="N18" s="265"/>
      <c r="O18" s="265"/>
      <c r="P18" s="265"/>
      <c r="Q18" s="265"/>
      <c r="R18" s="265"/>
      <c r="S18" s="265"/>
      <c r="T18" s="265"/>
      <c r="U18" s="268">
        <f>BC18-(L18*$BC$15)</f>
        <v>73782.383419689024</v>
      </c>
      <c r="V18" s="269"/>
      <c r="W18" s="269"/>
      <c r="X18" s="269"/>
      <c r="Y18" s="269"/>
      <c r="Z18" s="269"/>
      <c r="AA18" s="269"/>
      <c r="AB18" s="269"/>
      <c r="AC18" s="270"/>
      <c r="AD18" s="5"/>
      <c r="AE18" s="183"/>
      <c r="AF18" s="137"/>
      <c r="AG18" s="137"/>
      <c r="AH18" s="137"/>
      <c r="AI18" s="137"/>
      <c r="AJ18" s="137"/>
      <c r="AK18" s="137"/>
      <c r="AL18" s="137"/>
      <c r="AM18" s="137"/>
      <c r="AN18" s="137"/>
      <c r="AO18" s="137"/>
      <c r="AP18" s="184"/>
      <c r="AR18" s="277" t="s">
        <v>46</v>
      </c>
      <c r="AS18" s="278"/>
      <c r="AT18" s="278"/>
      <c r="AU18" s="278"/>
      <c r="AV18" s="278"/>
      <c r="AW18" s="278"/>
      <c r="AX18" s="278"/>
      <c r="AY18" s="278"/>
      <c r="AZ18" s="278"/>
      <c r="BA18" s="279"/>
      <c r="BB18" s="1">
        <v>380000</v>
      </c>
      <c r="BC18" s="1">
        <v>2153000</v>
      </c>
    </row>
    <row r="19" spans="1:55" ht="15" customHeight="1" x14ac:dyDescent="0.25">
      <c r="A19" s="6"/>
      <c r="B19" s="277" t="s">
        <v>47</v>
      </c>
      <c r="C19" s="278"/>
      <c r="D19" s="278"/>
      <c r="E19" s="278"/>
      <c r="F19" s="278"/>
      <c r="G19" s="278"/>
      <c r="H19" s="278"/>
      <c r="I19" s="278"/>
      <c r="J19" s="278"/>
      <c r="K19" s="279"/>
      <c r="L19" s="265">
        <f>(BB19-BC19)/($BB$15-$BC$15)</f>
        <v>2.9360967184801381</v>
      </c>
      <c r="M19" s="265"/>
      <c r="N19" s="265"/>
      <c r="O19" s="265"/>
      <c r="P19" s="265"/>
      <c r="Q19" s="265"/>
      <c r="R19" s="265"/>
      <c r="S19" s="265"/>
      <c r="T19" s="265"/>
      <c r="U19" s="268">
        <f>BC19-(L19*$BC$15)</f>
        <v>479.27461139895604</v>
      </c>
      <c r="V19" s="269"/>
      <c r="W19" s="269"/>
      <c r="X19" s="269"/>
      <c r="Y19" s="269"/>
      <c r="Z19" s="269"/>
      <c r="AA19" s="269"/>
      <c r="AB19" s="269"/>
      <c r="AC19" s="270"/>
      <c r="AD19" s="5"/>
      <c r="AE19" s="240" t="s">
        <v>13</v>
      </c>
      <c r="AF19" s="241"/>
      <c r="AG19" s="241"/>
      <c r="AH19" s="241"/>
      <c r="AI19" s="241"/>
      <c r="AJ19" s="241"/>
      <c r="AK19" s="241"/>
      <c r="AL19" s="241"/>
      <c r="AM19" s="241"/>
      <c r="AN19" s="241"/>
      <c r="AO19" s="241"/>
      <c r="AP19" s="242"/>
      <c r="AR19" s="277" t="s">
        <v>47</v>
      </c>
      <c r="AS19" s="278"/>
      <c r="AT19" s="278"/>
      <c r="AU19" s="278"/>
      <c r="AV19" s="278"/>
      <c r="AW19" s="278"/>
      <c r="AX19" s="278"/>
      <c r="AY19" s="278"/>
      <c r="AZ19" s="278"/>
      <c r="BA19" s="279"/>
      <c r="BB19" s="1">
        <v>22500</v>
      </c>
      <c r="BC19" s="1">
        <v>150000</v>
      </c>
    </row>
    <row r="20" spans="1:55" ht="15" customHeight="1" x14ac:dyDescent="0.25">
      <c r="A20" s="6"/>
      <c r="B20" s="277" t="s">
        <v>48</v>
      </c>
      <c r="C20" s="278"/>
      <c r="D20" s="278"/>
      <c r="E20" s="278"/>
      <c r="F20" s="278"/>
      <c r="G20" s="278"/>
      <c r="H20" s="278"/>
      <c r="I20" s="278"/>
      <c r="J20" s="278"/>
      <c r="K20" s="279"/>
      <c r="L20" s="265">
        <f>(BB20-BC20)/($BB$15-$BC$15)</f>
        <v>0</v>
      </c>
      <c r="M20" s="265"/>
      <c r="N20" s="265"/>
      <c r="O20" s="265"/>
      <c r="P20" s="265"/>
      <c r="Q20" s="265"/>
      <c r="R20" s="265"/>
      <c r="S20" s="265"/>
      <c r="T20" s="265"/>
      <c r="U20" s="268">
        <f>BC20-(L20*$BC$15)</f>
        <v>8333.57</v>
      </c>
      <c r="V20" s="269"/>
      <c r="W20" s="269"/>
      <c r="X20" s="269"/>
      <c r="Y20" s="269"/>
      <c r="Z20" s="269"/>
      <c r="AA20" s="269"/>
      <c r="AB20" s="269"/>
      <c r="AC20" s="270"/>
      <c r="AD20" s="5"/>
      <c r="AE20" s="262">
        <f>F23-L21</f>
        <v>18.986989061600454</v>
      </c>
      <c r="AF20" s="263"/>
      <c r="AG20" s="263"/>
      <c r="AH20" s="263"/>
      <c r="AI20" s="263"/>
      <c r="AJ20" s="263"/>
      <c r="AK20" s="263"/>
      <c r="AL20" s="264"/>
      <c r="AM20" s="244" t="s">
        <v>20</v>
      </c>
      <c r="AN20" s="245"/>
      <c r="AO20" s="245"/>
      <c r="AP20" s="245"/>
      <c r="AR20" s="277" t="s">
        <v>48</v>
      </c>
      <c r="AS20" s="278"/>
      <c r="AT20" s="278"/>
      <c r="AU20" s="278"/>
      <c r="AV20" s="278"/>
      <c r="AW20" s="278"/>
      <c r="AX20" s="278"/>
      <c r="AY20" s="278"/>
      <c r="AZ20" s="278"/>
      <c r="BA20" s="279"/>
      <c r="BB20" s="1">
        <v>8333.57</v>
      </c>
      <c r="BC20" s="1">
        <v>8333.57</v>
      </c>
    </row>
    <row r="21" spans="1:55" ht="15" customHeight="1" x14ac:dyDescent="0.25">
      <c r="A21" s="6"/>
      <c r="B21" s="192" t="s">
        <v>21</v>
      </c>
      <c r="C21" s="193"/>
      <c r="D21" s="193"/>
      <c r="E21" s="193"/>
      <c r="F21" s="193"/>
      <c r="G21" s="193"/>
      <c r="H21" s="193"/>
      <c r="I21" s="193"/>
      <c r="J21" s="193"/>
      <c r="K21" s="194"/>
      <c r="L21" s="262">
        <f>SUM(L16:T20)</f>
        <v>91.013010938399546</v>
      </c>
      <c r="M21" s="263"/>
      <c r="N21" s="263"/>
      <c r="O21" s="263"/>
      <c r="P21" s="263"/>
      <c r="Q21" s="263"/>
      <c r="R21" s="263"/>
      <c r="S21" s="263"/>
      <c r="T21" s="264"/>
      <c r="U21" s="262">
        <f>SUM(U16:AC20)</f>
        <v>84235.987962003186</v>
      </c>
      <c r="V21" s="263"/>
      <c r="W21" s="263"/>
      <c r="X21" s="263"/>
      <c r="Y21" s="263"/>
      <c r="Z21" s="263"/>
      <c r="AA21" s="263"/>
      <c r="AB21" s="263"/>
      <c r="AC21" s="264"/>
      <c r="AD21" s="5"/>
      <c r="AE21" s="280">
        <f>(AE20/F23)</f>
        <v>0.17260899146909503</v>
      </c>
      <c r="AF21" s="280"/>
      <c r="AG21" s="280"/>
      <c r="AH21" s="280"/>
      <c r="AI21" s="280"/>
      <c r="AJ21" s="280"/>
      <c r="AK21" s="280"/>
      <c r="AL21" s="280"/>
      <c r="AM21" s="244" t="s">
        <v>8</v>
      </c>
      <c r="AN21" s="245"/>
      <c r="AO21" s="245"/>
      <c r="AP21" s="245"/>
      <c r="BB21" s="1" t="s">
        <v>49</v>
      </c>
    </row>
    <row r="22" spans="1:55" ht="15" customHeight="1" x14ac:dyDescent="0.25">
      <c r="A22" s="6"/>
      <c r="AD22" s="5"/>
      <c r="AE22" s="5"/>
      <c r="AF22" s="5"/>
      <c r="AG22" s="5"/>
      <c r="AH22" s="5"/>
      <c r="AI22" s="5"/>
      <c r="AJ22" s="5"/>
      <c r="AK22" s="5"/>
      <c r="AL22" s="5"/>
      <c r="AM22" s="5"/>
      <c r="AN22" s="5"/>
      <c r="AO22" s="5"/>
    </row>
    <row r="23" spans="1:55" ht="15" customHeight="1" x14ac:dyDescent="0.25">
      <c r="A23" s="6"/>
      <c r="D23" s="42" t="s">
        <v>54</v>
      </c>
      <c r="E23" s="42"/>
      <c r="F23" s="1">
        <v>110</v>
      </c>
      <c r="I23" s="1" t="s">
        <v>57</v>
      </c>
      <c r="K23" s="1">
        <v>25500</v>
      </c>
      <c r="O23" s="1" t="s">
        <v>63</v>
      </c>
      <c r="Q23" s="1">
        <v>170000</v>
      </c>
      <c r="AD23" s="5"/>
      <c r="AE23" s="5"/>
      <c r="AF23" s="5"/>
      <c r="AG23" s="5"/>
      <c r="AH23" s="5"/>
      <c r="AI23" s="5"/>
      <c r="AJ23" s="5"/>
      <c r="AK23" s="5"/>
      <c r="AL23" s="5"/>
      <c r="AM23" s="5"/>
      <c r="AN23" s="5"/>
      <c r="AO23" s="5"/>
    </row>
    <row r="24" spans="1:55" ht="15" customHeight="1" x14ac:dyDescent="0.25">
      <c r="A24" s="6"/>
      <c r="B24" s="9"/>
      <c r="C24" s="8"/>
      <c r="D24" s="8"/>
      <c r="E24" s="10"/>
      <c r="F24" s="11"/>
      <c r="G24" s="12"/>
      <c r="H24" s="13"/>
      <c r="I24" s="13"/>
      <c r="J24" s="13"/>
      <c r="K24" s="14"/>
      <c r="L24" s="15"/>
      <c r="M24" s="5"/>
      <c r="N24" s="6"/>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55" ht="15" customHeight="1" x14ac:dyDescent="0.25">
      <c r="A25" s="16"/>
      <c r="B25" s="17" t="s">
        <v>5</v>
      </c>
      <c r="C25" s="266"/>
      <c r="D25" s="266"/>
      <c r="E25" s="266"/>
      <c r="F25" s="266"/>
      <c r="G25" s="266"/>
      <c r="H25" s="266"/>
      <c r="I25" s="266"/>
      <c r="J25" s="266"/>
      <c r="K25" s="266"/>
      <c r="L25" s="266"/>
      <c r="M25" s="267"/>
      <c r="O25" s="17" t="s">
        <v>15</v>
      </c>
      <c r="P25" s="266"/>
      <c r="Q25" s="266"/>
      <c r="R25" s="266"/>
      <c r="S25" s="266"/>
      <c r="T25" s="266"/>
      <c r="U25" s="266"/>
      <c r="V25" s="266"/>
      <c r="W25" s="266"/>
      <c r="X25" s="266"/>
      <c r="Y25" s="266"/>
      <c r="Z25" s="267"/>
      <c r="AB25" s="17" t="s">
        <v>9</v>
      </c>
      <c r="AC25" s="266"/>
      <c r="AD25" s="266"/>
      <c r="AE25" s="266"/>
      <c r="AF25" s="266"/>
      <c r="AG25" s="266"/>
      <c r="AH25" s="266"/>
      <c r="AI25" s="266"/>
      <c r="AJ25" s="266"/>
      <c r="AK25" s="266"/>
      <c r="AL25" s="266"/>
      <c r="AM25" s="267"/>
    </row>
    <row r="26" spans="1:55" ht="15" customHeight="1" x14ac:dyDescent="0.25">
      <c r="A26" s="16"/>
      <c r="B26" s="256" t="s">
        <v>52</v>
      </c>
      <c r="C26" s="257"/>
      <c r="D26" s="257"/>
      <c r="E26" s="257"/>
      <c r="F26" s="257"/>
      <c r="G26" s="257"/>
      <c r="H26" s="257"/>
      <c r="I26" s="257"/>
      <c r="J26" s="257"/>
      <c r="K26" s="257"/>
      <c r="L26" s="257"/>
      <c r="M26" s="258"/>
      <c r="O26" s="256" t="s">
        <v>55</v>
      </c>
      <c r="P26" s="257"/>
      <c r="Q26" s="257"/>
      <c r="R26" s="257"/>
      <c r="S26" s="257"/>
      <c r="T26" s="257"/>
      <c r="U26" s="257"/>
      <c r="V26" s="257"/>
      <c r="W26" s="257"/>
      <c r="X26" s="257"/>
      <c r="Y26" s="257"/>
      <c r="Z26" s="258"/>
      <c r="AB26" s="256"/>
      <c r="AC26" s="257"/>
      <c r="AD26" s="257"/>
      <c r="AE26" s="257"/>
      <c r="AF26" s="257"/>
      <c r="AG26" s="257"/>
      <c r="AH26" s="257"/>
      <c r="AI26" s="257"/>
      <c r="AJ26" s="257"/>
      <c r="AK26" s="257"/>
      <c r="AL26" s="257"/>
      <c r="AM26" s="258"/>
    </row>
    <row r="27" spans="1:55" ht="15" customHeight="1" x14ac:dyDescent="0.25">
      <c r="A27" s="16"/>
      <c r="B27" s="259"/>
      <c r="C27" s="260"/>
      <c r="D27" s="260"/>
      <c r="E27" s="260"/>
      <c r="F27" s="260"/>
      <c r="G27" s="260"/>
      <c r="H27" s="260"/>
      <c r="I27" s="260"/>
      <c r="J27" s="260"/>
      <c r="K27" s="260"/>
      <c r="L27" s="260"/>
      <c r="M27" s="261"/>
      <c r="O27" s="259"/>
      <c r="P27" s="260"/>
      <c r="Q27" s="260"/>
      <c r="R27" s="260"/>
      <c r="S27" s="260"/>
      <c r="T27" s="260"/>
      <c r="U27" s="260"/>
      <c r="V27" s="260"/>
      <c r="W27" s="260"/>
      <c r="X27" s="260"/>
      <c r="Y27" s="260"/>
      <c r="Z27" s="261"/>
      <c r="AB27" s="259" t="s">
        <v>61</v>
      </c>
      <c r="AC27" s="260"/>
      <c r="AD27" s="260"/>
      <c r="AE27" s="260"/>
      <c r="AF27" s="260"/>
      <c r="AG27" s="260"/>
      <c r="AH27" s="260"/>
      <c r="AI27" s="260"/>
      <c r="AJ27" s="260"/>
      <c r="AK27" s="260"/>
      <c r="AL27" s="260"/>
      <c r="AM27" s="261"/>
    </row>
    <row r="28" spans="1:55" ht="15" customHeight="1" x14ac:dyDescent="0.25">
      <c r="A28" s="16"/>
      <c r="B28" s="256"/>
      <c r="C28" s="257"/>
      <c r="D28" s="257"/>
      <c r="E28" s="257"/>
      <c r="F28" s="257"/>
      <c r="G28" s="257"/>
      <c r="H28" s="257"/>
      <c r="I28" s="257"/>
      <c r="J28" s="257"/>
      <c r="K28" s="257"/>
      <c r="L28" s="257"/>
      <c r="M28" s="258"/>
      <c r="O28" s="256" t="s">
        <v>56</v>
      </c>
      <c r="P28" s="257"/>
      <c r="Q28" s="257"/>
      <c r="R28" s="257"/>
      <c r="S28" s="257"/>
      <c r="T28" s="257"/>
      <c r="U28" s="257"/>
      <c r="V28" s="257"/>
      <c r="W28" s="257"/>
      <c r="X28" s="257"/>
      <c r="Y28" s="257"/>
      <c r="Z28" s="258"/>
      <c r="AB28" s="256" t="s">
        <v>60</v>
      </c>
      <c r="AC28" s="257"/>
      <c r="AD28" s="257"/>
      <c r="AE28" s="257"/>
      <c r="AF28" s="257"/>
      <c r="AG28" s="257"/>
      <c r="AH28" s="257"/>
      <c r="AI28" s="257"/>
      <c r="AJ28" s="257"/>
      <c r="AK28" s="257"/>
      <c r="AL28" s="257"/>
      <c r="AM28" s="258"/>
    </row>
    <row r="29" spans="1:55" ht="15" customHeight="1" x14ac:dyDescent="0.25">
      <c r="A29" s="16"/>
      <c r="B29" s="259" t="s">
        <v>53</v>
      </c>
      <c r="C29" s="260"/>
      <c r="D29" s="260"/>
      <c r="E29" s="260"/>
      <c r="F29" s="260"/>
      <c r="G29" s="260"/>
      <c r="H29" s="260"/>
      <c r="I29" s="260"/>
      <c r="J29" s="260"/>
      <c r="K29" s="260"/>
      <c r="L29" s="260"/>
      <c r="M29" s="261"/>
      <c r="O29" s="259"/>
      <c r="P29" s="260"/>
      <c r="Q29" s="260"/>
      <c r="R29" s="260"/>
      <c r="S29" s="260"/>
      <c r="T29" s="260"/>
      <c r="U29" s="260"/>
      <c r="V29" s="260"/>
      <c r="W29" s="260"/>
      <c r="X29" s="260"/>
      <c r="Y29" s="260"/>
      <c r="Z29" s="261"/>
      <c r="AB29" s="259"/>
      <c r="AC29" s="260"/>
      <c r="AD29" s="260"/>
      <c r="AE29" s="260"/>
      <c r="AF29" s="260"/>
      <c r="AG29" s="260"/>
      <c r="AH29" s="260"/>
      <c r="AI29" s="260"/>
      <c r="AJ29" s="260"/>
      <c r="AK29" s="260"/>
      <c r="AL29" s="260"/>
      <c r="AM29" s="261"/>
    </row>
    <row r="30" spans="1:55" ht="15" customHeight="1" x14ac:dyDescent="0.25">
      <c r="A30" s="16"/>
      <c r="B30" s="256"/>
      <c r="C30" s="257"/>
      <c r="D30" s="257"/>
      <c r="E30" s="257"/>
      <c r="F30" s="257"/>
      <c r="G30" s="257"/>
      <c r="H30" s="257"/>
      <c r="I30" s="257"/>
      <c r="J30" s="257"/>
      <c r="K30" s="257"/>
      <c r="L30" s="257"/>
      <c r="M30" s="258"/>
      <c r="O30" s="256" t="s">
        <v>58</v>
      </c>
      <c r="P30" s="257"/>
      <c r="Q30" s="257"/>
      <c r="R30" s="257"/>
      <c r="S30" s="257"/>
      <c r="T30" s="257"/>
      <c r="U30" s="257"/>
      <c r="V30" s="257"/>
      <c r="W30" s="257"/>
      <c r="X30" s="257"/>
      <c r="Y30" s="257"/>
      <c r="Z30" s="258"/>
      <c r="AB30" s="256" t="s">
        <v>62</v>
      </c>
      <c r="AC30" s="257"/>
      <c r="AD30" s="257"/>
      <c r="AE30" s="257"/>
      <c r="AF30" s="257"/>
      <c r="AG30" s="257"/>
      <c r="AH30" s="257"/>
      <c r="AI30" s="257"/>
      <c r="AJ30" s="257"/>
      <c r="AK30" s="257"/>
      <c r="AL30" s="257"/>
      <c r="AM30" s="258"/>
    </row>
    <row r="31" spans="1:55" ht="15" customHeight="1" x14ac:dyDescent="0.25">
      <c r="A31" s="16"/>
      <c r="B31" s="259"/>
      <c r="C31" s="260"/>
      <c r="D31" s="260"/>
      <c r="E31" s="260"/>
      <c r="F31" s="260"/>
      <c r="G31" s="260"/>
      <c r="H31" s="260"/>
      <c r="I31" s="260"/>
      <c r="J31" s="260"/>
      <c r="K31" s="260"/>
      <c r="L31" s="260"/>
      <c r="M31" s="261"/>
      <c r="O31" s="259"/>
      <c r="P31" s="260"/>
      <c r="Q31" s="260"/>
      <c r="R31" s="260"/>
      <c r="S31" s="260"/>
      <c r="T31" s="260"/>
      <c r="U31" s="260"/>
      <c r="V31" s="260"/>
      <c r="W31" s="260"/>
      <c r="X31" s="260"/>
      <c r="Y31" s="260"/>
      <c r="Z31" s="261"/>
      <c r="AB31" s="259"/>
      <c r="AC31" s="260"/>
      <c r="AD31" s="260"/>
      <c r="AE31" s="260"/>
      <c r="AF31" s="260"/>
      <c r="AG31" s="260"/>
      <c r="AH31" s="260"/>
      <c r="AI31" s="260"/>
      <c r="AJ31" s="260"/>
      <c r="AK31" s="260"/>
      <c r="AL31" s="260"/>
      <c r="AM31" s="261"/>
    </row>
    <row r="32" spans="1:55" ht="15" customHeight="1" x14ac:dyDescent="0.25">
      <c r="A32" s="8"/>
      <c r="B32" s="256"/>
      <c r="C32" s="257"/>
      <c r="D32" s="257"/>
      <c r="E32" s="257"/>
      <c r="F32" s="257"/>
      <c r="G32" s="257"/>
      <c r="H32" s="257"/>
      <c r="I32" s="257"/>
      <c r="J32" s="257"/>
      <c r="K32" s="257"/>
      <c r="L32" s="257"/>
      <c r="M32" s="258"/>
      <c r="O32" s="256" t="s">
        <v>59</v>
      </c>
      <c r="P32" s="257"/>
      <c r="Q32" s="257"/>
      <c r="R32" s="257"/>
      <c r="S32" s="257"/>
      <c r="T32" s="257"/>
      <c r="U32" s="257"/>
      <c r="V32" s="257"/>
      <c r="W32" s="257"/>
      <c r="X32" s="257"/>
      <c r="Y32" s="257"/>
      <c r="Z32" s="258"/>
      <c r="AB32" s="256"/>
      <c r="AC32" s="257"/>
      <c r="AD32" s="257"/>
      <c r="AE32" s="257"/>
      <c r="AF32" s="257"/>
      <c r="AG32" s="257"/>
      <c r="AH32" s="257"/>
      <c r="AI32" s="257"/>
      <c r="AJ32" s="257"/>
      <c r="AK32" s="257"/>
      <c r="AL32" s="257"/>
      <c r="AM32" s="258"/>
    </row>
    <row r="33" spans="1:41" ht="15" customHeight="1" x14ac:dyDescent="0.25">
      <c r="A33" s="16"/>
      <c r="B33" s="259"/>
      <c r="C33" s="260"/>
      <c r="D33" s="260"/>
      <c r="E33" s="260"/>
      <c r="F33" s="260"/>
      <c r="G33" s="260"/>
      <c r="H33" s="260"/>
      <c r="I33" s="260"/>
      <c r="J33" s="260"/>
      <c r="K33" s="260"/>
      <c r="L33" s="260"/>
      <c r="M33" s="261"/>
      <c r="O33" s="259"/>
      <c r="P33" s="260"/>
      <c r="Q33" s="260"/>
      <c r="R33" s="260"/>
      <c r="S33" s="260"/>
      <c r="T33" s="260"/>
      <c r="U33" s="260"/>
      <c r="V33" s="260"/>
      <c r="W33" s="260"/>
      <c r="X33" s="260"/>
      <c r="Y33" s="260"/>
      <c r="Z33" s="261"/>
      <c r="AB33" s="259"/>
      <c r="AC33" s="260"/>
      <c r="AD33" s="260"/>
      <c r="AE33" s="260"/>
      <c r="AF33" s="260"/>
      <c r="AG33" s="260"/>
      <c r="AH33" s="260"/>
      <c r="AI33" s="260"/>
      <c r="AJ33" s="260"/>
      <c r="AK33" s="260"/>
      <c r="AL33" s="260"/>
      <c r="AM33" s="261"/>
    </row>
    <row r="34" spans="1:41" ht="15" customHeight="1" x14ac:dyDescent="0.25">
      <c r="A34" s="16"/>
      <c r="B34" s="256"/>
      <c r="C34" s="257"/>
      <c r="D34" s="257"/>
      <c r="E34" s="257"/>
      <c r="F34" s="257"/>
      <c r="G34" s="257"/>
      <c r="H34" s="257"/>
      <c r="I34" s="257"/>
      <c r="J34" s="257"/>
      <c r="K34" s="257"/>
      <c r="L34" s="257"/>
      <c r="M34" s="258"/>
      <c r="O34" s="256"/>
      <c r="P34" s="257"/>
      <c r="Q34" s="257"/>
      <c r="R34" s="257"/>
      <c r="S34" s="257"/>
      <c r="T34" s="257"/>
      <c r="U34" s="257"/>
      <c r="V34" s="257"/>
      <c r="W34" s="257"/>
      <c r="X34" s="257"/>
      <c r="Y34" s="257"/>
      <c r="Z34" s="258"/>
      <c r="AB34" s="256"/>
      <c r="AC34" s="257"/>
      <c r="AD34" s="257"/>
      <c r="AE34" s="257"/>
      <c r="AF34" s="257"/>
      <c r="AG34" s="257"/>
      <c r="AH34" s="257"/>
      <c r="AI34" s="257"/>
      <c r="AJ34" s="257"/>
      <c r="AK34" s="257"/>
      <c r="AL34" s="257"/>
      <c r="AM34" s="258"/>
    </row>
    <row r="35" spans="1:41" ht="15" customHeight="1" x14ac:dyDescent="0.25">
      <c r="A35" s="16"/>
      <c r="B35" s="259"/>
      <c r="C35" s="260"/>
      <c r="D35" s="260"/>
      <c r="E35" s="260"/>
      <c r="F35" s="260"/>
      <c r="G35" s="260"/>
      <c r="H35" s="260"/>
      <c r="I35" s="260"/>
      <c r="J35" s="260"/>
      <c r="K35" s="260"/>
      <c r="L35" s="260"/>
      <c r="M35" s="261"/>
      <c r="O35" s="259"/>
      <c r="P35" s="260"/>
      <c r="Q35" s="260"/>
      <c r="R35" s="260"/>
      <c r="S35" s="260"/>
      <c r="T35" s="260"/>
      <c r="U35" s="260"/>
      <c r="V35" s="260"/>
      <c r="W35" s="260"/>
      <c r="X35" s="260"/>
      <c r="Y35" s="260"/>
      <c r="Z35" s="261"/>
      <c r="AB35" s="259"/>
      <c r="AC35" s="260"/>
      <c r="AD35" s="260"/>
      <c r="AE35" s="260"/>
      <c r="AF35" s="260"/>
      <c r="AG35" s="260"/>
      <c r="AH35" s="260"/>
      <c r="AI35" s="260"/>
      <c r="AJ35" s="260"/>
      <c r="AK35" s="260"/>
      <c r="AL35" s="260"/>
      <c r="AM35" s="261"/>
    </row>
    <row r="36" spans="1:41" ht="15" customHeight="1" x14ac:dyDescent="0.25">
      <c r="A36" s="16"/>
      <c r="B36" s="256"/>
      <c r="C36" s="257"/>
      <c r="D36" s="257"/>
      <c r="E36" s="257"/>
      <c r="F36" s="257"/>
      <c r="G36" s="257"/>
      <c r="H36" s="257"/>
      <c r="I36" s="257"/>
      <c r="J36" s="257"/>
      <c r="K36" s="257"/>
      <c r="L36" s="257"/>
      <c r="M36" s="258"/>
      <c r="O36" s="256"/>
      <c r="P36" s="257"/>
      <c r="Q36" s="257"/>
      <c r="R36" s="257"/>
      <c r="S36" s="257"/>
      <c r="T36" s="257"/>
      <c r="U36" s="257"/>
      <c r="V36" s="257"/>
      <c r="W36" s="257"/>
      <c r="X36" s="257"/>
      <c r="Y36" s="257"/>
      <c r="Z36" s="258"/>
      <c r="AB36" s="256"/>
      <c r="AC36" s="257"/>
      <c r="AD36" s="257"/>
      <c r="AE36" s="257"/>
      <c r="AF36" s="257"/>
      <c r="AG36" s="257"/>
      <c r="AH36" s="257"/>
      <c r="AI36" s="257"/>
      <c r="AJ36" s="257"/>
      <c r="AK36" s="257"/>
      <c r="AL36" s="257"/>
      <c r="AM36" s="258"/>
    </row>
    <row r="37" spans="1:41" ht="15" customHeight="1" x14ac:dyDescent="0.25">
      <c r="A37" s="6"/>
      <c r="B37" s="183"/>
      <c r="C37" s="137"/>
      <c r="D37" s="137"/>
      <c r="E37" s="137"/>
      <c r="F37" s="137"/>
      <c r="G37" s="137"/>
      <c r="H37" s="137"/>
      <c r="I37" s="137"/>
      <c r="J37" s="137"/>
      <c r="K37" s="137"/>
      <c r="L37" s="137"/>
      <c r="M37" s="184"/>
      <c r="O37" s="183"/>
      <c r="P37" s="137"/>
      <c r="Q37" s="137"/>
      <c r="R37" s="137"/>
      <c r="S37" s="137"/>
      <c r="T37" s="137"/>
      <c r="U37" s="137"/>
      <c r="V37" s="137"/>
      <c r="W37" s="137"/>
      <c r="X37" s="137"/>
      <c r="Y37" s="137"/>
      <c r="Z37" s="184"/>
      <c r="AB37" s="183"/>
      <c r="AC37" s="137"/>
      <c r="AD37" s="137"/>
      <c r="AE37" s="137"/>
      <c r="AF37" s="137"/>
      <c r="AG37" s="137"/>
      <c r="AH37" s="137"/>
      <c r="AI37" s="137"/>
      <c r="AJ37" s="137"/>
      <c r="AK37" s="137"/>
      <c r="AL37" s="137"/>
      <c r="AM37" s="184"/>
    </row>
    <row r="38" spans="1:41" ht="15" customHeight="1" x14ac:dyDescent="0.25">
      <c r="A38" s="5"/>
      <c r="B38" s="240" t="s">
        <v>31</v>
      </c>
      <c r="C38" s="241"/>
      <c r="D38" s="241"/>
      <c r="E38" s="241"/>
      <c r="F38" s="241"/>
      <c r="G38" s="241"/>
      <c r="H38" s="241"/>
      <c r="I38" s="241"/>
      <c r="J38" s="241"/>
      <c r="K38" s="241"/>
      <c r="L38" s="241"/>
      <c r="M38" s="242"/>
      <c r="O38" s="240" t="s">
        <v>32</v>
      </c>
      <c r="P38" s="241"/>
      <c r="Q38" s="241"/>
      <c r="R38" s="241"/>
      <c r="S38" s="241"/>
      <c r="T38" s="241"/>
      <c r="U38" s="241"/>
      <c r="V38" s="241"/>
      <c r="W38" s="241"/>
      <c r="X38" s="241"/>
      <c r="Y38" s="241"/>
      <c r="Z38" s="242"/>
      <c r="AB38" s="240" t="s">
        <v>33</v>
      </c>
      <c r="AC38" s="241"/>
      <c r="AD38" s="241"/>
      <c r="AE38" s="241"/>
      <c r="AF38" s="241"/>
      <c r="AG38" s="241"/>
      <c r="AH38" s="241"/>
      <c r="AI38" s="241"/>
      <c r="AJ38" s="241"/>
      <c r="AK38" s="241"/>
      <c r="AL38" s="241"/>
      <c r="AM38" s="242"/>
    </row>
    <row r="39" spans="1:41" ht="15" customHeight="1" x14ac:dyDescent="0.25">
      <c r="A39" s="5"/>
      <c r="B39" s="243">
        <f>U21/(F23-L21)</f>
        <v>4436.5111123576298</v>
      </c>
      <c r="C39" s="243"/>
      <c r="D39" s="243"/>
      <c r="E39" s="243"/>
      <c r="F39" s="243"/>
      <c r="G39" s="243"/>
      <c r="H39" s="243"/>
      <c r="I39" s="243"/>
      <c r="J39" s="244" t="s">
        <v>30</v>
      </c>
      <c r="K39" s="245"/>
      <c r="L39" s="245"/>
      <c r="M39" s="245"/>
      <c r="O39" s="246">
        <f>(K23*F23)-B40</f>
        <v>2316983.7776406608</v>
      </c>
      <c r="P39" s="246"/>
      <c r="Q39" s="246"/>
      <c r="R39" s="246"/>
      <c r="S39" s="246"/>
      <c r="T39" s="246"/>
      <c r="U39" s="246"/>
      <c r="V39" s="246"/>
      <c r="W39" s="244" t="s">
        <v>14</v>
      </c>
      <c r="X39" s="245"/>
      <c r="Y39" s="245"/>
      <c r="Z39" s="245"/>
      <c r="AB39" s="262">
        <f>(Q23+L21*K23+U21)/K23</f>
        <v>100.98304968200752</v>
      </c>
      <c r="AC39" s="263"/>
      <c r="AD39" s="263"/>
      <c r="AE39" s="263"/>
      <c r="AF39" s="263"/>
      <c r="AG39" s="263"/>
      <c r="AH39" s="263"/>
      <c r="AI39" s="264"/>
      <c r="AJ39" s="244" t="s">
        <v>20</v>
      </c>
      <c r="AK39" s="245"/>
      <c r="AL39" s="245"/>
      <c r="AM39" s="245"/>
    </row>
    <row r="40" spans="1:41" ht="15" customHeight="1" x14ac:dyDescent="0.25">
      <c r="A40" s="5"/>
      <c r="B40" s="246">
        <f>(B39)*F23</f>
        <v>488016.2223593393</v>
      </c>
      <c r="C40" s="246"/>
      <c r="D40" s="246"/>
      <c r="E40" s="246"/>
      <c r="F40" s="246"/>
      <c r="G40" s="246"/>
      <c r="H40" s="246"/>
      <c r="I40" s="246"/>
      <c r="J40" s="244" t="s">
        <v>14</v>
      </c>
      <c r="K40" s="245"/>
      <c r="L40" s="245"/>
      <c r="M40" s="245"/>
      <c r="O40" s="280">
        <f>O39/(K23*F23)</f>
        <v>0.82601917206440667</v>
      </c>
      <c r="P40" s="280"/>
      <c r="Q40" s="280"/>
      <c r="R40" s="280"/>
      <c r="S40" s="280"/>
      <c r="T40" s="280"/>
      <c r="U40" s="280"/>
      <c r="V40" s="280"/>
      <c r="W40" s="244" t="s">
        <v>8</v>
      </c>
      <c r="X40" s="245"/>
      <c r="Y40" s="245"/>
      <c r="Z40" s="245"/>
      <c r="AE40" s="16"/>
      <c r="AF40" s="16"/>
      <c r="AG40" s="5"/>
      <c r="AH40" s="5"/>
      <c r="AI40" s="5"/>
      <c r="AJ40" s="5"/>
      <c r="AK40" s="5"/>
      <c r="AL40" s="5"/>
      <c r="AM40" s="5"/>
      <c r="AN40" s="5"/>
      <c r="AO40" s="5"/>
    </row>
    <row r="41" spans="1:41" ht="15" customHeight="1" x14ac:dyDescent="0.25">
      <c r="A41" s="5"/>
      <c r="O41" s="243">
        <f>K23-B39</f>
        <v>21063.488887642372</v>
      </c>
      <c r="P41" s="243"/>
      <c r="Q41" s="243"/>
      <c r="R41" s="243"/>
      <c r="S41" s="243"/>
      <c r="T41" s="243"/>
      <c r="U41" s="243"/>
      <c r="V41" s="243"/>
      <c r="W41" s="244" t="s">
        <v>30</v>
      </c>
      <c r="X41" s="245"/>
      <c r="Y41" s="245"/>
      <c r="Z41" s="245"/>
      <c r="AE41" s="16"/>
      <c r="AF41" s="16"/>
      <c r="AG41" s="5"/>
      <c r="AH41" s="5"/>
      <c r="AI41" s="5"/>
      <c r="AJ41" s="5"/>
      <c r="AK41" s="5"/>
      <c r="AL41" s="5"/>
      <c r="AM41" s="5"/>
      <c r="AN41" s="5"/>
      <c r="AO41" s="5"/>
    </row>
    <row r="42" spans="1:41" ht="15" customHeight="1" x14ac:dyDescent="0.25">
      <c r="A42" s="35"/>
      <c r="B42" s="35"/>
      <c r="C42" s="35"/>
      <c r="D42" s="35"/>
      <c r="E42" s="35"/>
      <c r="F42" s="36"/>
      <c r="G42" s="36"/>
      <c r="H42" s="36"/>
      <c r="I42" s="36"/>
      <c r="J42" s="36"/>
      <c r="K42" s="36"/>
      <c r="L42" s="36"/>
      <c r="M42" s="36"/>
      <c r="N42" s="36"/>
      <c r="O42" s="36"/>
      <c r="P42" s="36"/>
      <c r="Q42" s="36"/>
      <c r="R42" s="36"/>
      <c r="S42" s="36"/>
      <c r="T42" s="36"/>
      <c r="U42" s="36"/>
      <c r="V42" s="5"/>
      <c r="W42" s="5"/>
      <c r="X42" s="5"/>
      <c r="Y42" s="5"/>
      <c r="Z42" s="5"/>
      <c r="AA42" s="5"/>
      <c r="AB42" s="5"/>
      <c r="AC42" s="5"/>
      <c r="AD42" s="5"/>
      <c r="AE42" s="5"/>
      <c r="AF42" s="5"/>
      <c r="AG42" s="5"/>
      <c r="AH42" s="5"/>
      <c r="AI42" s="5"/>
      <c r="AJ42" s="5"/>
      <c r="AK42" s="5"/>
      <c r="AL42" s="5"/>
      <c r="AM42" s="5"/>
      <c r="AN42" s="5"/>
      <c r="AO42" s="5"/>
    </row>
    <row r="43" spans="1:41" ht="15" customHeight="1" x14ac:dyDescent="0.25">
      <c r="B43" s="6" t="s">
        <v>16</v>
      </c>
      <c r="C43" s="5"/>
      <c r="D43" s="5"/>
      <c r="E43" s="5"/>
      <c r="S43" s="37"/>
      <c r="T43" s="37"/>
      <c r="U43" s="23"/>
      <c r="V43" s="23"/>
      <c r="W43" s="23"/>
      <c r="X43" s="21"/>
      <c r="Y43" s="21"/>
      <c r="Z43" s="21"/>
      <c r="AA43" s="23"/>
      <c r="AB43" s="23"/>
      <c r="AC43" s="23"/>
      <c r="AD43" s="23"/>
      <c r="AE43" s="16"/>
      <c r="AF43" s="19"/>
      <c r="AG43" s="18"/>
      <c r="AH43" s="18"/>
      <c r="AI43" s="16"/>
      <c r="AJ43" s="16"/>
      <c r="AK43" s="16"/>
      <c r="AL43" s="16"/>
      <c r="AM43" s="5"/>
      <c r="AN43" s="5"/>
      <c r="AO43" s="5"/>
    </row>
    <row r="44" spans="1:41" ht="15" customHeight="1" x14ac:dyDescent="0.25">
      <c r="B44" s="212" t="s">
        <v>64</v>
      </c>
      <c r="C44" s="213"/>
      <c r="D44" s="213"/>
      <c r="E44" s="214"/>
      <c r="F44" s="220" t="s">
        <v>34</v>
      </c>
      <c r="G44" s="221"/>
      <c r="H44" s="224">
        <v>0</v>
      </c>
      <c r="I44" s="225"/>
      <c r="J44" s="226"/>
      <c r="K44" s="224">
        <f>K23</f>
        <v>25500</v>
      </c>
      <c r="L44" s="225"/>
      <c r="M44" s="226"/>
      <c r="S44" s="21"/>
      <c r="T44" s="21"/>
      <c r="AA44" s="21"/>
      <c r="AB44" s="21"/>
      <c r="AC44" s="21"/>
      <c r="AD44" s="21"/>
      <c r="AE44" s="21"/>
      <c r="AF44" s="21"/>
      <c r="AG44" s="21"/>
      <c r="AH44" s="21"/>
      <c r="AI44" s="21"/>
      <c r="AJ44" s="21"/>
      <c r="AK44" s="16"/>
      <c r="AL44" s="16"/>
      <c r="AM44" s="5"/>
      <c r="AN44" s="5"/>
      <c r="AO44" s="5"/>
    </row>
    <row r="45" spans="1:41" ht="15" customHeight="1" x14ac:dyDescent="0.25">
      <c r="B45" s="215"/>
      <c r="C45" s="216"/>
      <c r="D45" s="216"/>
      <c r="E45" s="217"/>
      <c r="F45" s="222" t="s">
        <v>14</v>
      </c>
      <c r="G45" s="223"/>
      <c r="H45" s="229">
        <v>0</v>
      </c>
      <c r="I45" s="230"/>
      <c r="J45" s="231"/>
      <c r="K45" s="229">
        <f>L21*K23</f>
        <v>2320831.7789291884</v>
      </c>
      <c r="L45" s="230"/>
      <c r="M45" s="231"/>
      <c r="S45" s="21"/>
      <c r="T45" s="21"/>
      <c r="AA45" s="21"/>
      <c r="AB45" s="21"/>
      <c r="AC45" s="21"/>
      <c r="AD45" s="21"/>
      <c r="AE45" s="21"/>
      <c r="AF45" s="21"/>
      <c r="AG45" s="21"/>
      <c r="AH45" s="21"/>
      <c r="AI45" s="21"/>
      <c r="AJ45" s="21"/>
      <c r="AK45" s="16"/>
      <c r="AL45" s="16"/>
      <c r="AM45" s="5"/>
      <c r="AN45" s="5"/>
      <c r="AO45" s="5"/>
    </row>
    <row r="46" spans="1:41" ht="15" customHeight="1" x14ac:dyDescent="0.25">
      <c r="B46" s="212" t="s">
        <v>65</v>
      </c>
      <c r="C46" s="213"/>
      <c r="D46" s="213"/>
      <c r="E46" s="214"/>
      <c r="F46" s="220" t="s">
        <v>34</v>
      </c>
      <c r="G46" s="221"/>
      <c r="H46" s="224">
        <v>0</v>
      </c>
      <c r="I46" s="225"/>
      <c r="J46" s="226"/>
      <c r="K46" s="224">
        <f>K23</f>
        <v>25500</v>
      </c>
      <c r="L46" s="225"/>
      <c r="M46" s="226"/>
      <c r="S46" s="21"/>
      <c r="T46" s="21"/>
      <c r="AA46" s="21"/>
      <c r="AB46" s="21"/>
      <c r="AC46" s="21"/>
      <c r="AD46" s="21"/>
      <c r="AE46" s="21"/>
      <c r="AF46" s="21"/>
      <c r="AG46" s="21"/>
      <c r="AH46" s="21"/>
      <c r="AI46" s="21"/>
      <c r="AJ46" s="21"/>
      <c r="AK46" s="16"/>
      <c r="AL46" s="16"/>
      <c r="AM46" s="5"/>
      <c r="AN46" s="5"/>
      <c r="AO46" s="5"/>
    </row>
    <row r="47" spans="1:41" ht="15" customHeight="1" x14ac:dyDescent="0.25">
      <c r="B47" s="215"/>
      <c r="C47" s="216"/>
      <c r="D47" s="216"/>
      <c r="E47" s="217"/>
      <c r="F47" s="222" t="s">
        <v>14</v>
      </c>
      <c r="G47" s="223"/>
      <c r="H47" s="229">
        <f>U21</f>
        <v>84235.987962003186</v>
      </c>
      <c r="I47" s="230"/>
      <c r="J47" s="231"/>
      <c r="K47" s="229">
        <f>U21</f>
        <v>84235.987962003186</v>
      </c>
      <c r="L47" s="230"/>
      <c r="M47" s="231"/>
      <c r="S47" s="21"/>
      <c r="T47" s="21"/>
      <c r="AA47" s="21"/>
      <c r="AB47" s="21"/>
      <c r="AC47" s="21"/>
      <c r="AD47" s="21"/>
      <c r="AE47" s="21"/>
      <c r="AF47" s="21"/>
      <c r="AG47" s="21"/>
      <c r="AH47" s="21"/>
      <c r="AI47" s="21"/>
      <c r="AJ47" s="21"/>
      <c r="AK47" s="16"/>
      <c r="AL47" s="16"/>
      <c r="AM47" s="5"/>
      <c r="AN47" s="5"/>
      <c r="AO47" s="5"/>
    </row>
    <row r="48" spans="1:41" ht="15" customHeight="1" x14ac:dyDescent="0.25">
      <c r="B48" s="212" t="s">
        <v>66</v>
      </c>
      <c r="C48" s="213"/>
      <c r="D48" s="213"/>
      <c r="E48" s="214"/>
      <c r="F48" s="220" t="s">
        <v>34</v>
      </c>
      <c r="G48" s="221"/>
      <c r="H48" s="224">
        <v>0</v>
      </c>
      <c r="I48" s="225"/>
      <c r="J48" s="226"/>
      <c r="K48" s="224">
        <f>K23</f>
        <v>25500</v>
      </c>
      <c r="L48" s="225"/>
      <c r="M48" s="226"/>
      <c r="S48" s="21"/>
      <c r="T48" s="21"/>
      <c r="AA48" s="21"/>
      <c r="AB48" s="21"/>
      <c r="AC48" s="21"/>
      <c r="AD48" s="21"/>
      <c r="AE48" s="21"/>
      <c r="AF48" s="21"/>
      <c r="AG48" s="21"/>
      <c r="AH48" s="21"/>
      <c r="AI48" s="21"/>
      <c r="AJ48" s="21"/>
      <c r="AK48" s="5"/>
      <c r="AL48" s="5"/>
      <c r="AM48" s="5"/>
      <c r="AN48" s="5"/>
      <c r="AO48" s="5"/>
    </row>
    <row r="49" spans="1:42" ht="15" customHeight="1" x14ac:dyDescent="0.25">
      <c r="B49" s="215"/>
      <c r="C49" s="216"/>
      <c r="D49" s="216"/>
      <c r="E49" s="217"/>
      <c r="F49" s="222" t="s">
        <v>14</v>
      </c>
      <c r="G49" s="223"/>
      <c r="H49" s="229">
        <f>H45+H47</f>
        <v>84235.987962003186</v>
      </c>
      <c r="I49" s="230"/>
      <c r="J49" s="231"/>
      <c r="K49" s="229">
        <f>K45+K47</f>
        <v>2405067.7668911917</v>
      </c>
      <c r="L49" s="230"/>
      <c r="M49" s="231"/>
      <c r="S49" s="21"/>
      <c r="T49" s="21"/>
      <c r="AA49" s="21"/>
      <c r="AB49" s="21"/>
      <c r="AC49" s="21"/>
      <c r="AD49" s="21"/>
      <c r="AE49" s="21"/>
      <c r="AF49" s="21"/>
      <c r="AG49" s="21"/>
      <c r="AH49" s="21"/>
      <c r="AI49" s="21"/>
      <c r="AJ49" s="21"/>
      <c r="AK49" s="5"/>
      <c r="AL49" s="5"/>
      <c r="AM49" s="5"/>
      <c r="AN49" s="5"/>
      <c r="AO49" s="5"/>
    </row>
    <row r="50" spans="1:42" ht="15" customHeight="1" x14ac:dyDescent="0.25">
      <c r="B50" s="212" t="s">
        <v>67</v>
      </c>
      <c r="C50" s="213"/>
      <c r="D50" s="213"/>
      <c r="E50" s="214"/>
      <c r="F50" s="220" t="s">
        <v>34</v>
      </c>
      <c r="G50" s="221"/>
      <c r="H50" s="224">
        <v>0</v>
      </c>
      <c r="I50" s="225"/>
      <c r="J50" s="226"/>
      <c r="K50" s="224">
        <f>K23</f>
        <v>25500</v>
      </c>
      <c r="L50" s="225"/>
      <c r="M50" s="226"/>
      <c r="S50" s="21"/>
      <c r="T50" s="21"/>
      <c r="AA50" s="21"/>
      <c r="AB50" s="21"/>
      <c r="AC50" s="21"/>
      <c r="AD50" s="21"/>
      <c r="AE50" s="21"/>
      <c r="AF50" s="21"/>
      <c r="AG50" s="21"/>
      <c r="AH50" s="21"/>
      <c r="AI50" s="21"/>
      <c r="AJ50" s="21"/>
      <c r="AK50" s="5"/>
      <c r="AL50" s="5"/>
      <c r="AM50" s="5"/>
      <c r="AN50" s="5"/>
      <c r="AO50" s="5"/>
    </row>
    <row r="51" spans="1:42" ht="15" customHeight="1" x14ac:dyDescent="0.25">
      <c r="B51" s="215"/>
      <c r="C51" s="216"/>
      <c r="D51" s="216"/>
      <c r="E51" s="217"/>
      <c r="F51" s="222" t="s">
        <v>14</v>
      </c>
      <c r="G51" s="223"/>
      <c r="H51" s="229">
        <v>0</v>
      </c>
      <c r="I51" s="230"/>
      <c r="J51" s="231"/>
      <c r="K51" s="229">
        <f>K23*F23</f>
        <v>2805000</v>
      </c>
      <c r="L51" s="230"/>
      <c r="M51" s="231"/>
      <c r="S51" s="21"/>
      <c r="T51" s="21"/>
      <c r="AA51" s="21"/>
      <c r="AB51" s="21"/>
      <c r="AC51" s="21"/>
      <c r="AD51" s="21"/>
      <c r="AE51" s="21"/>
      <c r="AF51" s="21"/>
      <c r="AG51" s="21"/>
      <c r="AH51" s="21"/>
      <c r="AI51" s="21"/>
      <c r="AJ51" s="21"/>
      <c r="AK51" s="5"/>
      <c r="AL51" s="5"/>
      <c r="AM51" s="5"/>
      <c r="AN51" s="5"/>
      <c r="AO51" s="5"/>
    </row>
    <row r="52" spans="1:42" ht="15" customHeight="1" x14ac:dyDescent="0.25">
      <c r="B52" s="212" t="s">
        <v>68</v>
      </c>
      <c r="C52" s="213"/>
      <c r="D52" s="213"/>
      <c r="E52" s="214"/>
      <c r="F52" s="220" t="s">
        <v>34</v>
      </c>
      <c r="G52" s="221"/>
      <c r="H52" s="224">
        <f>B39</f>
        <v>4436.5111123576298</v>
      </c>
      <c r="I52" s="225"/>
      <c r="J52" s="226"/>
      <c r="K52" s="232"/>
      <c r="L52" s="233"/>
      <c r="M52" s="234"/>
      <c r="S52" s="21"/>
      <c r="T52" s="21"/>
      <c r="AA52" s="21"/>
      <c r="AB52" s="21"/>
      <c r="AC52" s="21"/>
      <c r="AD52" s="21"/>
      <c r="AE52" s="21"/>
      <c r="AF52" s="21"/>
      <c r="AG52" s="21"/>
      <c r="AH52" s="21"/>
      <c r="AI52" s="21"/>
      <c r="AJ52" s="21"/>
      <c r="AK52" s="5"/>
      <c r="AL52" s="5"/>
      <c r="AM52" s="5"/>
      <c r="AN52" s="5"/>
      <c r="AO52" s="5"/>
    </row>
    <row r="53" spans="1:42" ht="15" customHeight="1" x14ac:dyDescent="0.25">
      <c r="B53" s="215"/>
      <c r="C53" s="216"/>
      <c r="D53" s="216"/>
      <c r="E53" s="217"/>
      <c r="F53" s="251" t="s">
        <v>14</v>
      </c>
      <c r="G53" s="252"/>
      <c r="H53" s="229">
        <f>B40</f>
        <v>488016.2223593393</v>
      </c>
      <c r="I53" s="230"/>
      <c r="J53" s="231"/>
      <c r="K53" s="235"/>
      <c r="L53" s="236"/>
      <c r="M53" s="237"/>
      <c r="S53" s="21"/>
      <c r="T53" s="21"/>
      <c r="AA53" s="21"/>
      <c r="AB53" s="21"/>
      <c r="AC53" s="21"/>
      <c r="AD53" s="21"/>
      <c r="AE53" s="21"/>
      <c r="AF53" s="21"/>
      <c r="AG53" s="21"/>
      <c r="AH53" s="21"/>
      <c r="AI53" s="21"/>
      <c r="AJ53" s="21"/>
      <c r="AK53" s="5"/>
      <c r="AL53" s="5"/>
      <c r="AM53" s="5"/>
      <c r="AN53" s="5"/>
      <c r="AO53" s="5"/>
    </row>
    <row r="54" spans="1:42" ht="15" customHeight="1" x14ac:dyDescent="0.25">
      <c r="A54" s="34"/>
      <c r="B54" s="34"/>
      <c r="C54" s="34"/>
      <c r="D54" s="34"/>
      <c r="E54" s="20"/>
      <c r="F54" s="20"/>
      <c r="G54" s="22"/>
      <c r="H54" s="38"/>
      <c r="I54" s="38"/>
      <c r="J54" s="38"/>
      <c r="K54" s="38"/>
      <c r="L54" s="38"/>
      <c r="M54" s="39"/>
      <c r="N54" s="21"/>
      <c r="O54" s="21"/>
      <c r="P54" s="22"/>
      <c r="Q54" s="21"/>
      <c r="R54" s="21"/>
      <c r="S54" s="21"/>
      <c r="T54" s="21"/>
      <c r="U54" s="21"/>
      <c r="V54" s="21"/>
      <c r="W54" s="21"/>
      <c r="X54" s="21"/>
      <c r="Y54" s="21"/>
      <c r="Z54" s="21"/>
      <c r="AA54" s="21"/>
      <c r="AB54" s="21"/>
      <c r="AC54" s="21"/>
      <c r="AD54" s="21"/>
      <c r="AE54" s="21"/>
      <c r="AF54" s="21"/>
      <c r="AG54" s="21"/>
      <c r="AH54" s="21"/>
      <c r="AI54" s="21"/>
      <c r="AJ54" s="21"/>
      <c r="AK54" s="5"/>
      <c r="AL54" s="5"/>
      <c r="AM54" s="5"/>
      <c r="AN54" s="5"/>
      <c r="AO54" s="5"/>
    </row>
    <row r="55" spans="1:42" ht="15" customHeight="1" x14ac:dyDescent="0.25">
      <c r="A55" s="34"/>
      <c r="B55" s="34"/>
      <c r="C55" s="34"/>
      <c r="D55" s="34"/>
      <c r="E55" s="20"/>
      <c r="F55" s="20"/>
      <c r="G55" s="22"/>
      <c r="H55" s="22"/>
      <c r="I55" s="22"/>
      <c r="J55" s="22"/>
      <c r="K55" s="22"/>
      <c r="L55" s="22"/>
      <c r="M55" s="21"/>
      <c r="N55" s="21"/>
      <c r="O55" s="21"/>
      <c r="P55" s="22"/>
      <c r="Q55" s="21"/>
      <c r="R55" s="21"/>
      <c r="S55" s="21"/>
      <c r="T55" s="21"/>
      <c r="U55" s="21"/>
      <c r="V55" s="21"/>
      <c r="W55" s="21"/>
      <c r="X55" s="21"/>
      <c r="Y55" s="21"/>
      <c r="Z55" s="21"/>
      <c r="AA55" s="21"/>
      <c r="AB55" s="21"/>
      <c r="AC55" s="21"/>
      <c r="AD55" s="21"/>
      <c r="AE55" s="21"/>
      <c r="AF55" s="21"/>
      <c r="AG55" s="21"/>
      <c r="AH55" s="21"/>
      <c r="AI55" s="21"/>
      <c r="AJ55" s="21"/>
      <c r="AK55" s="5"/>
      <c r="AL55" s="5"/>
      <c r="AM55" s="5"/>
      <c r="AN55" s="5"/>
      <c r="AO55" s="5"/>
    </row>
    <row r="56" spans="1:42" ht="15" customHeight="1" x14ac:dyDescent="0.25">
      <c r="A56" s="34"/>
      <c r="B56" s="34"/>
      <c r="C56" s="34"/>
      <c r="D56" s="34"/>
      <c r="E56" s="20"/>
      <c r="F56" s="20"/>
      <c r="G56" s="22"/>
      <c r="H56" s="22"/>
      <c r="I56" s="22"/>
      <c r="J56" s="22"/>
      <c r="K56" s="22"/>
      <c r="L56" s="22"/>
      <c r="M56" s="21"/>
      <c r="N56" s="21"/>
      <c r="O56" s="21"/>
      <c r="P56" s="22"/>
      <c r="Q56" s="21"/>
      <c r="R56" s="21"/>
      <c r="S56" s="21"/>
      <c r="T56" s="21"/>
      <c r="U56" s="21"/>
      <c r="V56" s="21"/>
      <c r="W56" s="21"/>
      <c r="X56" s="21"/>
      <c r="Y56" s="21"/>
      <c r="Z56" s="21"/>
      <c r="AA56" s="21"/>
      <c r="AB56" s="21"/>
      <c r="AC56" s="21"/>
      <c r="AD56" s="21"/>
      <c r="AE56" s="21"/>
      <c r="AF56" s="21"/>
      <c r="AG56" s="21"/>
      <c r="AH56" s="21"/>
      <c r="AI56" s="21"/>
      <c r="AJ56" s="21"/>
      <c r="AK56" s="5"/>
      <c r="AL56" s="5"/>
      <c r="AM56" s="5"/>
      <c r="AN56" s="5"/>
      <c r="AO56" s="5"/>
    </row>
    <row r="57" spans="1:42" ht="15" customHeight="1" x14ac:dyDescent="0.25">
      <c r="A57" s="34"/>
      <c r="B57" s="25" t="s">
        <v>18</v>
      </c>
      <c r="C57" s="238"/>
      <c r="D57" s="238"/>
      <c r="E57" s="238"/>
      <c r="F57" s="238"/>
      <c r="G57" s="238"/>
      <c r="H57" s="238"/>
      <c r="I57" s="238"/>
      <c r="J57" s="238"/>
      <c r="K57" s="238"/>
      <c r="L57" s="238"/>
      <c r="M57" s="238"/>
      <c r="N57" s="239"/>
      <c r="O57" s="24"/>
      <c r="P57" s="24"/>
      <c r="Q57" s="24"/>
    </row>
    <row r="58" spans="1:42" ht="15" customHeight="1" x14ac:dyDescent="0.25">
      <c r="A58" s="34"/>
      <c r="B58" s="172" t="s">
        <v>69</v>
      </c>
      <c r="C58" s="173"/>
      <c r="D58" s="173"/>
      <c r="E58" s="173"/>
      <c r="F58" s="173"/>
      <c r="G58" s="173"/>
      <c r="H58" s="173"/>
      <c r="I58" s="173"/>
      <c r="J58" s="173"/>
      <c r="K58" s="173"/>
      <c r="L58" s="173"/>
      <c r="M58" s="173"/>
      <c r="N58" s="174"/>
      <c r="O58" s="24"/>
      <c r="P58" s="24"/>
      <c r="Q58" s="24"/>
      <c r="R58" s="198" t="s">
        <v>17</v>
      </c>
      <c r="S58" s="199"/>
      <c r="T58" s="199"/>
      <c r="U58" s="199"/>
      <c r="V58" s="199"/>
      <c r="W58" s="199"/>
      <c r="X58" s="199"/>
      <c r="Y58" s="199"/>
      <c r="Z58" s="199"/>
      <c r="AA58" s="199"/>
      <c r="AB58" s="199"/>
      <c r="AC58" s="199"/>
      <c r="AD58" s="199"/>
      <c r="AE58" s="199"/>
      <c r="AF58" s="199"/>
      <c r="AG58" s="199"/>
      <c r="AH58" s="199"/>
      <c r="AI58" s="199"/>
      <c r="AJ58" s="199"/>
      <c r="AK58" s="199"/>
      <c r="AL58" s="199"/>
      <c r="AM58" s="199"/>
      <c r="AN58" s="199"/>
      <c r="AO58" s="199"/>
      <c r="AP58" s="200"/>
    </row>
    <row r="59" spans="1:42" ht="15" customHeight="1" x14ac:dyDescent="0.25">
      <c r="A59" s="34"/>
      <c r="B59" s="181"/>
      <c r="C59" s="102"/>
      <c r="D59" s="102"/>
      <c r="E59" s="102"/>
      <c r="F59" s="102"/>
      <c r="G59" s="102"/>
      <c r="H59" s="102"/>
      <c r="I59" s="102"/>
      <c r="J59" s="102"/>
      <c r="K59" s="102"/>
      <c r="L59" s="102"/>
      <c r="M59" s="102"/>
      <c r="N59" s="182"/>
      <c r="O59" s="5"/>
      <c r="P59" s="5"/>
      <c r="Q59" s="5"/>
      <c r="R59" s="201" t="s">
        <v>70</v>
      </c>
      <c r="S59" s="202"/>
      <c r="T59" s="202"/>
      <c r="U59" s="202"/>
      <c r="V59" s="202"/>
      <c r="W59" s="202"/>
      <c r="X59" s="202"/>
      <c r="Y59" s="202"/>
      <c r="Z59" s="202"/>
      <c r="AA59" s="202"/>
      <c r="AB59" s="202"/>
      <c r="AC59" s="202"/>
      <c r="AD59" s="202"/>
      <c r="AE59" s="202"/>
      <c r="AF59" s="202"/>
      <c r="AG59" s="202"/>
      <c r="AH59" s="202"/>
      <c r="AI59" s="202"/>
      <c r="AJ59" s="202"/>
      <c r="AK59" s="202"/>
      <c r="AL59" s="202"/>
      <c r="AM59" s="202"/>
      <c r="AN59" s="202"/>
      <c r="AO59" s="202"/>
      <c r="AP59" s="203"/>
    </row>
    <row r="60" spans="1:42" ht="15" customHeight="1" x14ac:dyDescent="0.25">
      <c r="A60" s="34"/>
      <c r="B60" s="181"/>
      <c r="C60" s="102"/>
      <c r="D60" s="102"/>
      <c r="E60" s="102"/>
      <c r="F60" s="102"/>
      <c r="G60" s="102"/>
      <c r="H60" s="102"/>
      <c r="I60" s="102"/>
      <c r="J60" s="102"/>
      <c r="K60" s="102"/>
      <c r="L60" s="102"/>
      <c r="M60" s="102"/>
      <c r="N60" s="182"/>
      <c r="O60" s="6"/>
      <c r="P60" s="6"/>
      <c r="Q60" s="6"/>
      <c r="R60" s="204"/>
      <c r="S60" s="205"/>
      <c r="T60" s="205"/>
      <c r="U60" s="205"/>
      <c r="V60" s="205"/>
      <c r="W60" s="205"/>
      <c r="X60" s="205"/>
      <c r="Y60" s="205"/>
      <c r="Z60" s="205"/>
      <c r="AA60" s="205"/>
      <c r="AB60" s="205"/>
      <c r="AC60" s="205"/>
      <c r="AD60" s="205"/>
      <c r="AE60" s="205"/>
      <c r="AF60" s="205"/>
      <c r="AG60" s="205"/>
      <c r="AH60" s="205"/>
      <c r="AI60" s="205"/>
      <c r="AJ60" s="205"/>
      <c r="AK60" s="205"/>
      <c r="AL60" s="205"/>
      <c r="AM60" s="205"/>
      <c r="AN60" s="205"/>
      <c r="AO60" s="205"/>
      <c r="AP60" s="206"/>
    </row>
    <row r="61" spans="1:42" ht="15" customHeight="1" x14ac:dyDescent="0.25">
      <c r="A61" s="6"/>
      <c r="B61" s="183"/>
      <c r="C61" s="137"/>
      <c r="D61" s="137"/>
      <c r="E61" s="137"/>
      <c r="F61" s="137"/>
      <c r="G61" s="137"/>
      <c r="H61" s="137"/>
      <c r="I61" s="137"/>
      <c r="J61" s="137"/>
      <c r="K61" s="137"/>
      <c r="L61" s="137"/>
      <c r="M61" s="137"/>
      <c r="N61" s="184"/>
      <c r="O61" s="5"/>
      <c r="P61" s="5"/>
      <c r="Q61" s="5"/>
      <c r="R61" s="204"/>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6"/>
    </row>
    <row r="62" spans="1:42" ht="15" customHeight="1" x14ac:dyDescent="0.25">
      <c r="A62" s="6"/>
      <c r="B62" s="192" t="s">
        <v>19</v>
      </c>
      <c r="C62" s="193"/>
      <c r="D62" s="193"/>
      <c r="E62" s="193"/>
      <c r="F62" s="193"/>
      <c r="G62" s="193"/>
      <c r="H62" s="193"/>
      <c r="I62" s="193"/>
      <c r="J62" s="193"/>
      <c r="K62" s="193"/>
      <c r="L62" s="193"/>
      <c r="M62" s="193"/>
      <c r="N62" s="194"/>
      <c r="O62" s="5"/>
      <c r="P62" s="26"/>
      <c r="Q62" s="5"/>
      <c r="R62" s="204"/>
      <c r="S62" s="205"/>
      <c r="T62" s="205"/>
      <c r="U62" s="205"/>
      <c r="V62" s="205"/>
      <c r="W62" s="205"/>
      <c r="X62" s="205"/>
      <c r="Y62" s="205"/>
      <c r="Z62" s="205"/>
      <c r="AA62" s="205"/>
      <c r="AB62" s="205"/>
      <c r="AC62" s="205"/>
      <c r="AD62" s="205"/>
      <c r="AE62" s="205"/>
      <c r="AF62" s="205"/>
      <c r="AG62" s="205"/>
      <c r="AH62" s="205"/>
      <c r="AI62" s="205"/>
      <c r="AJ62" s="205"/>
      <c r="AK62" s="205"/>
      <c r="AL62" s="205"/>
      <c r="AM62" s="205"/>
      <c r="AN62" s="205"/>
      <c r="AO62" s="205"/>
      <c r="AP62" s="206"/>
    </row>
    <row r="63" spans="1:42" s="2" customFormat="1" ht="14.1" customHeight="1" x14ac:dyDescent="0.25">
      <c r="A63" s="6"/>
      <c r="B63" s="195">
        <f>AE21*O40</f>
        <v>0.14257833622417412</v>
      </c>
      <c r="C63" s="196"/>
      <c r="D63" s="196"/>
      <c r="E63" s="196"/>
      <c r="F63" s="196"/>
      <c r="G63" s="196"/>
      <c r="H63" s="196"/>
      <c r="I63" s="196"/>
      <c r="J63" s="196"/>
      <c r="K63" s="197"/>
      <c r="L63" s="175" t="s">
        <v>8</v>
      </c>
      <c r="M63" s="176"/>
      <c r="N63" s="177"/>
      <c r="O63" s="5"/>
      <c r="P63" s="27"/>
      <c r="Q63" s="26"/>
      <c r="R63" s="207"/>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9"/>
    </row>
    <row r="64" spans="1:42" ht="14.1" customHeight="1" x14ac:dyDescent="0.25">
      <c r="AL64" s="5"/>
      <c r="AM64" s="5"/>
      <c r="AN64" s="5"/>
      <c r="AO64" s="5"/>
    </row>
    <row r="65" spans="1:44" ht="14.1" customHeight="1" x14ac:dyDescent="0.25">
      <c r="AL65" s="5"/>
      <c r="AM65" s="5"/>
      <c r="AN65" s="5"/>
      <c r="AO65" s="5"/>
    </row>
    <row r="66" spans="1:44" ht="14.1" customHeight="1" x14ac:dyDescent="0.25">
      <c r="AL66" s="5"/>
      <c r="AM66" s="5"/>
      <c r="AN66" s="5"/>
      <c r="AO66" s="5"/>
    </row>
    <row r="67" spans="1:44" ht="15" customHeight="1" x14ac:dyDescent="0.25">
      <c r="AL67" s="5"/>
      <c r="AM67" s="5"/>
      <c r="AN67" s="5"/>
      <c r="AO67" s="5"/>
    </row>
    <row r="68" spans="1:44" ht="15" customHeight="1" x14ac:dyDescent="0.25">
      <c r="AL68" s="5"/>
      <c r="AM68" s="5"/>
      <c r="AN68" s="5"/>
      <c r="AO68" s="5"/>
    </row>
    <row r="69" spans="1:44" ht="15" customHeight="1" x14ac:dyDescent="0.25">
      <c r="A69" s="54" t="s">
        <v>35</v>
      </c>
      <c r="B69" s="54"/>
      <c r="C69" s="54"/>
      <c r="D69" s="281" t="str">
        <f>IF(D1&lt;=1," ",D1)</f>
        <v xml:space="preserve"> </v>
      </c>
      <c r="E69" s="281"/>
      <c r="F69" s="281"/>
      <c r="G69" s="281"/>
      <c r="H69" s="281"/>
      <c r="I69" s="281"/>
      <c r="J69" s="281"/>
      <c r="K69" s="281"/>
      <c r="L69" s="273" t="s">
        <v>36</v>
      </c>
      <c r="M69" s="273"/>
      <c r="N69" s="273"/>
      <c r="O69" s="282" t="str">
        <f>IF(O1&lt;=1," ",O1)</f>
        <v xml:space="preserve"> </v>
      </c>
      <c r="P69" s="282"/>
      <c r="Q69" s="282"/>
      <c r="R69" s="282"/>
      <c r="S69" s="282"/>
      <c r="T69" s="282"/>
      <c r="U69" s="282"/>
      <c r="V69" s="296" t="s">
        <v>10</v>
      </c>
      <c r="W69" s="296"/>
      <c r="X69" s="296"/>
      <c r="Y69" s="296"/>
      <c r="Z69" s="297" t="str">
        <f>IF(Z1&lt;=1," ",Z1)</f>
        <v xml:space="preserve"> </v>
      </c>
      <c r="AA69" s="297"/>
      <c r="AB69" s="297"/>
      <c r="AC69" s="297"/>
      <c r="AD69" s="297"/>
      <c r="AE69" s="298" t="s">
        <v>2</v>
      </c>
      <c r="AF69" s="298"/>
      <c r="AG69" s="298"/>
      <c r="AH69" s="298"/>
      <c r="AI69" s="298"/>
      <c r="AJ69" s="299">
        <f>IF(AJ1&lt;=1," ",AJ1)</f>
        <v>4</v>
      </c>
      <c r="AK69" s="299"/>
      <c r="AL69" s="5"/>
      <c r="AM69" s="5"/>
      <c r="AN69" s="5"/>
      <c r="AO69" s="5"/>
    </row>
    <row r="70" spans="1:44" ht="15" customHeight="1" x14ac:dyDescent="0.25">
      <c r="A70" s="54" t="s">
        <v>35</v>
      </c>
      <c r="B70" s="54"/>
      <c r="C70" s="54"/>
      <c r="D70" s="281" t="str">
        <f t="shared" ref="D70:D71" si="0">IF(D2&lt;=1," ",D2)</f>
        <v xml:space="preserve"> </v>
      </c>
      <c r="E70" s="281"/>
      <c r="F70" s="281"/>
      <c r="G70" s="281"/>
      <c r="H70" s="281"/>
      <c r="I70" s="281"/>
      <c r="J70" s="281"/>
      <c r="K70" s="281"/>
      <c r="L70" s="273" t="s">
        <v>36</v>
      </c>
      <c r="M70" s="273"/>
      <c r="N70" s="273"/>
      <c r="O70" s="282" t="str">
        <f t="shared" ref="O70:O71" si="1">IF(O2&lt;=1," ",O2)</f>
        <v xml:space="preserve"> </v>
      </c>
      <c r="P70" s="282"/>
      <c r="Q70" s="282"/>
      <c r="R70" s="282"/>
      <c r="S70" s="282"/>
      <c r="T70" s="282"/>
      <c r="U70" s="282"/>
      <c r="V70" s="296" t="s">
        <v>10</v>
      </c>
      <c r="W70" s="296"/>
      <c r="X70" s="296"/>
      <c r="Y70" s="296"/>
      <c r="Z70" s="297" t="str">
        <f t="shared" ref="Z70:Z71" si="2">IF(Z2&lt;=1," ",Z2)</f>
        <v xml:space="preserve"> </v>
      </c>
      <c r="AA70" s="297"/>
      <c r="AB70" s="297"/>
      <c r="AC70" s="297"/>
      <c r="AD70" s="297"/>
      <c r="AE70" s="298" t="s">
        <v>2</v>
      </c>
      <c r="AF70" s="298"/>
      <c r="AG70" s="298"/>
      <c r="AH70" s="298"/>
      <c r="AI70" s="298"/>
      <c r="AJ70" s="299">
        <f t="shared" ref="AJ70:AJ71" si="3">IF(AJ2&lt;=1," ",AJ2)</f>
        <v>4</v>
      </c>
      <c r="AK70" s="299"/>
    </row>
    <row r="71" spans="1:44" ht="15" customHeight="1" x14ac:dyDescent="0.25">
      <c r="A71" s="54" t="s">
        <v>35</v>
      </c>
      <c r="B71" s="54"/>
      <c r="C71" s="54"/>
      <c r="D71" s="281" t="str">
        <f t="shared" si="0"/>
        <v xml:space="preserve"> </v>
      </c>
      <c r="E71" s="281"/>
      <c r="F71" s="281"/>
      <c r="G71" s="281"/>
      <c r="H71" s="281"/>
      <c r="I71" s="281"/>
      <c r="J71" s="281"/>
      <c r="K71" s="281"/>
      <c r="L71" s="273" t="s">
        <v>36</v>
      </c>
      <c r="M71" s="273"/>
      <c r="N71" s="273"/>
      <c r="O71" s="282" t="str">
        <f t="shared" si="1"/>
        <v xml:space="preserve"> </v>
      </c>
      <c r="P71" s="282"/>
      <c r="Q71" s="282"/>
      <c r="R71" s="282"/>
      <c r="S71" s="282"/>
      <c r="T71" s="282"/>
      <c r="U71" s="282"/>
      <c r="V71" s="296" t="s">
        <v>10</v>
      </c>
      <c r="W71" s="296"/>
      <c r="X71" s="296"/>
      <c r="Y71" s="296"/>
      <c r="Z71" s="297" t="str">
        <f t="shared" si="2"/>
        <v xml:space="preserve"> </v>
      </c>
      <c r="AA71" s="297"/>
      <c r="AB71" s="297"/>
      <c r="AC71" s="297"/>
      <c r="AD71" s="297"/>
      <c r="AE71" s="298" t="s">
        <v>2</v>
      </c>
      <c r="AF71" s="298"/>
      <c r="AG71" s="298"/>
      <c r="AH71" s="298"/>
      <c r="AI71" s="298"/>
      <c r="AJ71" s="299">
        <f t="shared" si="3"/>
        <v>4</v>
      </c>
      <c r="AK71" s="299"/>
    </row>
    <row r="73" spans="1:44" ht="15" customHeight="1" thickBot="1" x14ac:dyDescent="0.3">
      <c r="A73" s="178" t="s">
        <v>25</v>
      </c>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c r="AA73" s="178"/>
      <c r="AB73" s="97"/>
      <c r="AC73" s="97"/>
      <c r="AD73" s="97"/>
      <c r="AE73" s="97"/>
      <c r="AF73" s="97"/>
      <c r="AG73" s="97"/>
      <c r="AH73" s="97"/>
      <c r="AI73" s="97"/>
      <c r="AJ73" s="97"/>
      <c r="AK73" s="97"/>
      <c r="AL73" s="97"/>
      <c r="AM73" s="5"/>
      <c r="AN73" s="5"/>
      <c r="AO73" s="5"/>
    </row>
    <row r="74" spans="1:44" ht="15" customHeight="1" thickBot="1" x14ac:dyDescent="0.3">
      <c r="A74" s="253" t="s">
        <v>29</v>
      </c>
      <c r="B74" s="254"/>
      <c r="C74" s="254"/>
      <c r="D74" s="254"/>
      <c r="E74" s="254"/>
      <c r="F74" s="254"/>
      <c r="G74" s="254"/>
      <c r="H74" s="254"/>
      <c r="I74" s="254"/>
      <c r="J74" s="254"/>
      <c r="K74" s="254"/>
      <c r="L74" s="254"/>
      <c r="M74" s="254"/>
      <c r="N74" s="254"/>
      <c r="O74" s="254"/>
      <c r="P74" s="254"/>
      <c r="Q74" s="254"/>
      <c r="R74" s="254"/>
      <c r="S74" s="254"/>
      <c r="T74" s="254"/>
      <c r="U74" s="254"/>
      <c r="V74" s="254"/>
      <c r="W74" s="254"/>
      <c r="X74" s="254"/>
      <c r="Y74" s="254"/>
      <c r="Z74" s="254"/>
      <c r="AA74" s="255"/>
      <c r="AB74" s="28"/>
      <c r="AC74" s="28"/>
      <c r="AD74" s="28"/>
      <c r="AE74" s="28"/>
      <c r="AF74" s="28"/>
      <c r="AG74" s="28"/>
      <c r="AH74" s="28"/>
      <c r="AI74" s="28"/>
      <c r="AJ74" s="28"/>
      <c r="AK74" s="28"/>
      <c r="AL74" s="28"/>
      <c r="AM74" s="5"/>
      <c r="AN74" s="5"/>
      <c r="AO74" s="5"/>
    </row>
    <row r="75" spans="1:44" ht="15" customHeight="1" x14ac:dyDescent="0.25">
      <c r="A75" s="179"/>
      <c r="B75" s="180"/>
      <c r="C75" s="180"/>
      <c r="D75" s="180"/>
      <c r="E75" s="180"/>
      <c r="F75" s="180"/>
      <c r="G75" s="180"/>
      <c r="H75" s="180"/>
      <c r="I75" s="180"/>
      <c r="J75" s="180"/>
      <c r="K75" s="180"/>
      <c r="L75" s="185" t="s">
        <v>6</v>
      </c>
      <c r="M75" s="186"/>
      <c r="N75" s="186"/>
      <c r="O75" s="186"/>
      <c r="P75" s="186"/>
      <c r="Q75" s="186"/>
      <c r="R75" s="186"/>
      <c r="S75" s="187"/>
      <c r="T75" s="185" t="s">
        <v>7</v>
      </c>
      <c r="U75" s="186"/>
      <c r="V75" s="186"/>
      <c r="W75" s="186"/>
      <c r="X75" s="186"/>
      <c r="Y75" s="186"/>
      <c r="Z75" s="186"/>
      <c r="AA75" s="210"/>
      <c r="AB75" s="23"/>
      <c r="AC75" s="23"/>
      <c r="AD75" s="23"/>
      <c r="AE75" s="23"/>
      <c r="AF75" s="23"/>
      <c r="AG75" s="23"/>
      <c r="AH75" s="23"/>
      <c r="AI75" s="23"/>
      <c r="AJ75" s="23"/>
      <c r="AK75" s="23"/>
      <c r="AL75" s="23"/>
      <c r="AM75" s="16"/>
      <c r="AN75" s="16"/>
      <c r="AO75" s="16"/>
      <c r="AP75" s="3"/>
      <c r="AQ75" s="3"/>
      <c r="AR75" s="3"/>
    </row>
    <row r="76" spans="1:44" ht="15" customHeight="1" x14ac:dyDescent="0.25">
      <c r="A76" s="248"/>
      <c r="B76" s="249"/>
      <c r="C76" s="249"/>
      <c r="D76" s="249"/>
      <c r="E76" s="249"/>
      <c r="F76" s="249"/>
      <c r="G76" s="249"/>
      <c r="H76" s="249"/>
      <c r="I76" s="249"/>
      <c r="J76" s="249"/>
      <c r="K76" s="250"/>
      <c r="L76" s="188" t="s">
        <v>14</v>
      </c>
      <c r="M76" s="189"/>
      <c r="N76" s="189"/>
      <c r="O76" s="190"/>
      <c r="P76" s="189" t="s">
        <v>8</v>
      </c>
      <c r="Q76" s="189"/>
      <c r="R76" s="189"/>
      <c r="S76" s="190"/>
      <c r="T76" s="188" t="s">
        <v>14</v>
      </c>
      <c r="U76" s="189"/>
      <c r="V76" s="189"/>
      <c r="W76" s="190"/>
      <c r="X76" s="189" t="s">
        <v>8</v>
      </c>
      <c r="Y76" s="189"/>
      <c r="Z76" s="189"/>
      <c r="AA76" s="211"/>
      <c r="AB76" s="23"/>
      <c r="AC76" s="23"/>
      <c r="AD76" s="23"/>
      <c r="AE76" s="23"/>
      <c r="AF76" s="23"/>
      <c r="AG76" s="23"/>
      <c r="AH76" s="23"/>
      <c r="AI76" s="23"/>
      <c r="AJ76" s="23"/>
      <c r="AK76" s="23"/>
      <c r="AL76" s="23"/>
      <c r="AM76" s="16"/>
      <c r="AN76" s="16"/>
      <c r="AO76" s="16"/>
      <c r="AP76" s="3"/>
      <c r="AQ76" s="3"/>
      <c r="AR76" s="3"/>
    </row>
    <row r="77" spans="1:44" ht="15" customHeight="1" x14ac:dyDescent="0.25">
      <c r="A77" s="58" t="s">
        <v>71</v>
      </c>
      <c r="B77" s="59"/>
      <c r="C77" s="59"/>
      <c r="D77" s="59"/>
      <c r="E77" s="59"/>
      <c r="F77" s="59"/>
      <c r="G77" s="59"/>
      <c r="H77" s="59"/>
      <c r="I77" s="59"/>
      <c r="J77" s="59"/>
      <c r="K77" s="59"/>
      <c r="L77" s="63"/>
      <c r="M77" s="64"/>
      <c r="N77" s="64"/>
      <c r="O77" s="65"/>
      <c r="P77" s="169"/>
      <c r="Q77" s="169"/>
      <c r="R77" s="169"/>
      <c r="S77" s="170"/>
      <c r="T77" s="63">
        <f>AF78*AF80</f>
        <v>342000</v>
      </c>
      <c r="U77" s="64"/>
      <c r="V77" s="64"/>
      <c r="W77" s="65"/>
      <c r="X77" s="169"/>
      <c r="Y77" s="169"/>
      <c r="Z77" s="169"/>
      <c r="AA77" s="171"/>
      <c r="AB77" s="29"/>
      <c r="AC77" s="29"/>
      <c r="AD77" s="29"/>
      <c r="AE77" s="30"/>
      <c r="AF77" s="30"/>
      <c r="AG77" s="30"/>
      <c r="AH77" s="30"/>
      <c r="AI77" s="29"/>
      <c r="AJ77" s="29"/>
      <c r="AK77" s="29"/>
      <c r="AL77" s="29"/>
      <c r="AM77" s="16"/>
      <c r="AN77" s="16"/>
      <c r="AO77" s="16"/>
      <c r="AP77" s="3"/>
      <c r="AQ77" s="3"/>
      <c r="AR77" s="3"/>
    </row>
    <row r="78" spans="1:44" ht="15" customHeight="1" x14ac:dyDescent="0.25">
      <c r="A78" s="227" t="s">
        <v>64</v>
      </c>
      <c r="B78" s="228"/>
      <c r="C78" s="228"/>
      <c r="D78" s="228"/>
      <c r="E78" s="228"/>
      <c r="F78" s="228"/>
      <c r="G78" s="228"/>
      <c r="H78" s="228"/>
      <c r="I78" s="228"/>
      <c r="J78" s="228"/>
      <c r="K78" s="228"/>
      <c r="L78" s="63"/>
      <c r="M78" s="64"/>
      <c r="N78" s="64"/>
      <c r="O78" s="65"/>
      <c r="P78" s="169"/>
      <c r="Q78" s="169"/>
      <c r="R78" s="169"/>
      <c r="S78" s="170"/>
      <c r="T78" s="63"/>
      <c r="U78" s="64"/>
      <c r="V78" s="64"/>
      <c r="W78" s="65"/>
      <c r="X78" s="169"/>
      <c r="Y78" s="169"/>
      <c r="Z78" s="169"/>
      <c r="AA78" s="171"/>
      <c r="AB78" s="29"/>
      <c r="AC78" s="29"/>
      <c r="AD78" s="29" t="s">
        <v>76</v>
      </c>
      <c r="AE78" s="30"/>
      <c r="AF78" s="30">
        <v>40</v>
      </c>
      <c r="AG78" s="30"/>
      <c r="AH78" s="30"/>
      <c r="AI78" s="29"/>
      <c r="AJ78" s="29"/>
      <c r="AK78" s="29"/>
      <c r="AL78" s="29"/>
      <c r="AM78" s="16"/>
      <c r="AN78" s="16"/>
      <c r="AO78" s="16"/>
      <c r="AP78" s="3"/>
      <c r="AQ78" s="3"/>
      <c r="AR78" s="3"/>
    </row>
    <row r="79" spans="1:44" ht="15" customHeight="1" x14ac:dyDescent="0.25">
      <c r="A79" s="58" t="s">
        <v>72</v>
      </c>
      <c r="B79" s="59"/>
      <c r="C79" s="59"/>
      <c r="D79" s="59"/>
      <c r="E79" s="59"/>
      <c r="F79" s="59"/>
      <c r="G79" s="59"/>
      <c r="H79" s="59"/>
      <c r="I79" s="59"/>
      <c r="J79" s="59"/>
      <c r="K79" s="191"/>
      <c r="L79" s="63"/>
      <c r="M79" s="64"/>
      <c r="N79" s="64"/>
      <c r="O79" s="65"/>
      <c r="P79" s="169" t="e">
        <f>L79/$L$77</f>
        <v>#DIV/0!</v>
      </c>
      <c r="Q79" s="169"/>
      <c r="R79" s="169"/>
      <c r="S79" s="170"/>
      <c r="T79" s="63">
        <f>7*AF80</f>
        <v>59850</v>
      </c>
      <c r="U79" s="64"/>
      <c r="V79" s="64"/>
      <c r="W79" s="65"/>
      <c r="X79" s="169">
        <f>T79/$T$77</f>
        <v>0.17499999999999999</v>
      </c>
      <c r="Y79" s="169"/>
      <c r="Z79" s="169"/>
      <c r="AA79" s="171"/>
      <c r="AB79" s="29"/>
      <c r="AC79" s="29"/>
      <c r="AD79" s="29"/>
      <c r="AE79" s="30"/>
      <c r="AF79" s="30"/>
      <c r="AG79" s="30"/>
      <c r="AH79" s="30"/>
      <c r="AI79" s="29"/>
      <c r="AJ79" s="29"/>
      <c r="AK79" s="29"/>
      <c r="AL79" s="29"/>
      <c r="AM79" s="16"/>
      <c r="AN79" s="16"/>
      <c r="AO79" s="16"/>
      <c r="AP79" s="3"/>
      <c r="AQ79" s="3"/>
      <c r="AR79" s="3"/>
    </row>
    <row r="80" spans="1:44" ht="15" customHeight="1" x14ac:dyDescent="0.25">
      <c r="A80" s="58" t="s">
        <v>45</v>
      </c>
      <c r="B80" s="59"/>
      <c r="C80" s="59"/>
      <c r="D80" s="59"/>
      <c r="E80" s="59"/>
      <c r="F80" s="59"/>
      <c r="G80" s="59"/>
      <c r="H80" s="59"/>
      <c r="I80" s="59"/>
      <c r="J80" s="59"/>
      <c r="K80" s="191"/>
      <c r="L80" s="63">
        <f>L17*$K$23</f>
        <v>122400</v>
      </c>
      <c r="M80" s="64"/>
      <c r="N80" s="64"/>
      <c r="O80" s="65"/>
      <c r="P80" s="169" t="e">
        <f>L80/$L$77</f>
        <v>#DIV/0!</v>
      </c>
      <c r="Q80" s="169"/>
      <c r="R80" s="169"/>
      <c r="S80" s="170"/>
      <c r="T80" s="63">
        <f>13*AF80</f>
        <v>111150</v>
      </c>
      <c r="U80" s="64"/>
      <c r="V80" s="64"/>
      <c r="W80" s="65"/>
      <c r="X80" s="169">
        <f t="shared" ref="X80:X90" si="4">T80/$T$77</f>
        <v>0.32500000000000001</v>
      </c>
      <c r="Y80" s="169"/>
      <c r="Z80" s="169"/>
      <c r="AA80" s="171"/>
      <c r="AB80" s="29"/>
      <c r="AC80" s="29"/>
      <c r="AD80" s="29" t="s">
        <v>77</v>
      </c>
      <c r="AE80" s="30"/>
      <c r="AF80" s="30">
        <v>8550</v>
      </c>
      <c r="AG80" s="30"/>
      <c r="AH80" s="30"/>
      <c r="AI80" s="29"/>
      <c r="AJ80" s="29"/>
      <c r="AK80" s="29"/>
      <c r="AL80" s="29"/>
      <c r="AM80" s="16"/>
      <c r="AN80" s="16"/>
      <c r="AO80" s="16"/>
      <c r="AP80" s="3"/>
      <c r="AQ80" s="3"/>
      <c r="AR80" s="3"/>
    </row>
    <row r="81" spans="1:44" ht="15" customHeight="1" x14ac:dyDescent="0.25">
      <c r="A81" s="58" t="s">
        <v>46</v>
      </c>
      <c r="B81" s="59"/>
      <c r="C81" s="59"/>
      <c r="D81" s="59"/>
      <c r="E81" s="59"/>
      <c r="F81" s="59"/>
      <c r="G81" s="59"/>
      <c r="H81" s="59"/>
      <c r="I81" s="59"/>
      <c r="J81" s="59"/>
      <c r="K81" s="191"/>
      <c r="L81" s="63">
        <f t="shared" ref="L80:L82" si="5">L18*$K$23</f>
        <v>1041139.896373057</v>
      </c>
      <c r="M81" s="64"/>
      <c r="N81" s="64"/>
      <c r="O81" s="65"/>
      <c r="P81" s="169" t="e">
        <f t="shared" ref="P80:P81" si="6">L81/$L$77</f>
        <v>#DIV/0!</v>
      </c>
      <c r="Q81" s="169"/>
      <c r="R81" s="169"/>
      <c r="S81" s="170"/>
      <c r="T81" s="63">
        <v>0</v>
      </c>
      <c r="U81" s="64"/>
      <c r="V81" s="64"/>
      <c r="W81" s="65"/>
      <c r="X81" s="169">
        <f t="shared" si="4"/>
        <v>0</v>
      </c>
      <c r="Y81" s="169"/>
      <c r="Z81" s="169"/>
      <c r="AA81" s="171"/>
      <c r="AB81" s="29"/>
      <c r="AC81" s="29"/>
      <c r="AD81" s="29"/>
      <c r="AE81" s="30"/>
      <c r="AF81" s="30"/>
      <c r="AG81" s="30"/>
      <c r="AH81" s="30"/>
      <c r="AI81" s="29"/>
      <c r="AJ81" s="29"/>
      <c r="AK81" s="29"/>
      <c r="AL81" s="29"/>
      <c r="AM81" s="16"/>
      <c r="AN81" s="16"/>
      <c r="AO81" s="16"/>
      <c r="AP81" s="3"/>
      <c r="AQ81" s="3"/>
      <c r="AR81" s="3"/>
    </row>
    <row r="82" spans="1:44" ht="15" customHeight="1" x14ac:dyDescent="0.25">
      <c r="A82" s="58" t="s">
        <v>73</v>
      </c>
      <c r="B82" s="59"/>
      <c r="C82" s="59"/>
      <c r="D82" s="59"/>
      <c r="E82" s="59"/>
      <c r="F82" s="59"/>
      <c r="G82" s="59"/>
      <c r="H82" s="59"/>
      <c r="I82" s="59"/>
      <c r="J82" s="59"/>
      <c r="K82" s="191"/>
      <c r="L82" s="63">
        <f t="shared" si="5"/>
        <v>74870.466321243526</v>
      </c>
      <c r="M82" s="64"/>
      <c r="N82" s="64"/>
      <c r="O82" s="65"/>
      <c r="P82" s="169" t="e">
        <f>L82/$L$77</f>
        <v>#DIV/0!</v>
      </c>
      <c r="Q82" s="169"/>
      <c r="R82" s="169"/>
      <c r="S82" s="170"/>
      <c r="T82" s="63">
        <f>2*AF80</f>
        <v>17100</v>
      </c>
      <c r="U82" s="64"/>
      <c r="V82" s="64"/>
      <c r="W82" s="65"/>
      <c r="X82" s="169">
        <f t="shared" si="4"/>
        <v>0.05</v>
      </c>
      <c r="Y82" s="169"/>
      <c r="Z82" s="169"/>
      <c r="AA82" s="171"/>
      <c r="AB82" s="29"/>
      <c r="AC82" s="29"/>
      <c r="AD82" s="29"/>
      <c r="AE82" s="30"/>
      <c r="AF82" s="30"/>
      <c r="AG82" s="30"/>
      <c r="AH82" s="30"/>
      <c r="AI82" s="29"/>
      <c r="AJ82" s="29"/>
      <c r="AK82" s="29"/>
      <c r="AL82" s="29"/>
      <c r="AM82" s="16"/>
      <c r="AN82" s="16"/>
      <c r="AO82" s="16"/>
      <c r="AP82" s="3"/>
      <c r="AQ82" s="3"/>
      <c r="AR82" s="3"/>
    </row>
    <row r="83" spans="1:44" s="46" customFormat="1" ht="15" customHeight="1" x14ac:dyDescent="0.25">
      <c r="A83" s="300" t="s">
        <v>74</v>
      </c>
      <c r="B83" s="301"/>
      <c r="C83" s="301"/>
      <c r="D83" s="301"/>
      <c r="E83" s="301"/>
      <c r="F83" s="301"/>
      <c r="G83" s="301"/>
      <c r="H83" s="301"/>
      <c r="I83" s="301"/>
      <c r="J83" s="301"/>
      <c r="K83" s="302"/>
      <c r="L83" s="63">
        <f>L77-SUM(L79:O82)</f>
        <v>-1238410.3626943005</v>
      </c>
      <c r="M83" s="64"/>
      <c r="N83" s="64"/>
      <c r="O83" s="65"/>
      <c r="P83" s="303" t="e">
        <f>L83/$L$77</f>
        <v>#DIV/0!</v>
      </c>
      <c r="Q83" s="169"/>
      <c r="R83" s="169"/>
      <c r="S83" s="170"/>
      <c r="T83" s="63">
        <f>T77-SUM(T79:W82)</f>
        <v>153900</v>
      </c>
      <c r="U83" s="64"/>
      <c r="V83" s="64"/>
      <c r="W83" s="65"/>
      <c r="X83" s="169">
        <f t="shared" si="4"/>
        <v>0.45</v>
      </c>
      <c r="Y83" s="169"/>
      <c r="Z83" s="169"/>
      <c r="AA83" s="171"/>
      <c r="AB83" s="43"/>
      <c r="AC83" s="43"/>
      <c r="AD83" s="43"/>
      <c r="AE83" s="44"/>
      <c r="AF83" s="44"/>
      <c r="AG83" s="44"/>
      <c r="AH83" s="44"/>
      <c r="AI83" s="43"/>
      <c r="AJ83" s="43"/>
      <c r="AK83" s="43"/>
      <c r="AL83" s="43"/>
      <c r="AM83" s="32"/>
      <c r="AN83" s="32"/>
      <c r="AO83" s="32"/>
      <c r="AP83" s="45"/>
      <c r="AQ83" s="45"/>
      <c r="AR83" s="45"/>
    </row>
    <row r="84" spans="1:44" ht="15" customHeight="1" x14ac:dyDescent="0.25">
      <c r="A84" s="227" t="s">
        <v>65</v>
      </c>
      <c r="B84" s="228"/>
      <c r="C84" s="228"/>
      <c r="D84" s="228"/>
      <c r="E84" s="228"/>
      <c r="F84" s="228"/>
      <c r="G84" s="228"/>
      <c r="H84" s="228"/>
      <c r="I84" s="228"/>
      <c r="J84" s="228"/>
      <c r="K84" s="247"/>
      <c r="L84" s="63"/>
      <c r="M84" s="64"/>
      <c r="N84" s="64"/>
      <c r="O84" s="65"/>
      <c r="P84" s="169"/>
      <c r="Q84" s="169"/>
      <c r="R84" s="169"/>
      <c r="S84" s="170"/>
      <c r="T84" s="63"/>
      <c r="U84" s="64"/>
      <c r="V84" s="64"/>
      <c r="W84" s="65"/>
      <c r="X84" s="169"/>
      <c r="Y84" s="169"/>
      <c r="Z84" s="169"/>
      <c r="AA84" s="171"/>
      <c r="AB84" s="29"/>
      <c r="AC84" s="29"/>
      <c r="AD84" s="29"/>
      <c r="AE84" s="30"/>
      <c r="AF84" s="30"/>
      <c r="AG84" s="30"/>
      <c r="AH84" s="30"/>
      <c r="AI84" s="29"/>
      <c r="AJ84" s="29"/>
      <c r="AK84" s="29"/>
      <c r="AL84" s="29"/>
      <c r="AM84" s="16"/>
      <c r="AN84" s="16"/>
      <c r="AO84" s="16"/>
      <c r="AP84" s="3"/>
      <c r="AQ84" s="3"/>
      <c r="AR84" s="3"/>
    </row>
    <row r="85" spans="1:44" ht="15" customHeight="1" x14ac:dyDescent="0.25">
      <c r="A85" s="58" t="s">
        <v>72</v>
      </c>
      <c r="B85" s="59"/>
      <c r="C85" s="59"/>
      <c r="D85" s="59"/>
      <c r="E85" s="59"/>
      <c r="F85" s="59"/>
      <c r="G85" s="59"/>
      <c r="H85" s="59"/>
      <c r="I85" s="59"/>
      <c r="J85" s="59"/>
      <c r="K85" s="191"/>
      <c r="L85" s="63">
        <f>U16</f>
        <v>1640.7599309151992</v>
      </c>
      <c r="M85" s="64"/>
      <c r="N85" s="64"/>
      <c r="O85" s="65"/>
      <c r="P85" s="169" t="e">
        <f>L85/$L$77</f>
        <v>#DIV/0!</v>
      </c>
      <c r="Q85" s="169"/>
      <c r="R85" s="169"/>
      <c r="S85" s="170"/>
      <c r="T85" s="63">
        <v>50000</v>
      </c>
      <c r="U85" s="64"/>
      <c r="V85" s="64"/>
      <c r="W85" s="65"/>
      <c r="X85" s="169">
        <f t="shared" si="4"/>
        <v>0.14619883040935672</v>
      </c>
      <c r="Y85" s="169"/>
      <c r="Z85" s="169"/>
      <c r="AA85" s="171"/>
      <c r="AB85" s="29"/>
      <c r="AC85" s="29"/>
      <c r="AD85" s="30"/>
      <c r="AE85" s="30"/>
      <c r="AF85" s="30"/>
      <c r="AG85" s="30"/>
      <c r="AH85" s="30"/>
      <c r="AI85" s="30"/>
      <c r="AJ85" s="30"/>
      <c r="AK85" s="30"/>
      <c r="AL85" s="30"/>
      <c r="AM85" s="30"/>
      <c r="AN85" s="30"/>
      <c r="AO85" s="30"/>
      <c r="AP85" s="4"/>
      <c r="AQ85" s="4"/>
      <c r="AR85" s="4"/>
    </row>
    <row r="86" spans="1:44" ht="15" customHeight="1" x14ac:dyDescent="0.25">
      <c r="A86" s="58" t="s">
        <v>48</v>
      </c>
      <c r="B86" s="59"/>
      <c r="C86" s="59"/>
      <c r="D86" s="59"/>
      <c r="E86" s="59"/>
      <c r="F86" s="59"/>
      <c r="G86" s="59"/>
      <c r="H86" s="59"/>
      <c r="I86" s="59"/>
      <c r="J86" s="59"/>
      <c r="K86" s="191"/>
      <c r="L86" s="63">
        <f>U20</f>
        <v>8333.57</v>
      </c>
      <c r="M86" s="64"/>
      <c r="N86" s="64"/>
      <c r="O86" s="65"/>
      <c r="P86" s="169" t="e">
        <f t="shared" ref="P86:P87" si="7">L86/$L$77</f>
        <v>#DIV/0!</v>
      </c>
      <c r="Q86" s="169"/>
      <c r="R86" s="169"/>
      <c r="S86" s="170"/>
      <c r="T86" s="63">
        <f>(T89-8050)/12</f>
        <v>2683.3333333333335</v>
      </c>
      <c r="U86" s="64"/>
      <c r="V86" s="64"/>
      <c r="W86" s="65"/>
      <c r="X86" s="169">
        <f t="shared" si="4"/>
        <v>7.8460038986354775E-3</v>
      </c>
      <c r="Y86" s="169"/>
      <c r="Z86" s="169"/>
      <c r="AA86" s="171"/>
      <c r="AB86" s="29"/>
      <c r="AC86" s="29"/>
      <c r="AD86" s="29"/>
      <c r="AE86" s="30"/>
      <c r="AF86" s="30"/>
      <c r="AG86" s="30"/>
      <c r="AH86" s="30"/>
      <c r="AI86" s="29"/>
      <c r="AJ86" s="29"/>
      <c r="AK86" s="29"/>
      <c r="AL86" s="29"/>
      <c r="AM86" s="16"/>
      <c r="AN86" s="16"/>
      <c r="AO86" s="16"/>
      <c r="AP86" s="3"/>
      <c r="AQ86" s="3"/>
      <c r="AR86" s="3"/>
    </row>
    <row r="87" spans="1:44" ht="15" customHeight="1" x14ac:dyDescent="0.25">
      <c r="A87" s="58" t="s">
        <v>46</v>
      </c>
      <c r="B87" s="59"/>
      <c r="C87" s="59"/>
      <c r="D87" s="59"/>
      <c r="E87" s="59"/>
      <c r="F87" s="59"/>
      <c r="G87" s="59"/>
      <c r="H87" s="59"/>
      <c r="I87" s="59"/>
      <c r="J87" s="59"/>
      <c r="K87" s="191"/>
      <c r="L87" s="63">
        <f>U18</f>
        <v>73782.383419689024</v>
      </c>
      <c r="M87" s="64"/>
      <c r="N87" s="64"/>
      <c r="O87" s="65"/>
      <c r="P87" s="169" t="e">
        <f t="shared" si="7"/>
        <v>#DIV/0!</v>
      </c>
      <c r="Q87" s="169"/>
      <c r="R87" s="169"/>
      <c r="S87" s="170"/>
      <c r="T87" s="63">
        <v>5900</v>
      </c>
      <c r="U87" s="64"/>
      <c r="V87" s="64"/>
      <c r="W87" s="65"/>
      <c r="X87" s="169">
        <f t="shared" si="4"/>
        <v>1.7251461988304094E-2</v>
      </c>
      <c r="Y87" s="169"/>
      <c r="Z87" s="169"/>
      <c r="AA87" s="171"/>
      <c r="AB87" s="29"/>
      <c r="AC87" s="29"/>
      <c r="AD87" s="29"/>
      <c r="AE87" s="30"/>
      <c r="AF87" s="30"/>
      <c r="AG87" s="30"/>
      <c r="AH87" s="30"/>
      <c r="AI87" s="29"/>
      <c r="AJ87" s="29"/>
      <c r="AK87" s="29"/>
      <c r="AL87" s="29"/>
      <c r="AM87" s="16"/>
      <c r="AN87" s="16"/>
      <c r="AO87" s="16"/>
      <c r="AP87" s="3"/>
      <c r="AQ87" s="3"/>
      <c r="AR87" s="3"/>
    </row>
    <row r="88" spans="1:44" ht="15" customHeight="1" x14ac:dyDescent="0.25">
      <c r="A88" s="58" t="s">
        <v>73</v>
      </c>
      <c r="B88" s="59"/>
      <c r="C88" s="59"/>
      <c r="D88" s="59"/>
      <c r="E88" s="59"/>
      <c r="F88" s="59"/>
      <c r="G88" s="59"/>
      <c r="H88" s="59"/>
      <c r="I88" s="59"/>
      <c r="J88" s="59"/>
      <c r="K88" s="191"/>
      <c r="L88" s="63">
        <f>U19</f>
        <v>479.27461139895604</v>
      </c>
      <c r="M88" s="64"/>
      <c r="N88" s="64"/>
      <c r="O88" s="65"/>
      <c r="P88" s="169" t="e">
        <f t="shared" ref="P88:P91" si="8">L88/$L$77</f>
        <v>#DIV/0!</v>
      </c>
      <c r="Q88" s="169"/>
      <c r="R88" s="169"/>
      <c r="S88" s="170"/>
      <c r="T88" s="63">
        <v>0</v>
      </c>
      <c r="U88" s="64"/>
      <c r="V88" s="64"/>
      <c r="W88" s="65"/>
      <c r="X88" s="169">
        <f t="shared" si="4"/>
        <v>0</v>
      </c>
      <c r="Y88" s="169"/>
      <c r="Z88" s="169"/>
      <c r="AA88" s="171"/>
      <c r="AB88" s="29"/>
      <c r="AC88" s="29"/>
      <c r="AD88" s="29"/>
      <c r="AE88" s="30"/>
      <c r="AF88" s="30"/>
      <c r="AG88" s="30"/>
      <c r="AH88" s="30"/>
      <c r="AI88" s="29"/>
      <c r="AJ88" s="29"/>
      <c r="AK88" s="29"/>
      <c r="AL88" s="29"/>
      <c r="AM88" s="16"/>
      <c r="AN88" s="16"/>
      <c r="AO88" s="16"/>
      <c r="AP88" s="3"/>
      <c r="AQ88" s="3"/>
      <c r="AR88" s="3"/>
    </row>
    <row r="89" spans="1:44" s="51" customFormat="1" ht="15" customHeight="1" x14ac:dyDescent="0.2">
      <c r="A89" s="304" t="s">
        <v>78</v>
      </c>
      <c r="B89" s="305"/>
      <c r="C89" s="305"/>
      <c r="D89" s="305"/>
      <c r="E89" s="305"/>
      <c r="F89" s="305"/>
      <c r="G89" s="305"/>
      <c r="H89" s="305"/>
      <c r="I89" s="305"/>
      <c r="J89" s="305"/>
      <c r="K89" s="306"/>
      <c r="L89" s="307">
        <v>0</v>
      </c>
      <c r="M89" s="308"/>
      <c r="N89" s="308"/>
      <c r="O89" s="309"/>
      <c r="P89" s="169" t="e">
        <f t="shared" si="8"/>
        <v>#DIV/0!</v>
      </c>
      <c r="Q89" s="169"/>
      <c r="R89" s="169"/>
      <c r="S89" s="170"/>
      <c r="T89" s="307">
        <v>40250</v>
      </c>
      <c r="U89" s="308"/>
      <c r="V89" s="308"/>
      <c r="W89" s="309"/>
      <c r="X89" s="169">
        <f t="shared" si="4"/>
        <v>0.11769005847953216</v>
      </c>
      <c r="Y89" s="169"/>
      <c r="Z89" s="169"/>
      <c r="AA89" s="171"/>
      <c r="AB89" s="47"/>
      <c r="AC89" s="47"/>
      <c r="AD89" s="47"/>
      <c r="AE89" s="48"/>
      <c r="AF89" s="48"/>
      <c r="AG89" s="48"/>
      <c r="AH89" s="48"/>
      <c r="AI89" s="47"/>
      <c r="AJ89" s="47"/>
      <c r="AK89" s="47"/>
      <c r="AL89" s="47"/>
      <c r="AM89" s="49"/>
      <c r="AN89" s="49"/>
      <c r="AO89" s="49"/>
      <c r="AP89" s="50"/>
      <c r="AQ89" s="50"/>
      <c r="AR89" s="50"/>
    </row>
    <row r="90" spans="1:44" ht="15" customHeight="1" x14ac:dyDescent="0.25">
      <c r="A90" s="58" t="s">
        <v>79</v>
      </c>
      <c r="B90" s="59"/>
      <c r="C90" s="59"/>
      <c r="D90" s="59"/>
      <c r="E90" s="59"/>
      <c r="F90" s="59"/>
      <c r="G90" s="59"/>
      <c r="H90" s="59"/>
      <c r="I90" s="59"/>
      <c r="J90" s="59"/>
      <c r="K90" s="59"/>
      <c r="L90" s="63">
        <v>0</v>
      </c>
      <c r="M90" s="64"/>
      <c r="N90" s="64"/>
      <c r="O90" s="65"/>
      <c r="P90" s="169" t="e">
        <f t="shared" si="8"/>
        <v>#DIV/0!</v>
      </c>
      <c r="Q90" s="169"/>
      <c r="R90" s="169"/>
      <c r="S90" s="170"/>
      <c r="T90" s="63">
        <v>20000</v>
      </c>
      <c r="U90" s="64"/>
      <c r="V90" s="64"/>
      <c r="W90" s="65"/>
      <c r="X90" s="169">
        <f t="shared" si="4"/>
        <v>5.8479532163742687E-2</v>
      </c>
      <c r="Y90" s="169"/>
      <c r="Z90" s="169"/>
      <c r="AA90" s="171"/>
      <c r="AB90" s="29"/>
      <c r="AC90" s="29"/>
      <c r="AD90" s="29"/>
      <c r="AE90" s="30"/>
      <c r="AF90" s="30"/>
      <c r="AG90" s="30"/>
      <c r="AH90" s="30"/>
      <c r="AI90" s="29"/>
      <c r="AJ90" s="29"/>
      <c r="AK90" s="29"/>
      <c r="AL90" s="29"/>
      <c r="AM90" s="16"/>
      <c r="AN90" s="16"/>
      <c r="AO90" s="16"/>
      <c r="AP90" s="3"/>
      <c r="AQ90" s="3"/>
      <c r="AR90" s="3"/>
    </row>
    <row r="91" spans="1:44" ht="15" customHeight="1" x14ac:dyDescent="0.25">
      <c r="A91" s="218" t="s">
        <v>75</v>
      </c>
      <c r="B91" s="219"/>
      <c r="C91" s="219"/>
      <c r="D91" s="219"/>
      <c r="E91" s="219"/>
      <c r="F91" s="219"/>
      <c r="G91" s="219"/>
      <c r="H91" s="219"/>
      <c r="I91" s="219"/>
      <c r="J91" s="219"/>
      <c r="K91" s="219"/>
      <c r="L91" s="63">
        <f>L83-SUM(L85:O90)</f>
        <v>-1322646.3506563036</v>
      </c>
      <c r="M91" s="64"/>
      <c r="N91" s="64"/>
      <c r="O91" s="65"/>
      <c r="P91" s="169" t="e">
        <f t="shared" si="8"/>
        <v>#DIV/0!</v>
      </c>
      <c r="Q91" s="169"/>
      <c r="R91" s="169"/>
      <c r="S91" s="170"/>
      <c r="T91" s="63">
        <f>T83-SUM(T85:W90)</f>
        <v>35066.666666666657</v>
      </c>
      <c r="U91" s="64"/>
      <c r="V91" s="64"/>
      <c r="W91" s="65"/>
      <c r="X91" s="169">
        <f t="shared" ref="X91" si="9">T91/$T$77</f>
        <v>0.10253411306042882</v>
      </c>
      <c r="Y91" s="169"/>
      <c r="Z91" s="169"/>
      <c r="AA91" s="171"/>
      <c r="AB91" s="29"/>
      <c r="AC91" s="29"/>
      <c r="AD91" s="29"/>
      <c r="AE91" s="30"/>
      <c r="AF91" s="30"/>
      <c r="AG91" s="30"/>
      <c r="AH91" s="30"/>
      <c r="AI91" s="29"/>
      <c r="AJ91" s="29"/>
      <c r="AK91" s="29"/>
      <c r="AL91" s="29"/>
      <c r="AM91" s="16"/>
      <c r="AN91" s="16"/>
      <c r="AO91" s="16"/>
      <c r="AP91" s="3"/>
      <c r="AQ91" s="3"/>
      <c r="AR91" s="3"/>
    </row>
    <row r="92" spans="1:44" ht="15" customHeight="1" thickBot="1" x14ac:dyDescent="0.3">
      <c r="A92" s="162" t="s">
        <v>0</v>
      </c>
      <c r="B92" s="163"/>
      <c r="C92" s="163"/>
      <c r="D92" s="163"/>
      <c r="E92" s="163"/>
      <c r="F92" s="163"/>
      <c r="G92" s="163"/>
      <c r="H92" s="163"/>
      <c r="I92" s="163"/>
      <c r="J92" s="163"/>
      <c r="K92" s="163"/>
      <c r="L92" s="152">
        <f>L91</f>
        <v>-1322646.3506563036</v>
      </c>
      <c r="M92" s="153"/>
      <c r="N92" s="153"/>
      <c r="O92" s="154"/>
      <c r="P92" s="166" t="e">
        <f>P91</f>
        <v>#DIV/0!</v>
      </c>
      <c r="Q92" s="166"/>
      <c r="R92" s="166"/>
      <c r="S92" s="167"/>
      <c r="T92" s="152">
        <f>T91</f>
        <v>35066.666666666657</v>
      </c>
      <c r="U92" s="153"/>
      <c r="V92" s="153"/>
      <c r="W92" s="154"/>
      <c r="X92" s="166">
        <f>X91</f>
        <v>0.10253411306042882</v>
      </c>
      <c r="Y92" s="166"/>
      <c r="Z92" s="166"/>
      <c r="AA92" s="168"/>
      <c r="AB92" s="29"/>
      <c r="AC92" s="29"/>
      <c r="AD92" s="29"/>
      <c r="AE92" s="30"/>
      <c r="AF92" s="30"/>
      <c r="AG92" s="30"/>
      <c r="AH92" s="30"/>
      <c r="AI92" s="29"/>
      <c r="AJ92" s="29"/>
      <c r="AK92" s="29"/>
      <c r="AL92" s="29"/>
      <c r="AM92" s="16"/>
      <c r="AN92" s="16"/>
      <c r="AO92" s="16"/>
      <c r="AP92" s="3"/>
      <c r="AQ92" s="3"/>
      <c r="AR92" s="3"/>
    </row>
    <row r="93" spans="1:44" ht="15" customHeight="1" thickBot="1" x14ac:dyDescent="0.3">
      <c r="A93" s="164" t="s">
        <v>38</v>
      </c>
      <c r="B93" s="165"/>
      <c r="C93" s="165"/>
      <c r="D93" s="165"/>
      <c r="E93" s="165"/>
      <c r="F93" s="165"/>
      <c r="G93" s="165"/>
      <c r="H93" s="165"/>
      <c r="I93" s="165"/>
      <c r="J93" s="165"/>
      <c r="K93" s="165"/>
      <c r="L93" s="158">
        <f>T92-L92</f>
        <v>1357713.0173229703</v>
      </c>
      <c r="M93" s="159"/>
      <c r="N93" s="159"/>
      <c r="O93" s="159"/>
      <c r="P93" s="159"/>
      <c r="Q93" s="160"/>
      <c r="R93" s="160"/>
      <c r="S93" s="160"/>
      <c r="T93" s="160"/>
      <c r="U93" s="160"/>
      <c r="V93" s="160"/>
      <c r="W93" s="160"/>
      <c r="X93" s="160"/>
      <c r="Y93" s="160"/>
      <c r="Z93" s="160"/>
      <c r="AA93" s="161"/>
      <c r="AB93" s="30"/>
      <c r="AC93" s="30"/>
      <c r="AD93" s="30"/>
      <c r="AE93" s="30"/>
      <c r="AF93" s="30"/>
      <c r="AG93" s="30"/>
      <c r="AH93" s="30"/>
      <c r="AI93" s="30"/>
      <c r="AJ93" s="30"/>
      <c r="AK93" s="30"/>
      <c r="AL93" s="30"/>
      <c r="AM93" s="16"/>
      <c r="AN93" s="16"/>
      <c r="AO93" s="16"/>
      <c r="AP93" s="3"/>
      <c r="AQ93" s="3"/>
      <c r="AR93" s="3"/>
    </row>
    <row r="94" spans="1:44" s="2" customFormat="1" ht="15" customHeight="1" thickBot="1" x14ac:dyDescent="0.3">
      <c r="A94" s="31"/>
      <c r="B94" s="31"/>
      <c r="C94" s="31"/>
      <c r="D94" s="31"/>
      <c r="E94" s="31"/>
      <c r="F94" s="31"/>
      <c r="G94" s="31"/>
      <c r="H94" s="31"/>
      <c r="I94" s="31"/>
      <c r="J94" s="31"/>
      <c r="K94" s="31"/>
      <c r="L94" s="32"/>
      <c r="M94" s="32"/>
      <c r="N94" s="32"/>
      <c r="O94" s="32"/>
      <c r="P94" s="32"/>
      <c r="Q94" s="32"/>
      <c r="R94" s="32"/>
      <c r="S94" s="32"/>
      <c r="T94" s="32"/>
      <c r="U94" s="32"/>
      <c r="V94" s="32"/>
      <c r="W94" s="18"/>
      <c r="X94" s="18"/>
      <c r="Y94" s="18"/>
      <c r="Z94" s="18"/>
      <c r="AA94" s="18"/>
      <c r="AB94" s="18"/>
      <c r="AC94" s="18"/>
      <c r="AD94" s="18"/>
      <c r="AE94" s="18"/>
      <c r="AF94" s="18"/>
      <c r="AG94" s="18"/>
      <c r="AH94" s="18"/>
      <c r="AI94" s="18"/>
      <c r="AJ94" s="18"/>
      <c r="AK94" s="18"/>
      <c r="AL94" s="18"/>
      <c r="AM94" s="6"/>
      <c r="AN94" s="6"/>
      <c r="AO94" s="6"/>
    </row>
    <row r="95" spans="1:44" ht="15" customHeight="1" thickBot="1" x14ac:dyDescent="0.3">
      <c r="A95" s="155" t="s">
        <v>39</v>
      </c>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7"/>
      <c r="AM95" s="5"/>
      <c r="AN95" s="5"/>
      <c r="AO95" s="5"/>
    </row>
    <row r="96" spans="1:44" ht="15" customHeight="1" x14ac:dyDescent="0.25">
      <c r="A96" s="146"/>
      <c r="B96" s="61"/>
      <c r="C96" s="61"/>
      <c r="D96" s="61"/>
      <c r="E96" s="61"/>
      <c r="F96" s="61"/>
      <c r="G96" s="61"/>
      <c r="H96" s="61"/>
      <c r="I96" s="61"/>
      <c r="J96" s="61"/>
      <c r="K96" s="61"/>
      <c r="L96" s="133" t="s">
        <v>28</v>
      </c>
      <c r="M96" s="134"/>
      <c r="N96" s="134"/>
      <c r="O96" s="134"/>
      <c r="P96" s="134"/>
      <c r="Q96" s="134"/>
      <c r="R96" s="134"/>
      <c r="S96" s="134"/>
      <c r="T96" s="134"/>
      <c r="U96" s="134"/>
      <c r="V96" s="134"/>
      <c r="W96" s="134"/>
      <c r="X96" s="134"/>
      <c r="Y96" s="134"/>
      <c r="Z96" s="134"/>
      <c r="AA96" s="134"/>
      <c r="AB96" s="134"/>
      <c r="AC96" s="134"/>
      <c r="AD96" s="135"/>
      <c r="AE96" s="130" t="s">
        <v>22</v>
      </c>
      <c r="AF96" s="131"/>
      <c r="AG96" s="131"/>
      <c r="AH96" s="132"/>
      <c r="AI96" s="97" t="s">
        <v>23</v>
      </c>
      <c r="AJ96" s="97"/>
      <c r="AK96" s="97"/>
      <c r="AL96" s="98"/>
      <c r="AM96" s="5"/>
      <c r="AN96" s="5"/>
      <c r="AO96" s="5"/>
    </row>
    <row r="97" spans="1:41" ht="15" customHeight="1" x14ac:dyDescent="0.25">
      <c r="A97" s="141" t="s">
        <v>27</v>
      </c>
      <c r="B97" s="142"/>
      <c r="C97" s="142"/>
      <c r="D97" s="142"/>
      <c r="E97" s="142"/>
      <c r="F97" s="142"/>
      <c r="G97" s="142"/>
      <c r="H97" s="142"/>
      <c r="I97" s="142"/>
      <c r="J97" s="142"/>
      <c r="K97" s="142"/>
      <c r="L97" s="89"/>
      <c r="M97" s="90"/>
      <c r="N97" s="90"/>
      <c r="O97" s="90"/>
      <c r="P97" s="90"/>
      <c r="Q97" s="90"/>
      <c r="R97" s="90"/>
      <c r="S97" s="90"/>
      <c r="T97" s="90"/>
      <c r="U97" s="90"/>
      <c r="V97" s="90"/>
      <c r="W97" s="90"/>
      <c r="X97" s="90"/>
      <c r="Y97" s="90"/>
      <c r="Z97" s="90"/>
      <c r="AA97" s="90"/>
      <c r="AB97" s="90"/>
      <c r="AC97" s="90"/>
      <c r="AD97" s="91"/>
      <c r="AE97" s="150"/>
      <c r="AF97" s="151"/>
      <c r="AG97" s="151"/>
      <c r="AH97" s="151"/>
      <c r="AI97" s="92">
        <f>T77-L77</f>
        <v>342000</v>
      </c>
      <c r="AJ97" s="92"/>
      <c r="AK97" s="92"/>
      <c r="AL97" s="93"/>
      <c r="AM97" s="5"/>
      <c r="AN97" s="5"/>
      <c r="AO97" s="5"/>
    </row>
    <row r="98" spans="1:41" ht="15" customHeight="1" x14ac:dyDescent="0.25">
      <c r="A98" s="141" t="s">
        <v>40</v>
      </c>
      <c r="B98" s="142"/>
      <c r="C98" s="142"/>
      <c r="D98" s="142"/>
      <c r="E98" s="142"/>
      <c r="F98" s="142"/>
      <c r="G98" s="142"/>
      <c r="H98" s="142"/>
      <c r="I98" s="142"/>
      <c r="J98" s="142"/>
      <c r="K98" s="142"/>
      <c r="L98" s="143"/>
      <c r="M98" s="144"/>
      <c r="N98" s="144"/>
      <c r="O98" s="144"/>
      <c r="P98" s="144"/>
      <c r="Q98" s="144"/>
      <c r="R98" s="144"/>
      <c r="S98" s="144"/>
      <c r="T98" s="144"/>
      <c r="U98" s="144"/>
      <c r="V98" s="144"/>
      <c r="W98" s="144"/>
      <c r="X98" s="144"/>
      <c r="Y98" s="144"/>
      <c r="Z98" s="144"/>
      <c r="AA98" s="144"/>
      <c r="AB98" s="144"/>
      <c r="AC98" s="144"/>
      <c r="AD98" s="145"/>
      <c r="AE98" s="147"/>
      <c r="AF98" s="148"/>
      <c r="AG98" s="148"/>
      <c r="AH98" s="149"/>
      <c r="AI98" s="97"/>
      <c r="AJ98" s="97"/>
      <c r="AK98" s="97"/>
      <c r="AL98" s="98"/>
      <c r="AM98" s="5"/>
      <c r="AN98" s="5"/>
      <c r="AO98" s="5"/>
    </row>
    <row r="99" spans="1:41" ht="15" customHeight="1" x14ac:dyDescent="0.25">
      <c r="A99" s="101" t="s">
        <v>78</v>
      </c>
      <c r="B99" s="102"/>
      <c r="C99" s="102"/>
      <c r="D99" s="102"/>
      <c r="E99" s="102"/>
      <c r="F99" s="102"/>
      <c r="G99" s="102"/>
      <c r="H99" s="102"/>
      <c r="I99" s="102"/>
      <c r="J99" s="102"/>
      <c r="K99" s="102"/>
      <c r="L99" s="89" t="s">
        <v>89</v>
      </c>
      <c r="M99" s="90"/>
      <c r="N99" s="90"/>
      <c r="O99" s="90"/>
      <c r="P99" s="90"/>
      <c r="Q99" s="90"/>
      <c r="R99" s="90"/>
      <c r="S99" s="90"/>
      <c r="T99" s="90"/>
      <c r="U99" s="90"/>
      <c r="V99" s="90"/>
      <c r="W99" s="90"/>
      <c r="X99" s="90"/>
      <c r="Y99" s="90"/>
      <c r="Z99" s="90"/>
      <c r="AA99" s="90"/>
      <c r="AB99" s="90"/>
      <c r="AC99" s="90"/>
      <c r="AD99" s="91"/>
      <c r="AE99" s="94">
        <v>40250</v>
      </c>
      <c r="AF99" s="95"/>
      <c r="AG99" s="95"/>
      <c r="AH99" s="96"/>
      <c r="AI99" s="97"/>
      <c r="AJ99" s="97"/>
      <c r="AK99" s="97"/>
      <c r="AL99" s="98"/>
      <c r="AM99" s="5"/>
      <c r="AN99" s="5"/>
      <c r="AO99" s="5"/>
    </row>
    <row r="100" spans="1:41" ht="15" customHeight="1" x14ac:dyDescent="0.25">
      <c r="A100" s="101" t="s">
        <v>79</v>
      </c>
      <c r="B100" s="102"/>
      <c r="C100" s="102"/>
      <c r="D100" s="102"/>
      <c r="E100" s="102"/>
      <c r="F100" s="102"/>
      <c r="G100" s="102"/>
      <c r="H100" s="102"/>
      <c r="I100" s="102"/>
      <c r="J100" s="102"/>
      <c r="K100" s="102"/>
      <c r="L100" s="89"/>
      <c r="M100" s="90"/>
      <c r="N100" s="90"/>
      <c r="O100" s="90"/>
      <c r="P100" s="90"/>
      <c r="Q100" s="90"/>
      <c r="R100" s="90"/>
      <c r="S100" s="90"/>
      <c r="T100" s="90"/>
      <c r="U100" s="90"/>
      <c r="V100" s="90"/>
      <c r="W100" s="90"/>
      <c r="X100" s="90"/>
      <c r="Y100" s="90"/>
      <c r="Z100" s="90"/>
      <c r="AA100" s="90"/>
      <c r="AB100" s="90"/>
      <c r="AC100" s="90"/>
      <c r="AD100" s="91"/>
      <c r="AE100" s="94">
        <v>20000</v>
      </c>
      <c r="AF100" s="95"/>
      <c r="AG100" s="95"/>
      <c r="AH100" s="96"/>
      <c r="AI100" s="97"/>
      <c r="AJ100" s="97"/>
      <c r="AK100" s="97"/>
      <c r="AL100" s="98"/>
      <c r="AM100" s="5"/>
      <c r="AN100" s="5"/>
      <c r="AO100" s="5"/>
    </row>
    <row r="101" spans="1:41" ht="15" customHeight="1" x14ac:dyDescent="0.25">
      <c r="A101" s="101"/>
      <c r="B101" s="102"/>
      <c r="C101" s="102"/>
      <c r="D101" s="102"/>
      <c r="E101" s="102"/>
      <c r="F101" s="102"/>
      <c r="G101" s="102"/>
      <c r="H101" s="102"/>
      <c r="I101" s="102"/>
      <c r="J101" s="102"/>
      <c r="K101" s="102"/>
      <c r="L101" s="89"/>
      <c r="M101" s="90"/>
      <c r="N101" s="90"/>
      <c r="O101" s="90"/>
      <c r="P101" s="90"/>
      <c r="Q101" s="90"/>
      <c r="R101" s="90"/>
      <c r="S101" s="90"/>
      <c r="T101" s="90"/>
      <c r="U101" s="90"/>
      <c r="V101" s="90"/>
      <c r="W101" s="90"/>
      <c r="X101" s="90"/>
      <c r="Y101" s="90"/>
      <c r="Z101" s="90"/>
      <c r="AA101" s="90"/>
      <c r="AB101" s="90"/>
      <c r="AC101" s="90"/>
      <c r="AD101" s="91"/>
      <c r="AE101" s="94"/>
      <c r="AF101" s="95"/>
      <c r="AG101" s="95"/>
      <c r="AH101" s="96"/>
      <c r="AI101" s="97"/>
      <c r="AJ101" s="97"/>
      <c r="AK101" s="97"/>
      <c r="AL101" s="98"/>
      <c r="AM101" s="5"/>
      <c r="AN101" s="5"/>
      <c r="AO101" s="5"/>
    </row>
    <row r="102" spans="1:41" ht="15" customHeight="1" x14ac:dyDescent="0.25">
      <c r="A102" s="101"/>
      <c r="B102" s="102"/>
      <c r="C102" s="102"/>
      <c r="D102" s="102"/>
      <c r="E102" s="102"/>
      <c r="F102" s="102"/>
      <c r="G102" s="102"/>
      <c r="H102" s="102"/>
      <c r="I102" s="102"/>
      <c r="J102" s="102"/>
      <c r="K102" s="102"/>
      <c r="L102" s="89"/>
      <c r="M102" s="90"/>
      <c r="N102" s="90"/>
      <c r="O102" s="90"/>
      <c r="P102" s="90"/>
      <c r="Q102" s="90"/>
      <c r="R102" s="90"/>
      <c r="S102" s="90"/>
      <c r="T102" s="90"/>
      <c r="U102" s="90"/>
      <c r="V102" s="90"/>
      <c r="W102" s="90"/>
      <c r="X102" s="90"/>
      <c r="Y102" s="90"/>
      <c r="Z102" s="90"/>
      <c r="AA102" s="90"/>
      <c r="AB102" s="90"/>
      <c r="AC102" s="90"/>
      <c r="AD102" s="91"/>
      <c r="AE102" s="94"/>
      <c r="AF102" s="95"/>
      <c r="AG102" s="95"/>
      <c r="AH102" s="96"/>
      <c r="AI102" s="97"/>
      <c r="AJ102" s="97"/>
      <c r="AK102" s="97"/>
      <c r="AL102" s="98"/>
      <c r="AM102" s="5"/>
      <c r="AN102" s="5"/>
      <c r="AO102" s="5"/>
    </row>
    <row r="103" spans="1:41" ht="15" customHeight="1" x14ac:dyDescent="0.25">
      <c r="A103" s="101"/>
      <c r="B103" s="102"/>
      <c r="C103" s="102"/>
      <c r="D103" s="102"/>
      <c r="E103" s="102"/>
      <c r="F103" s="102"/>
      <c r="G103" s="102"/>
      <c r="H103" s="102"/>
      <c r="I103" s="102"/>
      <c r="J103" s="102"/>
      <c r="K103" s="102"/>
      <c r="L103" s="89"/>
      <c r="M103" s="90"/>
      <c r="N103" s="90"/>
      <c r="O103" s="90"/>
      <c r="P103" s="90"/>
      <c r="Q103" s="90"/>
      <c r="R103" s="90"/>
      <c r="S103" s="90"/>
      <c r="T103" s="90"/>
      <c r="U103" s="90"/>
      <c r="V103" s="90"/>
      <c r="W103" s="90"/>
      <c r="X103" s="90"/>
      <c r="Y103" s="90"/>
      <c r="Z103" s="90"/>
      <c r="AA103" s="90"/>
      <c r="AB103" s="90"/>
      <c r="AC103" s="90"/>
      <c r="AD103" s="91"/>
      <c r="AE103" s="94"/>
      <c r="AF103" s="95"/>
      <c r="AG103" s="95"/>
      <c r="AH103" s="96"/>
      <c r="AI103" s="97"/>
      <c r="AJ103" s="97"/>
      <c r="AK103" s="97"/>
      <c r="AL103" s="98"/>
      <c r="AM103" s="5"/>
      <c r="AN103" s="5"/>
      <c r="AO103" s="5"/>
    </row>
    <row r="104" spans="1:41" ht="15" customHeight="1" x14ac:dyDescent="0.25">
      <c r="A104" s="101"/>
      <c r="B104" s="102"/>
      <c r="C104" s="102"/>
      <c r="D104" s="102"/>
      <c r="E104" s="102"/>
      <c r="F104" s="102"/>
      <c r="G104" s="102"/>
      <c r="H104" s="102"/>
      <c r="I104" s="102"/>
      <c r="J104" s="102"/>
      <c r="K104" s="102"/>
      <c r="L104" s="89"/>
      <c r="M104" s="90"/>
      <c r="N104" s="90"/>
      <c r="O104" s="90"/>
      <c r="P104" s="90"/>
      <c r="Q104" s="90"/>
      <c r="R104" s="90"/>
      <c r="S104" s="90"/>
      <c r="T104" s="90"/>
      <c r="U104" s="90"/>
      <c r="V104" s="90"/>
      <c r="W104" s="90"/>
      <c r="X104" s="90"/>
      <c r="Y104" s="90"/>
      <c r="Z104" s="90"/>
      <c r="AA104" s="90"/>
      <c r="AB104" s="90"/>
      <c r="AC104" s="90"/>
      <c r="AD104" s="91"/>
      <c r="AE104" s="94"/>
      <c r="AF104" s="95"/>
      <c r="AG104" s="95"/>
      <c r="AH104" s="96"/>
      <c r="AI104" s="97"/>
      <c r="AJ104" s="97"/>
      <c r="AK104" s="97"/>
      <c r="AL104" s="98"/>
      <c r="AM104" s="5"/>
      <c r="AN104" s="5"/>
      <c r="AO104" s="5"/>
    </row>
    <row r="105" spans="1:41" ht="15" customHeight="1" x14ac:dyDescent="0.25">
      <c r="A105" s="101"/>
      <c r="B105" s="102"/>
      <c r="C105" s="102"/>
      <c r="D105" s="102"/>
      <c r="E105" s="102"/>
      <c r="F105" s="102"/>
      <c r="G105" s="102"/>
      <c r="H105" s="102"/>
      <c r="I105" s="102"/>
      <c r="J105" s="102"/>
      <c r="K105" s="102"/>
      <c r="L105" s="89"/>
      <c r="M105" s="90"/>
      <c r="N105" s="90"/>
      <c r="O105" s="90"/>
      <c r="P105" s="90"/>
      <c r="Q105" s="90"/>
      <c r="R105" s="90"/>
      <c r="S105" s="90"/>
      <c r="T105" s="90"/>
      <c r="U105" s="90"/>
      <c r="V105" s="90"/>
      <c r="W105" s="90"/>
      <c r="X105" s="90"/>
      <c r="Y105" s="90"/>
      <c r="Z105" s="90"/>
      <c r="AA105" s="90"/>
      <c r="AB105" s="90"/>
      <c r="AC105" s="90"/>
      <c r="AD105" s="91"/>
      <c r="AE105" s="94"/>
      <c r="AF105" s="95"/>
      <c r="AG105" s="95"/>
      <c r="AH105" s="96"/>
      <c r="AI105" s="97"/>
      <c r="AJ105" s="97"/>
      <c r="AK105" s="97"/>
      <c r="AL105" s="98"/>
      <c r="AM105" s="5"/>
      <c r="AN105" s="5"/>
      <c r="AO105" s="5"/>
    </row>
    <row r="106" spans="1:41" ht="15" customHeight="1" x14ac:dyDescent="0.25">
      <c r="A106" s="101"/>
      <c r="B106" s="102"/>
      <c r="C106" s="102"/>
      <c r="D106" s="102"/>
      <c r="E106" s="102"/>
      <c r="F106" s="102"/>
      <c r="G106" s="102"/>
      <c r="H106" s="102"/>
      <c r="I106" s="102"/>
      <c r="J106" s="102"/>
      <c r="K106" s="102"/>
      <c r="L106" s="89"/>
      <c r="M106" s="90"/>
      <c r="N106" s="90"/>
      <c r="O106" s="90"/>
      <c r="P106" s="90"/>
      <c r="Q106" s="90"/>
      <c r="R106" s="90"/>
      <c r="S106" s="90"/>
      <c r="T106" s="90"/>
      <c r="U106" s="90"/>
      <c r="V106" s="90"/>
      <c r="W106" s="90"/>
      <c r="X106" s="90"/>
      <c r="Y106" s="90"/>
      <c r="Z106" s="90"/>
      <c r="AA106" s="90"/>
      <c r="AB106" s="90"/>
      <c r="AC106" s="90"/>
      <c r="AD106" s="91"/>
      <c r="AE106" s="94"/>
      <c r="AF106" s="95"/>
      <c r="AG106" s="95"/>
      <c r="AH106" s="96"/>
      <c r="AI106" s="97"/>
      <c r="AJ106" s="97"/>
      <c r="AK106" s="97"/>
      <c r="AL106" s="98"/>
      <c r="AM106" s="5"/>
      <c r="AN106" s="5"/>
      <c r="AO106" s="5"/>
    </row>
    <row r="107" spans="1:41" ht="15" customHeight="1" x14ac:dyDescent="0.25">
      <c r="A107" s="136"/>
      <c r="B107" s="137"/>
      <c r="C107" s="137"/>
      <c r="D107" s="137"/>
      <c r="E107" s="137"/>
      <c r="F107" s="137"/>
      <c r="G107" s="137"/>
      <c r="H107" s="137"/>
      <c r="I107" s="137"/>
      <c r="J107" s="137"/>
      <c r="K107" s="137"/>
      <c r="L107" s="138"/>
      <c r="M107" s="139"/>
      <c r="N107" s="139"/>
      <c r="O107" s="139"/>
      <c r="P107" s="139"/>
      <c r="Q107" s="139"/>
      <c r="R107" s="139"/>
      <c r="S107" s="139"/>
      <c r="T107" s="139"/>
      <c r="U107" s="139"/>
      <c r="V107" s="139"/>
      <c r="W107" s="139"/>
      <c r="X107" s="139"/>
      <c r="Y107" s="139"/>
      <c r="Z107" s="139"/>
      <c r="AA107" s="139"/>
      <c r="AB107" s="139"/>
      <c r="AC107" s="139"/>
      <c r="AD107" s="140"/>
      <c r="AE107" s="127"/>
      <c r="AF107" s="128"/>
      <c r="AG107" s="128"/>
      <c r="AH107" s="129"/>
      <c r="AI107" s="92">
        <f>SUM(AE99:AH107)</f>
        <v>60250</v>
      </c>
      <c r="AJ107" s="92"/>
      <c r="AK107" s="92"/>
      <c r="AL107" s="93"/>
      <c r="AM107" s="5"/>
      <c r="AN107" s="5"/>
      <c r="AO107" s="5"/>
    </row>
    <row r="108" spans="1:41" ht="15" customHeight="1" x14ac:dyDescent="0.25">
      <c r="A108" s="141" t="s">
        <v>41</v>
      </c>
      <c r="B108" s="142"/>
      <c r="C108" s="142"/>
      <c r="D108" s="142"/>
      <c r="E108" s="142"/>
      <c r="F108" s="142"/>
      <c r="G108" s="142"/>
      <c r="H108" s="142"/>
      <c r="I108" s="142"/>
      <c r="J108" s="142"/>
      <c r="K108" s="142"/>
      <c r="L108" s="143"/>
      <c r="M108" s="144"/>
      <c r="N108" s="144"/>
      <c r="O108" s="144"/>
      <c r="P108" s="144"/>
      <c r="Q108" s="144"/>
      <c r="R108" s="144"/>
      <c r="S108" s="144"/>
      <c r="T108" s="144"/>
      <c r="U108" s="144"/>
      <c r="V108" s="144"/>
      <c r="W108" s="144"/>
      <c r="X108" s="144"/>
      <c r="Y108" s="144"/>
      <c r="Z108" s="144"/>
      <c r="AA108" s="144"/>
      <c r="AB108" s="144"/>
      <c r="AC108" s="144"/>
      <c r="AD108" s="145"/>
      <c r="AE108" s="86"/>
      <c r="AF108" s="87"/>
      <c r="AG108" s="87"/>
      <c r="AH108" s="88"/>
      <c r="AI108" s="99"/>
      <c r="AJ108" s="99"/>
      <c r="AK108" s="99"/>
      <c r="AL108" s="100"/>
      <c r="AM108" s="5"/>
      <c r="AN108" s="5"/>
      <c r="AO108" s="5"/>
    </row>
    <row r="109" spans="1:41" s="46" customFormat="1" ht="15" customHeight="1" x14ac:dyDescent="0.25">
      <c r="A109" s="58" t="s">
        <v>44</v>
      </c>
      <c r="B109" s="59"/>
      <c r="C109" s="59"/>
      <c r="D109" s="59"/>
      <c r="E109" s="59"/>
      <c r="F109" s="59"/>
      <c r="G109" s="59"/>
      <c r="H109" s="59"/>
      <c r="I109" s="59"/>
      <c r="J109" s="59"/>
      <c r="K109" s="59"/>
      <c r="L109" s="60" t="s">
        <v>84</v>
      </c>
      <c r="M109" s="61"/>
      <c r="N109" s="61"/>
      <c r="O109" s="61"/>
      <c r="P109" s="61"/>
      <c r="Q109" s="61"/>
      <c r="R109" s="61"/>
      <c r="S109" s="61"/>
      <c r="T109" s="61"/>
      <c r="U109" s="61"/>
      <c r="V109" s="61"/>
      <c r="W109" s="61"/>
      <c r="X109" s="61"/>
      <c r="Y109" s="61"/>
      <c r="Z109" s="61"/>
      <c r="AA109" s="61"/>
      <c r="AB109" s="61"/>
      <c r="AC109" s="61"/>
      <c r="AD109" s="62"/>
      <c r="AE109" s="63">
        <f>L79+L85-T79-T85</f>
        <v>-108209.2400690848</v>
      </c>
      <c r="AF109" s="64"/>
      <c r="AG109" s="64"/>
      <c r="AH109" s="65"/>
      <c r="AI109" s="84"/>
      <c r="AJ109" s="84"/>
      <c r="AK109" s="84"/>
      <c r="AL109" s="85"/>
      <c r="AM109" s="40"/>
      <c r="AN109" s="40"/>
      <c r="AO109" s="40"/>
    </row>
    <row r="110" spans="1:41" s="46" customFormat="1" ht="15" customHeight="1" x14ac:dyDescent="0.25">
      <c r="A110" s="58" t="s">
        <v>80</v>
      </c>
      <c r="B110" s="59"/>
      <c r="C110" s="59"/>
      <c r="D110" s="59"/>
      <c r="E110" s="59"/>
      <c r="F110" s="59"/>
      <c r="G110" s="59"/>
      <c r="H110" s="59"/>
      <c r="I110" s="59"/>
      <c r="J110" s="59"/>
      <c r="K110" s="59"/>
      <c r="L110" s="60" t="s">
        <v>85</v>
      </c>
      <c r="M110" s="61"/>
      <c r="N110" s="61"/>
      <c r="O110" s="61"/>
      <c r="P110" s="61"/>
      <c r="Q110" s="61"/>
      <c r="R110" s="61"/>
      <c r="S110" s="61"/>
      <c r="T110" s="61"/>
      <c r="U110" s="61"/>
      <c r="V110" s="61"/>
      <c r="W110" s="61"/>
      <c r="X110" s="61"/>
      <c r="Y110" s="61"/>
      <c r="Z110" s="61"/>
      <c r="AA110" s="61"/>
      <c r="AB110" s="61"/>
      <c r="AC110" s="61"/>
      <c r="AD110" s="62"/>
      <c r="AE110" s="55">
        <f>L80-T80</f>
        <v>11250</v>
      </c>
      <c r="AF110" s="56"/>
      <c r="AG110" s="56"/>
      <c r="AH110" s="57"/>
      <c r="AI110" s="84"/>
      <c r="AJ110" s="84"/>
      <c r="AK110" s="84"/>
      <c r="AL110" s="85"/>
      <c r="AM110" s="40"/>
      <c r="AN110" s="40"/>
      <c r="AO110" s="40"/>
    </row>
    <row r="111" spans="1:41" s="46" customFormat="1" ht="15" customHeight="1" x14ac:dyDescent="0.25">
      <c r="A111" s="58" t="s">
        <v>46</v>
      </c>
      <c r="B111" s="59"/>
      <c r="C111" s="59"/>
      <c r="D111" s="59"/>
      <c r="E111" s="59"/>
      <c r="F111" s="59"/>
      <c r="G111" s="59"/>
      <c r="H111" s="59"/>
      <c r="I111" s="59"/>
      <c r="J111" s="59"/>
      <c r="K111" s="59"/>
      <c r="L111" s="60" t="s">
        <v>86</v>
      </c>
      <c r="M111" s="61"/>
      <c r="N111" s="61"/>
      <c r="O111" s="61"/>
      <c r="P111" s="61"/>
      <c r="Q111" s="61"/>
      <c r="R111" s="61"/>
      <c r="S111" s="61"/>
      <c r="T111" s="61"/>
      <c r="U111" s="61"/>
      <c r="V111" s="61"/>
      <c r="W111" s="61"/>
      <c r="X111" s="61"/>
      <c r="Y111" s="61"/>
      <c r="Z111" s="61"/>
      <c r="AA111" s="61"/>
      <c r="AB111" s="61"/>
      <c r="AC111" s="61"/>
      <c r="AD111" s="62"/>
      <c r="AE111" s="63">
        <f>L81+L87-T81-T87</f>
        <v>1109022.2797927461</v>
      </c>
      <c r="AF111" s="64"/>
      <c r="AG111" s="64"/>
      <c r="AH111" s="65"/>
      <c r="AI111" s="84"/>
      <c r="AJ111" s="84"/>
      <c r="AK111" s="84"/>
      <c r="AL111" s="85"/>
      <c r="AM111" s="40"/>
      <c r="AN111" s="40"/>
      <c r="AO111" s="40"/>
    </row>
    <row r="112" spans="1:41" s="46" customFormat="1" ht="15" customHeight="1" x14ac:dyDescent="0.25">
      <c r="A112" s="58" t="s">
        <v>47</v>
      </c>
      <c r="B112" s="59"/>
      <c r="C112" s="59"/>
      <c r="D112" s="59"/>
      <c r="E112" s="59"/>
      <c r="F112" s="59"/>
      <c r="G112" s="59"/>
      <c r="H112" s="59"/>
      <c r="I112" s="59"/>
      <c r="J112" s="59"/>
      <c r="K112" s="59"/>
      <c r="L112" s="60" t="s">
        <v>87</v>
      </c>
      <c r="M112" s="61"/>
      <c r="N112" s="61"/>
      <c r="O112" s="61"/>
      <c r="P112" s="61"/>
      <c r="Q112" s="61"/>
      <c r="R112" s="61"/>
      <c r="S112" s="61"/>
      <c r="T112" s="61"/>
      <c r="U112" s="61"/>
      <c r="V112" s="61"/>
      <c r="W112" s="61"/>
      <c r="X112" s="61"/>
      <c r="Y112" s="61"/>
      <c r="Z112" s="61"/>
      <c r="AA112" s="61"/>
      <c r="AB112" s="61"/>
      <c r="AC112" s="61"/>
      <c r="AD112" s="62"/>
      <c r="AE112" s="63">
        <f>L82+L88-T82-T88</f>
        <v>58249.740932642482</v>
      </c>
      <c r="AF112" s="64"/>
      <c r="AG112" s="64"/>
      <c r="AH112" s="65"/>
      <c r="AI112" s="84"/>
      <c r="AJ112" s="84"/>
      <c r="AK112" s="84"/>
      <c r="AL112" s="85"/>
      <c r="AM112" s="40"/>
      <c r="AN112" s="40"/>
      <c r="AO112" s="40"/>
    </row>
    <row r="113" spans="1:41" s="46" customFormat="1" ht="15" customHeight="1" x14ac:dyDescent="0.25">
      <c r="A113" s="58" t="s">
        <v>48</v>
      </c>
      <c r="B113" s="59"/>
      <c r="C113" s="59"/>
      <c r="D113" s="59"/>
      <c r="E113" s="59"/>
      <c r="F113" s="59"/>
      <c r="G113" s="59"/>
      <c r="H113" s="59"/>
      <c r="I113" s="59"/>
      <c r="J113" s="59"/>
      <c r="K113" s="59"/>
      <c r="L113" s="60" t="s">
        <v>88</v>
      </c>
      <c r="M113" s="61"/>
      <c r="N113" s="61"/>
      <c r="O113" s="61"/>
      <c r="P113" s="61"/>
      <c r="Q113" s="61"/>
      <c r="R113" s="61"/>
      <c r="S113" s="61"/>
      <c r="T113" s="61"/>
      <c r="U113" s="61"/>
      <c r="V113" s="61"/>
      <c r="W113" s="61"/>
      <c r="X113" s="61"/>
      <c r="Y113" s="61"/>
      <c r="Z113" s="61"/>
      <c r="AA113" s="61"/>
      <c r="AB113" s="61"/>
      <c r="AC113" s="61"/>
      <c r="AD113" s="62"/>
      <c r="AE113" s="63">
        <f>L86-T86</f>
        <v>5650.2366666666658</v>
      </c>
      <c r="AF113" s="64"/>
      <c r="AG113" s="64"/>
      <c r="AH113" s="65"/>
      <c r="AI113" s="84"/>
      <c r="AJ113" s="84"/>
      <c r="AK113" s="84"/>
      <c r="AL113" s="85"/>
      <c r="AM113" s="40"/>
      <c r="AN113" s="40"/>
      <c r="AO113" s="40"/>
    </row>
    <row r="114" spans="1:41" s="46" customFormat="1" ht="15" customHeight="1" x14ac:dyDescent="0.25">
      <c r="A114" s="58"/>
      <c r="B114" s="59"/>
      <c r="C114" s="59"/>
      <c r="D114" s="59"/>
      <c r="E114" s="59"/>
      <c r="F114" s="59"/>
      <c r="G114" s="59"/>
      <c r="H114" s="59"/>
      <c r="I114" s="59"/>
      <c r="J114" s="59"/>
      <c r="K114" s="59"/>
      <c r="L114" s="60"/>
      <c r="M114" s="61"/>
      <c r="N114" s="61"/>
      <c r="O114" s="61"/>
      <c r="P114" s="61"/>
      <c r="Q114" s="61"/>
      <c r="R114" s="61"/>
      <c r="S114" s="61"/>
      <c r="T114" s="61"/>
      <c r="U114" s="61"/>
      <c r="V114" s="61"/>
      <c r="W114" s="61"/>
      <c r="X114" s="61"/>
      <c r="Y114" s="61"/>
      <c r="Z114" s="61"/>
      <c r="AA114" s="61"/>
      <c r="AB114" s="61"/>
      <c r="AC114" s="61"/>
      <c r="AD114" s="62"/>
      <c r="AE114" s="63"/>
      <c r="AF114" s="64"/>
      <c r="AG114" s="64"/>
      <c r="AH114" s="65"/>
      <c r="AI114" s="84"/>
      <c r="AJ114" s="84"/>
      <c r="AK114" s="84"/>
      <c r="AL114" s="85"/>
      <c r="AM114" s="40"/>
      <c r="AN114" s="40"/>
      <c r="AO114" s="40"/>
    </row>
    <row r="115" spans="1:41" s="46" customFormat="1" ht="15" customHeight="1" x14ac:dyDescent="0.25">
      <c r="A115" s="58"/>
      <c r="B115" s="59"/>
      <c r="C115" s="59"/>
      <c r="D115" s="59"/>
      <c r="E115" s="59"/>
      <c r="F115" s="59"/>
      <c r="G115" s="59"/>
      <c r="H115" s="59"/>
      <c r="I115" s="59"/>
      <c r="J115" s="59"/>
      <c r="K115" s="59"/>
      <c r="L115" s="60"/>
      <c r="M115" s="61"/>
      <c r="N115" s="61"/>
      <c r="O115" s="61"/>
      <c r="P115" s="61"/>
      <c r="Q115" s="61"/>
      <c r="R115" s="61"/>
      <c r="S115" s="61"/>
      <c r="T115" s="61"/>
      <c r="U115" s="61"/>
      <c r="V115" s="61"/>
      <c r="W115" s="61"/>
      <c r="X115" s="61"/>
      <c r="Y115" s="61"/>
      <c r="Z115" s="61"/>
      <c r="AA115" s="61"/>
      <c r="AB115" s="61"/>
      <c r="AC115" s="61"/>
      <c r="AD115" s="62"/>
      <c r="AE115" s="63"/>
      <c r="AF115" s="64"/>
      <c r="AG115" s="64"/>
      <c r="AH115" s="65"/>
      <c r="AI115" s="103"/>
      <c r="AJ115" s="103"/>
      <c r="AK115" s="103"/>
      <c r="AL115" s="104"/>
      <c r="AM115" s="40"/>
      <c r="AN115" s="40"/>
      <c r="AO115" s="40"/>
    </row>
    <row r="116" spans="1:41" s="46" customFormat="1" ht="15" customHeight="1" x14ac:dyDescent="0.25">
      <c r="A116" s="58"/>
      <c r="B116" s="59"/>
      <c r="C116" s="59"/>
      <c r="D116" s="59"/>
      <c r="E116" s="59"/>
      <c r="F116" s="59"/>
      <c r="G116" s="59"/>
      <c r="H116" s="59"/>
      <c r="I116" s="59"/>
      <c r="J116" s="59"/>
      <c r="K116" s="59"/>
      <c r="L116" s="60"/>
      <c r="M116" s="61"/>
      <c r="N116" s="61"/>
      <c r="O116" s="61"/>
      <c r="P116" s="61"/>
      <c r="Q116" s="61"/>
      <c r="R116" s="61"/>
      <c r="S116" s="61"/>
      <c r="T116" s="61"/>
      <c r="U116" s="61"/>
      <c r="V116" s="61"/>
      <c r="W116" s="61"/>
      <c r="X116" s="61"/>
      <c r="Y116" s="61"/>
      <c r="Z116" s="61"/>
      <c r="AA116" s="61"/>
      <c r="AB116" s="61"/>
      <c r="AC116" s="61"/>
      <c r="AD116" s="62"/>
      <c r="AE116" s="63"/>
      <c r="AF116" s="64"/>
      <c r="AG116" s="64"/>
      <c r="AH116" s="65"/>
      <c r="AI116" s="103"/>
      <c r="AJ116" s="103"/>
      <c r="AK116" s="103"/>
      <c r="AL116" s="104"/>
      <c r="AM116" s="40"/>
      <c r="AN116" s="40"/>
      <c r="AO116" s="40"/>
    </row>
    <row r="117" spans="1:41" s="46" customFormat="1" ht="15" customHeight="1" x14ac:dyDescent="0.25">
      <c r="A117" s="58"/>
      <c r="B117" s="59"/>
      <c r="C117" s="59"/>
      <c r="D117" s="59"/>
      <c r="E117" s="59"/>
      <c r="F117" s="59"/>
      <c r="G117" s="59"/>
      <c r="H117" s="59"/>
      <c r="I117" s="59"/>
      <c r="J117" s="59"/>
      <c r="K117" s="59"/>
      <c r="L117" s="111"/>
      <c r="M117" s="112"/>
      <c r="N117" s="112"/>
      <c r="O117" s="112"/>
      <c r="P117" s="112"/>
      <c r="Q117" s="112"/>
      <c r="R117" s="112"/>
      <c r="S117" s="112"/>
      <c r="T117" s="112"/>
      <c r="U117" s="112"/>
      <c r="V117" s="112"/>
      <c r="W117" s="112"/>
      <c r="X117" s="112"/>
      <c r="Y117" s="112"/>
      <c r="Z117" s="112"/>
      <c r="AA117" s="112"/>
      <c r="AB117" s="112"/>
      <c r="AC117" s="112"/>
      <c r="AD117" s="113"/>
      <c r="AE117" s="114"/>
      <c r="AF117" s="115"/>
      <c r="AG117" s="115"/>
      <c r="AH117" s="116"/>
      <c r="AI117" s="117">
        <f>SUM(AE109:AH117)</f>
        <v>1075963.0173229703</v>
      </c>
      <c r="AJ117" s="117"/>
      <c r="AK117" s="117"/>
      <c r="AL117" s="118"/>
      <c r="AM117" s="40"/>
      <c r="AN117" s="40"/>
      <c r="AO117" s="40"/>
    </row>
    <row r="118" spans="1:41" ht="15" customHeight="1" thickBot="1" x14ac:dyDescent="0.3">
      <c r="A118" s="119" t="s">
        <v>1</v>
      </c>
      <c r="B118" s="120"/>
      <c r="C118" s="120"/>
      <c r="D118" s="120"/>
      <c r="E118" s="120"/>
      <c r="F118" s="120"/>
      <c r="G118" s="120"/>
      <c r="H118" s="120"/>
      <c r="I118" s="120"/>
      <c r="J118" s="120"/>
      <c r="K118" s="120"/>
      <c r="L118" s="99"/>
      <c r="M118" s="99"/>
      <c r="N118" s="99"/>
      <c r="O118" s="99"/>
      <c r="P118" s="99"/>
      <c r="Q118" s="99"/>
      <c r="R118" s="99"/>
      <c r="S118" s="99"/>
      <c r="T118" s="99"/>
      <c r="U118" s="99"/>
      <c r="V118" s="99"/>
      <c r="W118" s="99"/>
      <c r="X118" s="99"/>
      <c r="Y118" s="99"/>
      <c r="Z118" s="99"/>
      <c r="AA118" s="99"/>
      <c r="AB118" s="99"/>
      <c r="AC118" s="99"/>
      <c r="AD118" s="99"/>
      <c r="AE118" s="121"/>
      <c r="AF118" s="121"/>
      <c r="AG118" s="121"/>
      <c r="AH118" s="121"/>
      <c r="AI118" s="86">
        <f>AI117-AI107</f>
        <v>1015713.0173229703</v>
      </c>
      <c r="AJ118" s="87"/>
      <c r="AK118" s="87"/>
      <c r="AL118" s="122"/>
      <c r="AM118" s="5"/>
      <c r="AN118" s="5"/>
      <c r="AO118" s="5"/>
    </row>
    <row r="119" spans="1:41" ht="15" customHeight="1" thickBot="1" x14ac:dyDescent="0.3">
      <c r="A119" s="108" t="s">
        <v>38</v>
      </c>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10"/>
      <c r="AI119" s="123">
        <f>AI118+AI97</f>
        <v>1357713.0173229703</v>
      </c>
      <c r="AJ119" s="124"/>
      <c r="AK119" s="124"/>
      <c r="AL119" s="125"/>
      <c r="AM119" s="5"/>
      <c r="AN119" s="5"/>
      <c r="AO119" s="5"/>
    </row>
    <row r="120" spans="1:41" ht="15" customHeight="1" x14ac:dyDescent="0.25">
      <c r="AM120" s="5"/>
      <c r="AN120" s="5"/>
      <c r="AO120" s="5"/>
    </row>
    <row r="121" spans="1:41" ht="15" customHeight="1" x14ac:dyDescent="0.25">
      <c r="A121" s="126" t="s">
        <v>24</v>
      </c>
      <c r="B121" s="126"/>
      <c r="C121" s="126"/>
      <c r="D121" s="126"/>
      <c r="E121" s="126"/>
      <c r="F121" s="126"/>
      <c r="G121" s="126"/>
      <c r="H121" s="105" t="s">
        <v>81</v>
      </c>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7"/>
      <c r="AM121" s="5"/>
      <c r="AN121" s="5"/>
      <c r="AO121" s="5"/>
    </row>
    <row r="122" spans="1:41" ht="15" customHeight="1" x14ac:dyDescent="0.25">
      <c r="AM122" s="5"/>
      <c r="AN122" s="5"/>
      <c r="AO122" s="5"/>
    </row>
    <row r="123" spans="1:41" ht="15" customHeight="1" x14ac:dyDescent="0.25">
      <c r="A123" s="33" t="s">
        <v>15</v>
      </c>
      <c r="B123" s="66" t="s">
        <v>82</v>
      </c>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8"/>
      <c r="AM123" s="5"/>
      <c r="AN123" s="5"/>
      <c r="AO123" s="5"/>
    </row>
    <row r="124" spans="1:41" ht="15" customHeight="1" x14ac:dyDescent="0.25">
      <c r="A124" s="5"/>
      <c r="B124" s="69"/>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1"/>
      <c r="AM124" s="5"/>
      <c r="AN124" s="5"/>
      <c r="AO124" s="5"/>
    </row>
    <row r="125" spans="1:41" ht="15" customHeight="1" x14ac:dyDescent="0.25">
      <c r="A125" s="5"/>
      <c r="B125" s="69"/>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1"/>
      <c r="AM125" s="5"/>
      <c r="AN125" s="5"/>
      <c r="AO125" s="5"/>
    </row>
    <row r="126" spans="1:41" ht="15" customHeight="1" x14ac:dyDescent="0.25">
      <c r="A126" s="5"/>
      <c r="B126" s="72"/>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c r="AL126" s="74"/>
      <c r="AM126" s="5"/>
      <c r="AN126" s="5"/>
      <c r="AO126" s="5"/>
    </row>
    <row r="127" spans="1:41" ht="15" customHeight="1" x14ac:dyDescent="0.25">
      <c r="A127" s="5"/>
      <c r="B127" s="75" t="s">
        <v>83</v>
      </c>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7"/>
      <c r="AM127" s="5"/>
      <c r="AN127" s="5"/>
      <c r="AO127" s="5"/>
    </row>
    <row r="128" spans="1:41" ht="15" customHeight="1" x14ac:dyDescent="0.25">
      <c r="A128" s="5"/>
      <c r="B128" s="78"/>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80"/>
      <c r="AM128" s="5"/>
      <c r="AN128" s="5"/>
      <c r="AO128" s="5"/>
    </row>
    <row r="129" spans="1:41" ht="15" customHeight="1" x14ac:dyDescent="0.25">
      <c r="A129" s="5"/>
      <c r="B129" s="78"/>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80"/>
      <c r="AM129" s="5"/>
      <c r="AN129" s="5"/>
      <c r="AO129" s="5"/>
    </row>
    <row r="130" spans="1:41" ht="15" customHeight="1" x14ac:dyDescent="0.25">
      <c r="A130" s="5"/>
      <c r="B130" s="81"/>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3"/>
    </row>
    <row r="136" spans="1:41" ht="15" customHeight="1" x14ac:dyDescent="0.25">
      <c r="Q136" s="52">
        <f ca="1">NOW()</f>
        <v>43770.696577083334</v>
      </c>
      <c r="R136" s="52"/>
      <c r="S136" s="52"/>
      <c r="T136" s="52"/>
      <c r="U136" s="52"/>
      <c r="V136" s="53">
        <f ca="1">NOW()</f>
        <v>43770.696577083334</v>
      </c>
      <c r="W136" s="53"/>
      <c r="X136" s="53"/>
      <c r="Y136" s="53"/>
      <c r="Z136" s="53"/>
      <c r="AA136" s="53"/>
      <c r="AB136" s="53"/>
      <c r="AC136" s="53"/>
      <c r="AD136" s="53"/>
      <c r="AE136" s="53"/>
      <c r="AF136" s="53"/>
      <c r="AG136" s="53"/>
      <c r="AH136" s="53"/>
    </row>
  </sheetData>
  <mergeCells count="394">
    <mergeCell ref="A89:K89"/>
    <mergeCell ref="L89:O89"/>
    <mergeCell ref="P89:S89"/>
    <mergeCell ref="T89:W89"/>
    <mergeCell ref="X89:AA89"/>
    <mergeCell ref="T84:W84"/>
    <mergeCell ref="X84:AA84"/>
    <mergeCell ref="P87:S87"/>
    <mergeCell ref="T85:W85"/>
    <mergeCell ref="X85:AA85"/>
    <mergeCell ref="T86:W86"/>
    <mergeCell ref="X86:AA86"/>
    <mergeCell ref="O32:Z32"/>
    <mergeCell ref="O33:Z33"/>
    <mergeCell ref="AR16:BA16"/>
    <mergeCell ref="AR17:BA17"/>
    <mergeCell ref="AR18:BA18"/>
    <mergeCell ref="AR19:BA19"/>
    <mergeCell ref="AR20:BA20"/>
    <mergeCell ref="AE71:AI71"/>
    <mergeCell ref="AJ71:AK71"/>
    <mergeCell ref="U20:AC20"/>
    <mergeCell ref="U21:AC21"/>
    <mergeCell ref="O39:V39"/>
    <mergeCell ref="W39:Z39"/>
    <mergeCell ref="V71:Y71"/>
    <mergeCell ref="Z71:AD71"/>
    <mergeCell ref="L69:N69"/>
    <mergeCell ref="O69:U69"/>
    <mergeCell ref="V69:Y69"/>
    <mergeCell ref="Z69:AD69"/>
    <mergeCell ref="AE69:AI69"/>
    <mergeCell ref="AJ69:AK69"/>
    <mergeCell ref="D70:K70"/>
    <mergeCell ref="L70:N70"/>
    <mergeCell ref="O70:U70"/>
    <mergeCell ref="V70:Y70"/>
    <mergeCell ref="Z70:AD70"/>
    <mergeCell ref="AE70:AI70"/>
    <mergeCell ref="AJ70:AK70"/>
    <mergeCell ref="B21:K21"/>
    <mergeCell ref="L21:T21"/>
    <mergeCell ref="B28:M28"/>
    <mergeCell ref="B19:K19"/>
    <mergeCell ref="B20:K20"/>
    <mergeCell ref="L19:T19"/>
    <mergeCell ref="O27:Z27"/>
    <mergeCell ref="O28:Z28"/>
    <mergeCell ref="AC25:AM25"/>
    <mergeCell ref="AB26:AM26"/>
    <mergeCell ref="AB27:AM27"/>
    <mergeCell ref="AB28:AM28"/>
    <mergeCell ref="O26:Z26"/>
    <mergeCell ref="AJ1:AK1"/>
    <mergeCell ref="AE2:AI2"/>
    <mergeCell ref="AJ2:AK2"/>
    <mergeCell ref="AE3:AI3"/>
    <mergeCell ref="AJ3:AK3"/>
    <mergeCell ref="U15:AC15"/>
    <mergeCell ref="U16:AC16"/>
    <mergeCell ref="U17:AC17"/>
    <mergeCell ref="U18:AC18"/>
    <mergeCell ref="B14:AC14"/>
    <mergeCell ref="AE13:AP13"/>
    <mergeCell ref="AE14:AP14"/>
    <mergeCell ref="AE15:AP15"/>
    <mergeCell ref="AE16:AP16"/>
    <mergeCell ref="AE17:AP17"/>
    <mergeCell ref="AE18:AP18"/>
    <mergeCell ref="B18:K18"/>
    <mergeCell ref="L17:T17"/>
    <mergeCell ref="L18:T18"/>
    <mergeCell ref="C7:AC7"/>
    <mergeCell ref="B8:AC8"/>
    <mergeCell ref="B9:AC9"/>
    <mergeCell ref="AE9:AP9"/>
    <mergeCell ref="AE12:AP12"/>
    <mergeCell ref="B10:AC10"/>
    <mergeCell ref="B11:AC11"/>
    <mergeCell ref="B12:AC12"/>
    <mergeCell ref="AE10:AP10"/>
    <mergeCell ref="AE11:AP11"/>
    <mergeCell ref="B13:AC13"/>
    <mergeCell ref="B15:K15"/>
    <mergeCell ref="B16:K16"/>
    <mergeCell ref="L15:T15"/>
    <mergeCell ref="L16:T16"/>
    <mergeCell ref="B34:M34"/>
    <mergeCell ref="B35:M35"/>
    <mergeCell ref="AB29:AM29"/>
    <mergeCell ref="AE21:AL21"/>
    <mergeCell ref="X80:AA80"/>
    <mergeCell ref="T81:W81"/>
    <mergeCell ref="X81:AA81"/>
    <mergeCell ref="T82:W82"/>
    <mergeCell ref="X82:AA82"/>
    <mergeCell ref="O40:V40"/>
    <mergeCell ref="W40:Z40"/>
    <mergeCell ref="O41:V41"/>
    <mergeCell ref="W41:Z41"/>
    <mergeCell ref="L77:O77"/>
    <mergeCell ref="P77:S77"/>
    <mergeCell ref="J40:M40"/>
    <mergeCell ref="H51:J51"/>
    <mergeCell ref="H52:J52"/>
    <mergeCell ref="H53:J53"/>
    <mergeCell ref="K44:M44"/>
    <mergeCell ref="K45:M45"/>
    <mergeCell ref="D71:K71"/>
    <mergeCell ref="L71:N71"/>
    <mergeCell ref="O71:U71"/>
    <mergeCell ref="A5:E5"/>
    <mergeCell ref="V2:Y2"/>
    <mergeCell ref="V3:Y3"/>
    <mergeCell ref="AF7:AP7"/>
    <mergeCell ref="AE8:AP8"/>
    <mergeCell ref="K46:M46"/>
    <mergeCell ref="K47:M47"/>
    <mergeCell ref="K48:M48"/>
    <mergeCell ref="K49:M49"/>
    <mergeCell ref="F49:G49"/>
    <mergeCell ref="AJ39:AM39"/>
    <mergeCell ref="AB39:AI39"/>
    <mergeCell ref="AB34:AM34"/>
    <mergeCell ref="AB35:AM35"/>
    <mergeCell ref="AB36:AM36"/>
    <mergeCell ref="AB37:AM37"/>
    <mergeCell ref="AB38:AM38"/>
    <mergeCell ref="O34:Z34"/>
    <mergeCell ref="O35:Z35"/>
    <mergeCell ref="O36:Z36"/>
    <mergeCell ref="O37:Z37"/>
    <mergeCell ref="O38:Z38"/>
    <mergeCell ref="A6:AP6"/>
    <mergeCell ref="B17:K17"/>
    <mergeCell ref="AE1:AI1"/>
    <mergeCell ref="F4:U4"/>
    <mergeCell ref="Z1:AD1"/>
    <mergeCell ref="Z2:AD2"/>
    <mergeCell ref="Z3:AD3"/>
    <mergeCell ref="V1:Y1"/>
    <mergeCell ref="L1:N1"/>
    <mergeCell ref="D1:K1"/>
    <mergeCell ref="O1:U1"/>
    <mergeCell ref="D2:K2"/>
    <mergeCell ref="L2:N2"/>
    <mergeCell ref="O2:U2"/>
    <mergeCell ref="D3:K3"/>
    <mergeCell ref="L3:N3"/>
    <mergeCell ref="O3:U3"/>
    <mergeCell ref="B36:M36"/>
    <mergeCell ref="B37:M37"/>
    <mergeCell ref="AB30:AM30"/>
    <mergeCell ref="AB31:AM31"/>
    <mergeCell ref="AB32:AM32"/>
    <mergeCell ref="AB33:AM33"/>
    <mergeCell ref="AE19:AP19"/>
    <mergeCell ref="AE20:AL20"/>
    <mergeCell ref="AM20:AP20"/>
    <mergeCell ref="B30:M30"/>
    <mergeCell ref="B31:M31"/>
    <mergeCell ref="L20:T20"/>
    <mergeCell ref="O29:Z29"/>
    <mergeCell ref="B32:M32"/>
    <mergeCell ref="B33:M33"/>
    <mergeCell ref="O30:Z30"/>
    <mergeCell ref="O31:Z31"/>
    <mergeCell ref="AM21:AP21"/>
    <mergeCell ref="C25:M25"/>
    <mergeCell ref="B26:M26"/>
    <mergeCell ref="B27:M27"/>
    <mergeCell ref="B29:M29"/>
    <mergeCell ref="P25:Z25"/>
    <mergeCell ref="U19:AC19"/>
    <mergeCell ref="B38:M38"/>
    <mergeCell ref="B39:I39"/>
    <mergeCell ref="J39:M39"/>
    <mergeCell ref="B40:I40"/>
    <mergeCell ref="A86:K86"/>
    <mergeCell ref="A84:K84"/>
    <mergeCell ref="A85:K85"/>
    <mergeCell ref="A76:K76"/>
    <mergeCell ref="A77:K77"/>
    <mergeCell ref="F52:G52"/>
    <mergeCell ref="F53:G53"/>
    <mergeCell ref="A80:K80"/>
    <mergeCell ref="H49:J49"/>
    <mergeCell ref="H50:J50"/>
    <mergeCell ref="H44:J44"/>
    <mergeCell ref="H45:J45"/>
    <mergeCell ref="H46:J46"/>
    <mergeCell ref="H47:J47"/>
    <mergeCell ref="F44:G44"/>
    <mergeCell ref="F45:G45"/>
    <mergeCell ref="F46:G46"/>
    <mergeCell ref="F47:G47"/>
    <mergeCell ref="F48:G48"/>
    <mergeCell ref="A74:AA74"/>
    <mergeCell ref="B44:E45"/>
    <mergeCell ref="B46:E47"/>
    <mergeCell ref="B48:E49"/>
    <mergeCell ref="B50:E51"/>
    <mergeCell ref="L88:O88"/>
    <mergeCell ref="A82:K82"/>
    <mergeCell ref="A91:K91"/>
    <mergeCell ref="A88:K88"/>
    <mergeCell ref="L85:O85"/>
    <mergeCell ref="L86:O86"/>
    <mergeCell ref="L87:O87"/>
    <mergeCell ref="A79:K79"/>
    <mergeCell ref="L79:O79"/>
    <mergeCell ref="F50:G50"/>
    <mergeCell ref="F51:G51"/>
    <mergeCell ref="H48:J48"/>
    <mergeCell ref="B52:E53"/>
    <mergeCell ref="A78:K78"/>
    <mergeCell ref="K50:M50"/>
    <mergeCell ref="K51:M51"/>
    <mergeCell ref="K52:M52"/>
    <mergeCell ref="K53:M53"/>
    <mergeCell ref="L78:O78"/>
    <mergeCell ref="C57:N57"/>
    <mergeCell ref="A90:K90"/>
    <mergeCell ref="P91:S91"/>
    <mergeCell ref="A87:K87"/>
    <mergeCell ref="L82:O82"/>
    <mergeCell ref="P82:S82"/>
    <mergeCell ref="L84:O84"/>
    <mergeCell ref="P84:S84"/>
    <mergeCell ref="T75:AA75"/>
    <mergeCell ref="T76:W76"/>
    <mergeCell ref="X76:AA76"/>
    <mergeCell ref="X78:AA78"/>
    <mergeCell ref="T79:W79"/>
    <mergeCell ref="X79:AA79"/>
    <mergeCell ref="T80:W80"/>
    <mergeCell ref="T87:W87"/>
    <mergeCell ref="X87:AA87"/>
    <mergeCell ref="P85:S85"/>
    <mergeCell ref="P86:S86"/>
    <mergeCell ref="P78:S78"/>
    <mergeCell ref="A83:K83"/>
    <mergeCell ref="L83:O83"/>
    <mergeCell ref="P83:S83"/>
    <mergeCell ref="T83:W83"/>
    <mergeCell ref="X83:AA83"/>
    <mergeCell ref="B58:N58"/>
    <mergeCell ref="L81:O81"/>
    <mergeCell ref="P81:S81"/>
    <mergeCell ref="L63:N63"/>
    <mergeCell ref="A73:AL73"/>
    <mergeCell ref="A75:K75"/>
    <mergeCell ref="B59:N59"/>
    <mergeCell ref="B60:N60"/>
    <mergeCell ref="B61:N61"/>
    <mergeCell ref="L75:S75"/>
    <mergeCell ref="L76:O76"/>
    <mergeCell ref="P76:S76"/>
    <mergeCell ref="P79:S79"/>
    <mergeCell ref="L80:O80"/>
    <mergeCell ref="P80:S80"/>
    <mergeCell ref="A81:K81"/>
    <mergeCell ref="B62:N62"/>
    <mergeCell ref="B63:K63"/>
    <mergeCell ref="T77:W77"/>
    <mergeCell ref="X77:AA77"/>
    <mergeCell ref="R58:AP58"/>
    <mergeCell ref="R59:AP63"/>
    <mergeCell ref="T78:W78"/>
    <mergeCell ref="D69:K69"/>
    <mergeCell ref="L90:O90"/>
    <mergeCell ref="P90:S90"/>
    <mergeCell ref="L91:O91"/>
    <mergeCell ref="T88:W88"/>
    <mergeCell ref="X88:AA88"/>
    <mergeCell ref="T90:W90"/>
    <mergeCell ref="X90:AA90"/>
    <mergeCell ref="T91:W91"/>
    <mergeCell ref="X91:AA91"/>
    <mergeCell ref="P88:S88"/>
    <mergeCell ref="L92:O92"/>
    <mergeCell ref="A95:AL95"/>
    <mergeCell ref="L93:AA93"/>
    <mergeCell ref="A92:K92"/>
    <mergeCell ref="A93:K93"/>
    <mergeCell ref="P92:S92"/>
    <mergeCell ref="T92:W92"/>
    <mergeCell ref="X92:AA92"/>
    <mergeCell ref="AE103:AH103"/>
    <mergeCell ref="AE104:AH104"/>
    <mergeCell ref="AE105:AH105"/>
    <mergeCell ref="A98:K98"/>
    <mergeCell ref="A102:K102"/>
    <mergeCell ref="A103:K103"/>
    <mergeCell ref="AE97:AH97"/>
    <mergeCell ref="A97:K97"/>
    <mergeCell ref="L97:AD97"/>
    <mergeCell ref="L98:AD98"/>
    <mergeCell ref="AE109:AH109"/>
    <mergeCell ref="A110:K110"/>
    <mergeCell ref="L110:AD110"/>
    <mergeCell ref="AI96:AL96"/>
    <mergeCell ref="AE96:AH96"/>
    <mergeCell ref="L96:AD96"/>
    <mergeCell ref="AI98:AL98"/>
    <mergeCell ref="AI97:AL97"/>
    <mergeCell ref="A107:K107"/>
    <mergeCell ref="L107:AD107"/>
    <mergeCell ref="A108:K108"/>
    <mergeCell ref="L108:AD108"/>
    <mergeCell ref="A104:K104"/>
    <mergeCell ref="A105:K105"/>
    <mergeCell ref="A96:K96"/>
    <mergeCell ref="AI100:AL100"/>
    <mergeCell ref="AI101:AL101"/>
    <mergeCell ref="AI102:AL102"/>
    <mergeCell ref="AI103:AL103"/>
    <mergeCell ref="AE98:AH98"/>
    <mergeCell ref="AE99:AH99"/>
    <mergeCell ref="AE100:AH100"/>
    <mergeCell ref="AE101:AH101"/>
    <mergeCell ref="AE102:AH102"/>
    <mergeCell ref="AI115:AL115"/>
    <mergeCell ref="A99:K99"/>
    <mergeCell ref="A100:K100"/>
    <mergeCell ref="A101:K101"/>
    <mergeCell ref="H121:AL121"/>
    <mergeCell ref="A119:AH119"/>
    <mergeCell ref="A117:K117"/>
    <mergeCell ref="L117:AD117"/>
    <mergeCell ref="AE117:AH117"/>
    <mergeCell ref="AI117:AL117"/>
    <mergeCell ref="A118:K118"/>
    <mergeCell ref="L118:AD118"/>
    <mergeCell ref="AE118:AH118"/>
    <mergeCell ref="AI118:AL118"/>
    <mergeCell ref="AI119:AL119"/>
    <mergeCell ref="A121:G121"/>
    <mergeCell ref="A116:K116"/>
    <mergeCell ref="L116:AD116"/>
    <mergeCell ref="AE107:AH107"/>
    <mergeCell ref="AE116:AH116"/>
    <mergeCell ref="AI116:AL116"/>
    <mergeCell ref="A112:K112"/>
    <mergeCell ref="L112:AD112"/>
    <mergeCell ref="AE112:AH112"/>
    <mergeCell ref="AI110:AL110"/>
    <mergeCell ref="A111:K111"/>
    <mergeCell ref="L111:AD111"/>
    <mergeCell ref="AE111:AH111"/>
    <mergeCell ref="AI111:AL111"/>
    <mergeCell ref="AE108:AH108"/>
    <mergeCell ref="AI109:AL109"/>
    <mergeCell ref="L99:AD99"/>
    <mergeCell ref="L100:AD100"/>
    <mergeCell ref="L101:AD101"/>
    <mergeCell ref="L102:AD102"/>
    <mergeCell ref="L103:AD103"/>
    <mergeCell ref="L104:AD104"/>
    <mergeCell ref="L105:AD105"/>
    <mergeCell ref="AI107:AL107"/>
    <mergeCell ref="AE106:AH106"/>
    <mergeCell ref="AI106:AL106"/>
    <mergeCell ref="AI99:AL99"/>
    <mergeCell ref="AI104:AL104"/>
    <mergeCell ref="AI105:AL105"/>
    <mergeCell ref="AI108:AL108"/>
    <mergeCell ref="A106:K106"/>
    <mergeCell ref="L106:AD106"/>
    <mergeCell ref="A109:K109"/>
    <mergeCell ref="Q136:U136"/>
    <mergeCell ref="V136:AH136"/>
    <mergeCell ref="A1:C1"/>
    <mergeCell ref="A2:C2"/>
    <mergeCell ref="A3:C3"/>
    <mergeCell ref="A69:C69"/>
    <mergeCell ref="A70:C70"/>
    <mergeCell ref="A71:C71"/>
    <mergeCell ref="AE110:AH110"/>
    <mergeCell ref="A115:K115"/>
    <mergeCell ref="L115:AD115"/>
    <mergeCell ref="AE115:AH115"/>
    <mergeCell ref="B123:AL126"/>
    <mergeCell ref="B127:AL130"/>
    <mergeCell ref="AI112:AL112"/>
    <mergeCell ref="A113:K113"/>
    <mergeCell ref="L113:AD113"/>
    <mergeCell ref="AE113:AH113"/>
    <mergeCell ref="AI113:AL113"/>
    <mergeCell ref="A114:K114"/>
    <mergeCell ref="L114:AD114"/>
    <mergeCell ref="AE114:AH114"/>
    <mergeCell ref="AI114:AL114"/>
    <mergeCell ref="L109:AD109"/>
  </mergeCells>
  <phoneticPr fontId="6" type="noConversion"/>
  <pageMargins left="0.19685039370078741" right="0.19685039370078741" top="0.19685039370078741" bottom="0.19685039370078741" header="0" footer="0"/>
  <pageSetup scale="70" orientation="portrait" r:id="rId1"/>
  <rowBreaks count="1" manualBreakCount="1">
    <brk id="68" max="16383" man="1"/>
  </rowBreaks>
  <drawing r:id="rId2"/>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75" x14ac:dyDescent="0.25"/>
  <sheetData>
    <row r="1" spans="1:1" ht="31.5" x14ac:dyDescent="0.5">
      <c r="A1" s="4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Calcul perso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Moulay Huard</dc:creator>
  <cp:lastModifiedBy>Bocar Diallo</cp:lastModifiedBy>
  <cp:lastPrinted>2019-10-24T16:23:36Z</cp:lastPrinted>
  <dcterms:created xsi:type="dcterms:W3CDTF">2011-02-16T16:41:05Z</dcterms:created>
  <dcterms:modified xsi:type="dcterms:W3CDTF">2019-11-01T20:43:32Z</dcterms:modified>
</cp:coreProperties>
</file>