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Y:\profiles\Desktop\"/>
    </mc:Choice>
  </mc:AlternateContent>
  <bookViews>
    <workbookView xWindow="0" yWindow="0" windowWidth="21570" windowHeight="8085" tabRatio="692"/>
  </bookViews>
  <sheets>
    <sheet name="Lab" sheetId="22" r:id="rId1"/>
    <sheet name="Calcul perso" sheetId="23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22" l="1"/>
  <c r="I52" i="22"/>
  <c r="I46" i="22"/>
  <c r="I42" i="22"/>
  <c r="I36" i="22"/>
  <c r="E28" i="22"/>
  <c r="D16" i="22"/>
  <c r="R42" i="22" l="1"/>
  <c r="M32" i="22"/>
  <c r="Q29" i="22"/>
  <c r="Q28" i="22"/>
  <c r="Q27" i="22"/>
  <c r="Q26" i="22"/>
  <c r="M26" i="22"/>
  <c r="M29" i="22"/>
  <c r="M27" i="22"/>
  <c r="M28" i="22"/>
  <c r="S21" i="22"/>
  <c r="Q21" i="22"/>
  <c r="O21" i="22"/>
  <c r="M21" i="22"/>
  <c r="S15" i="22"/>
  <c r="Q15" i="22"/>
  <c r="O15" i="22"/>
  <c r="M15" i="22"/>
  <c r="R49" i="22" l="1"/>
  <c r="O48" i="22" l="1"/>
  <c r="O47" i="22"/>
  <c r="O46" i="22"/>
  <c r="O45" i="22"/>
  <c r="Q56" i="22" l="1"/>
  <c r="P56" i="22"/>
  <c r="A10" i="22"/>
  <c r="A11" i="22"/>
  <c r="A12" i="22" s="1"/>
  <c r="A13" i="22" s="1"/>
  <c r="A14" i="22" s="1"/>
  <c r="A15" i="22" s="1"/>
</calcChain>
</file>

<file path=xl/sharedStrings.xml><?xml version="1.0" encoding="utf-8"?>
<sst xmlns="http://schemas.openxmlformats.org/spreadsheetml/2006/main" count="138" uniqueCount="83">
  <si>
    <t>Partie 1</t>
  </si>
  <si>
    <t>Années</t>
  </si>
  <si>
    <t>Partie 2</t>
  </si>
  <si>
    <t>Partie 3</t>
  </si>
  <si>
    <t>Partie 4</t>
  </si>
  <si>
    <t>Partie 5</t>
  </si>
  <si>
    <t>r2</t>
  </si>
  <si>
    <t>r1</t>
  </si>
  <si>
    <t>TRAM</t>
  </si>
  <si>
    <t>Réponse</t>
  </si>
  <si>
    <t xml:space="preserve">Montants act. </t>
  </si>
  <si>
    <t>(P/F;i;n)</t>
  </si>
  <si>
    <t>Montants</t>
  </si>
  <si>
    <t>Q1</t>
  </si>
  <si>
    <t>Montants act.</t>
  </si>
  <si>
    <t>(P/G;i;n)</t>
  </si>
  <si>
    <t>(P/A;i;n)</t>
  </si>
  <si>
    <t>Q2</t>
  </si>
  <si>
    <t xml:space="preserve">Montant act. </t>
  </si>
  <si>
    <t>Facteur d'act</t>
  </si>
  <si>
    <t>Montant</t>
  </si>
  <si>
    <t>Q3</t>
  </si>
  <si>
    <t>Q4</t>
  </si>
  <si>
    <t>i4</t>
  </si>
  <si>
    <t>i3</t>
  </si>
  <si>
    <t>i2</t>
  </si>
  <si>
    <t>i1</t>
  </si>
  <si>
    <t>annuel</t>
  </si>
  <si>
    <t>mensuel</t>
  </si>
  <si>
    <t>m4</t>
  </si>
  <si>
    <t>m3</t>
  </si>
  <si>
    <t>m2</t>
  </si>
  <si>
    <t>m1</t>
  </si>
  <si>
    <t>r4</t>
  </si>
  <si>
    <t>r3</t>
  </si>
  <si>
    <t>Taux eff/sem</t>
  </si>
  <si>
    <t>Calculs</t>
  </si>
  <si>
    <t>Calcul, questionnement et notes</t>
  </si>
  <si>
    <t>NOM :</t>
  </si>
  <si>
    <t>Prénom :</t>
  </si>
  <si>
    <t>Matricule:</t>
  </si>
  <si>
    <t>Gr:</t>
  </si>
  <si>
    <t>Soum 1</t>
  </si>
  <si>
    <t>Soum 4</t>
  </si>
  <si>
    <t>Calculs Q1 et Q2</t>
  </si>
  <si>
    <t>Q5</t>
  </si>
  <si>
    <t>Taux eff/an</t>
  </si>
  <si>
    <t>DIALLO</t>
  </si>
  <si>
    <t>BOCAR</t>
  </si>
  <si>
    <t>BANCE</t>
  </si>
  <si>
    <t>ipp = (1 + ra/ m) ^ m/v -1 =</t>
  </si>
  <si>
    <t>v = 1</t>
  </si>
  <si>
    <t>i = ipp</t>
  </si>
  <si>
    <t xml:space="preserve">nombre annee = </t>
  </si>
  <si>
    <t>m=2</t>
  </si>
  <si>
    <t>Depot</t>
  </si>
  <si>
    <t>Annee 2-5</t>
  </si>
  <si>
    <t xml:space="preserve">ipp = </t>
  </si>
  <si>
    <t xml:space="preserve"> Annee 0-2</t>
  </si>
  <si>
    <t xml:space="preserve">(F/P; 12%; 2) = </t>
  </si>
  <si>
    <t>(F/P;10%;3) =</t>
  </si>
  <si>
    <t>m = 4</t>
  </si>
  <si>
    <t xml:space="preserve">ra = </t>
  </si>
  <si>
    <t>=1+(9% / (4))^(4/2)-1</t>
  </si>
  <si>
    <t>=1+(10%/(12))^(12/2) -1</t>
  </si>
  <si>
    <t>=1+(10%/(12))^(12/1)-1</t>
  </si>
  <si>
    <t>=1+(9%/(4))^(4)-1</t>
  </si>
  <si>
    <t>Taux = 10%</t>
  </si>
  <si>
    <t>ln(1+taux)</t>
  </si>
  <si>
    <t>A= P(A/P;9%;5)</t>
  </si>
  <si>
    <t>P=</t>
  </si>
  <si>
    <t>Nombre d'année avant la retraite</t>
  </si>
  <si>
    <t>Salaire de départ</t>
  </si>
  <si>
    <t>Taux annuel</t>
  </si>
  <si>
    <t>Durée retraite</t>
  </si>
  <si>
    <t>Taux salairte</t>
  </si>
  <si>
    <t>Taux d'intérêt</t>
  </si>
  <si>
    <t xml:space="preserve"> (P/A1,g,i,n) i = 5% et g = 4%</t>
  </si>
  <si>
    <t>A1=91960</t>
  </si>
  <si>
    <t>P=F*(P/F;i;n)</t>
  </si>
  <si>
    <t>F=10066242</t>
  </si>
  <si>
    <t>i=5%  n=40</t>
  </si>
  <si>
    <t>HALIMA DEDE 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</si>
</sst>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 * #,##0.00_)\ &quot;$&quot;_ ;_ * \(#,##0.00\)\ &quot;$&quot;_ ;_ * &quot;-&quot;??_)\ &quot;$&quot;_ ;_ @_ "/>
    <numFmt numFmtId="164" formatCode="0.0000"/>
    <numFmt numFmtId="165" formatCode="h&quot; h &quot;mm;@"/>
    <numFmt numFmtId="166" formatCode="[$-F800]dddd\,\ mmmm\ dd\,\ yyyy"/>
    <numFmt numFmtId="167" formatCode="_ * #,##0_)\ &quot;$&quot;_ ;_ * \(#,##0\)\ &quot;$&quot;_ ;_ * &quot;-&quot;??_)\ &quot;$&quot;_ ;_ @_ "/>
    <numFmt numFmtId="173" formatCode="0.000000%"/>
    <numFmt numFmtId="174" formatCode="#,##0\ &quot;$&quot;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24"/>
      <color theme="1"/>
      <name val="Calibri"/>
      <family val="2"/>
      <scheme val="minor"/>
    </font>
    <font>
      <b/>
      <sz val="11"/>
      <name val="Times New Roman"/>
      <family val="1"/>
    </font>
    <font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6" fillId="0" borderId="0" xfId="0" applyFont="1" applyBorder="1"/>
    <xf numFmtId="0" fontId="7" fillId="0" borderId="0" xfId="0" applyNumberFormat="1" applyFont="1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/>
    <xf numFmtId="0" fontId="6" fillId="0" borderId="9" xfId="0" applyFont="1" applyBorder="1" applyAlignment="1">
      <alignment horizontal="center"/>
    </xf>
    <xf numFmtId="10" fontId="7" fillId="0" borderId="18" xfId="18" applyNumberFormat="1" applyFont="1" applyBorder="1"/>
    <xf numFmtId="0" fontId="6" fillId="0" borderId="13" xfId="0" applyFont="1" applyBorder="1" applyAlignment="1">
      <alignment horizontal="center"/>
    </xf>
    <xf numFmtId="10" fontId="7" fillId="0" borderId="9" xfId="18" applyNumberFormat="1" applyFont="1" applyBorder="1"/>
    <xf numFmtId="0" fontId="6" fillId="0" borderId="10" xfId="0" applyFont="1" applyBorder="1" applyAlignment="1">
      <alignment horizontal="center"/>
    </xf>
    <xf numFmtId="0" fontId="6" fillId="0" borderId="19" xfId="0" applyFont="1" applyBorder="1"/>
    <xf numFmtId="0" fontId="6" fillId="0" borderId="16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 applyFill="1" applyAlignment="1">
      <alignment wrapText="1"/>
    </xf>
    <xf numFmtId="0" fontId="6" fillId="0" borderId="21" xfId="0" applyFont="1" applyBorder="1" applyAlignment="1">
      <alignment horizontal="center" vertical="center"/>
    </xf>
    <xf numFmtId="10" fontId="7" fillId="2" borderId="24" xfId="18" applyNumberFormat="1" applyFont="1" applyFill="1" applyBorder="1" applyAlignment="1">
      <alignment vertical="center"/>
    </xf>
    <xf numFmtId="10" fontId="7" fillId="2" borderId="24" xfId="0" applyNumberFormat="1" applyFont="1" applyFill="1" applyBorder="1" applyAlignment="1">
      <alignment vertical="center"/>
    </xf>
    <xf numFmtId="10" fontId="7" fillId="2" borderId="25" xfId="18" applyNumberFormat="1" applyFont="1" applyFill="1" applyBorder="1" applyAlignment="1">
      <alignment vertical="center"/>
    </xf>
    <xf numFmtId="10" fontId="7" fillId="2" borderId="26" xfId="18" applyNumberFormat="1" applyFont="1" applyFill="1" applyBorder="1" applyAlignment="1">
      <alignment vertical="center"/>
    </xf>
    <xf numFmtId="0" fontId="6" fillId="0" borderId="0" xfId="0" applyFont="1" applyFill="1" applyBorder="1"/>
    <xf numFmtId="0" fontId="6" fillId="0" borderId="2" xfId="0" applyFont="1" applyBorder="1" applyAlignment="1">
      <alignment horizontal="center" vertical="center"/>
    </xf>
    <xf numFmtId="10" fontId="7" fillId="2" borderId="2" xfId="18" applyNumberFormat="1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9" fillId="0" borderId="14" xfId="0" applyNumberFormat="1" applyFont="1" applyFill="1" applyBorder="1"/>
    <xf numFmtId="0" fontId="9" fillId="0" borderId="14" xfId="18" applyNumberFormat="1" applyFont="1" applyFill="1" applyBorder="1"/>
    <xf numFmtId="0" fontId="9" fillId="0" borderId="18" xfId="0" applyNumberFormat="1" applyFont="1" applyFill="1" applyBorder="1"/>
    <xf numFmtId="0" fontId="9" fillId="0" borderId="15" xfId="0" applyNumberFormat="1" applyFont="1" applyFill="1" applyBorder="1"/>
    <xf numFmtId="0" fontId="9" fillId="0" borderId="0" xfId="0" applyNumberFormat="1" applyFont="1" applyFill="1" applyBorder="1"/>
    <xf numFmtId="0" fontId="9" fillId="0" borderId="19" xfId="0" applyNumberFormat="1" applyFont="1" applyFill="1" applyBorder="1"/>
    <xf numFmtId="0" fontId="9" fillId="0" borderId="0" xfId="0" applyNumberFormat="1" applyFont="1" applyFill="1" applyBorder="1" applyAlignment="1">
      <alignment wrapText="1"/>
    </xf>
    <xf numFmtId="0" fontId="9" fillId="0" borderId="19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>
      <alignment horizontal="center" wrapText="1"/>
    </xf>
    <xf numFmtId="0" fontId="9" fillId="0" borderId="16" xfId="0" applyNumberFormat="1" applyFont="1" applyFill="1" applyBorder="1"/>
    <xf numFmtId="0" fontId="9" fillId="0" borderId="17" xfId="0" applyNumberFormat="1" applyFont="1" applyFill="1" applyBorder="1"/>
    <xf numFmtId="0" fontId="10" fillId="0" borderId="0" xfId="0" applyFont="1"/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9" fillId="0" borderId="14" xfId="0" applyNumberFormat="1" applyFont="1" applyFill="1" applyBorder="1" applyAlignment="1">
      <alignment vertical="center" wrapText="1"/>
    </xf>
    <xf numFmtId="0" fontId="9" fillId="0" borderId="14" xfId="0" applyNumberFormat="1" applyFont="1" applyFill="1" applyBorder="1" applyAlignment="1">
      <alignment vertical="center"/>
    </xf>
    <xf numFmtId="0" fontId="11" fillId="0" borderId="15" xfId="0" applyNumberFormat="1" applyFont="1" applyFill="1" applyBorder="1" applyAlignment="1">
      <alignment horizontal="center" wrapText="1"/>
    </xf>
    <xf numFmtId="49" fontId="12" fillId="0" borderId="0" xfId="0" applyNumberFormat="1" applyFont="1" applyFill="1" applyBorder="1" applyAlignment="1">
      <alignment wrapText="1"/>
    </xf>
    <xf numFmtId="49" fontId="12" fillId="0" borderId="19" xfId="0" applyNumberFormat="1" applyFont="1" applyFill="1" applyBorder="1" applyAlignment="1">
      <alignment wrapText="1"/>
    </xf>
    <xf numFmtId="0" fontId="12" fillId="0" borderId="15" xfId="0" applyNumberFormat="1" applyFont="1" applyFill="1" applyBorder="1" applyAlignment="1">
      <alignment wrapText="1"/>
    </xf>
    <xf numFmtId="0" fontId="12" fillId="0" borderId="0" xfId="0" applyNumberFormat="1" applyFont="1" applyFill="1" applyBorder="1" applyAlignment="1">
      <alignment wrapText="1"/>
    </xf>
    <xf numFmtId="49" fontId="9" fillId="0" borderId="0" xfId="0" applyNumberFormat="1" applyFont="1" applyFill="1" applyBorder="1" applyAlignment="1">
      <alignment vertical="top" wrapText="1"/>
    </xf>
    <xf numFmtId="49" fontId="9" fillId="0" borderId="19" xfId="0" applyNumberFormat="1" applyFont="1" applyFill="1" applyBorder="1" applyAlignment="1">
      <alignment vertical="top" wrapText="1"/>
    </xf>
    <xf numFmtId="0" fontId="9" fillId="0" borderId="16" xfId="0" applyNumberFormat="1" applyFont="1" applyFill="1" applyBorder="1" applyAlignment="1">
      <alignment vertical="top" wrapText="1"/>
    </xf>
    <xf numFmtId="0" fontId="9" fillId="0" borderId="17" xfId="0" applyNumberFormat="1" applyFont="1" applyFill="1" applyBorder="1" applyAlignment="1">
      <alignment vertical="top" wrapText="1"/>
    </xf>
    <xf numFmtId="0" fontId="9" fillId="0" borderId="20" xfId="0" applyNumberFormat="1" applyFont="1" applyFill="1" applyBorder="1" applyAlignment="1">
      <alignment vertical="top" wrapText="1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7" xfId="0" applyFont="1" applyBorder="1"/>
    <xf numFmtId="0" fontId="6" fillId="0" borderId="27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11" xfId="0" applyFont="1" applyBorder="1"/>
    <xf numFmtId="164" fontId="7" fillId="0" borderId="1" xfId="0" applyNumberFormat="1" applyFont="1" applyBorder="1"/>
    <xf numFmtId="0" fontId="7" fillId="0" borderId="6" xfId="0" applyFont="1" applyBorder="1"/>
    <xf numFmtId="0" fontId="6" fillId="0" borderId="28" xfId="0" applyFont="1" applyBorder="1"/>
    <xf numFmtId="2" fontId="6" fillId="0" borderId="27" xfId="0" applyNumberFormat="1" applyFont="1" applyBorder="1"/>
    <xf numFmtId="2" fontId="7" fillId="0" borderId="1" xfId="0" applyNumberFormat="1" applyFont="1" applyBorder="1"/>
    <xf numFmtId="2" fontId="7" fillId="0" borderId="7" xfId="0" applyNumberFormat="1" applyFont="1" applyBorder="1"/>
    <xf numFmtId="0" fontId="7" fillId="0" borderId="7" xfId="0" applyFont="1" applyBorder="1"/>
    <xf numFmtId="0" fontId="6" fillId="0" borderId="13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16" xfId="0" applyFont="1" applyBorder="1"/>
    <xf numFmtId="0" fontId="7" fillId="0" borderId="17" xfId="0" applyFont="1" applyBorder="1"/>
    <xf numFmtId="0" fontId="6" fillId="0" borderId="22" xfId="0" applyFont="1" applyBorder="1"/>
    <xf numFmtId="0" fontId="7" fillId="0" borderId="15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166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7" fillId="0" borderId="19" xfId="0" applyFont="1" applyBorder="1"/>
    <xf numFmtId="0" fontId="7" fillId="0" borderId="0" xfId="0" applyFont="1" applyFill="1" applyBorder="1"/>
    <xf numFmtId="167" fontId="7" fillId="0" borderId="1" xfId="95" applyNumberFormat="1" applyFont="1" applyBorder="1"/>
    <xf numFmtId="167" fontId="7" fillId="0" borderId="7" xfId="95" applyNumberFormat="1" applyFont="1" applyBorder="1"/>
    <xf numFmtId="167" fontId="7" fillId="0" borderId="12" xfId="95" applyNumberFormat="1" applyFont="1" applyBorder="1"/>
    <xf numFmtId="167" fontId="7" fillId="0" borderId="8" xfId="95" applyNumberFormat="1" applyFont="1" applyBorder="1"/>
    <xf numFmtId="167" fontId="6" fillId="2" borderId="29" xfId="95" applyNumberFormat="1" applyFont="1" applyFill="1" applyBorder="1"/>
    <xf numFmtId="167" fontId="7" fillId="0" borderId="11" xfId="95" applyNumberFormat="1" applyFont="1" applyBorder="1"/>
    <xf numFmtId="167" fontId="7" fillId="0" borderId="6" xfId="95" applyNumberFormat="1" applyFont="1" applyBorder="1"/>
    <xf numFmtId="0" fontId="7" fillId="0" borderId="0" xfId="0" applyFont="1" applyAlignment="1">
      <alignment horizontal="center"/>
    </xf>
    <xf numFmtId="167" fontId="7" fillId="2" borderId="30" xfId="95" applyNumberFormat="1" applyFont="1" applyFill="1" applyBorder="1" applyAlignment="1">
      <alignment horizontal="center"/>
    </xf>
    <xf numFmtId="167" fontId="7" fillId="2" borderId="23" xfId="95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0" fontId="6" fillId="2" borderId="9" xfId="96" applyNumberFormat="1" applyFont="1" applyFill="1" applyBorder="1" applyAlignment="1">
      <alignment horizontal="center"/>
    </xf>
    <xf numFmtId="10" fontId="6" fillId="2" borderId="10" xfId="96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7" fontId="6" fillId="2" borderId="7" xfId="95" applyNumberFormat="1" applyFont="1" applyFill="1" applyBorder="1" applyAlignment="1">
      <alignment horizontal="center"/>
    </xf>
    <xf numFmtId="167" fontId="6" fillId="2" borderId="8" xfId="95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0" fontId="9" fillId="0" borderId="14" xfId="96" applyNumberFormat="1" applyFont="1" applyFill="1" applyBorder="1"/>
    <xf numFmtId="0" fontId="9" fillId="0" borderId="0" xfId="0" applyNumberFormat="1" applyFont="1" applyFill="1" applyBorder="1" applyAlignment="1"/>
    <xf numFmtId="167" fontId="9" fillId="0" borderId="14" xfId="95" applyNumberFormat="1" applyFont="1" applyFill="1" applyBorder="1"/>
    <xf numFmtId="10" fontId="9" fillId="0" borderId="0" xfId="0" applyNumberFormat="1" applyFont="1" applyFill="1" applyBorder="1"/>
    <xf numFmtId="44" fontId="9" fillId="0" borderId="0" xfId="95" applyFont="1" applyFill="1" applyBorder="1" applyAlignment="1"/>
    <xf numFmtId="44" fontId="9" fillId="0" borderId="0" xfId="95" applyFont="1" applyFill="1" applyBorder="1"/>
    <xf numFmtId="9" fontId="9" fillId="0" borderId="19" xfId="0" applyNumberFormat="1" applyFont="1" applyFill="1" applyBorder="1"/>
    <xf numFmtId="173" fontId="6" fillId="2" borderId="9" xfId="96" applyNumberFormat="1" applyFont="1" applyFill="1" applyBorder="1" applyAlignment="1">
      <alignment horizontal="center"/>
    </xf>
    <xf numFmtId="173" fontId="6" fillId="2" borderId="10" xfId="96" applyNumberFormat="1" applyFont="1" applyFill="1" applyBorder="1" applyAlignment="1">
      <alignment horizontal="center"/>
    </xf>
    <xf numFmtId="174" fontId="7" fillId="0" borderId="0" xfId="0" applyNumberFormat="1" applyFont="1"/>
    <xf numFmtId="9" fontId="7" fillId="0" borderId="17" xfId="0" applyNumberFormat="1" applyFont="1" applyBorder="1"/>
    <xf numFmtId="9" fontId="7" fillId="0" borderId="0" xfId="0" applyNumberFormat="1" applyFont="1"/>
    <xf numFmtId="9" fontId="7" fillId="0" borderId="0" xfId="0" applyNumberFormat="1" applyFont="1" applyBorder="1"/>
  </cellXfs>
  <cellStyles count="97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Monétaire" xfId="95" builtinId="4"/>
    <cellStyle name="Normal" xfId="0" builtinId="0"/>
    <cellStyle name="Normal 2" xfId="1"/>
    <cellStyle name="Pourcentage" xfId="96" builtinId="5"/>
    <cellStyle name="Pourcentage 2" xfId="1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view="pageLayout" workbookViewId="0">
      <selection activeCell="E2" sqref="E2:F2"/>
    </sheetView>
  </sheetViews>
  <sheetFormatPr baseColWidth="10" defaultColWidth="10.875" defaultRowHeight="15" x14ac:dyDescent="0.25"/>
  <cols>
    <col min="1" max="1" width="8.625" style="6" customWidth="1"/>
    <col min="2" max="2" width="12" style="6" customWidth="1"/>
    <col min="3" max="3" width="9.875" style="6" customWidth="1"/>
    <col min="4" max="4" width="14" style="6" customWidth="1"/>
    <col min="5" max="5" width="12.5" style="6" customWidth="1"/>
    <col min="6" max="6" width="5.625" style="6" customWidth="1"/>
    <col min="7" max="7" width="8" style="6" customWidth="1"/>
    <col min="8" max="8" width="8.125" style="6" customWidth="1"/>
    <col min="9" max="9" width="11" style="6" customWidth="1"/>
    <col min="10" max="10" width="12" style="6" customWidth="1"/>
    <col min="11" max="11" width="7.5" style="6" customWidth="1"/>
    <col min="12" max="12" width="9.125" style="6" customWidth="1"/>
    <col min="13" max="13" width="11.125" style="6" customWidth="1"/>
    <col min="14" max="14" width="19.625" style="6" customWidth="1"/>
    <col min="15" max="15" width="13.625" style="6" customWidth="1"/>
    <col min="16" max="16" width="8.625" style="6" customWidth="1"/>
    <col min="17" max="17" width="10.875" style="6"/>
    <col min="18" max="18" width="9.125" style="6" customWidth="1"/>
    <col min="19" max="19" width="10.875" style="6" customWidth="1"/>
    <col min="20" max="20" width="21.125" style="6" customWidth="1"/>
    <col min="21" max="16384" width="10.875" style="6"/>
  </cols>
  <sheetData>
    <row r="1" spans="1:19" ht="15.75" thickBot="1" x14ac:dyDescent="0.3">
      <c r="A1" s="54" t="s">
        <v>38</v>
      </c>
      <c r="B1" s="102" t="s">
        <v>47</v>
      </c>
      <c r="C1" s="102"/>
      <c r="D1" s="54" t="s">
        <v>39</v>
      </c>
      <c r="E1" s="102" t="s">
        <v>48</v>
      </c>
      <c r="F1" s="102"/>
      <c r="G1" s="55" t="s">
        <v>40</v>
      </c>
      <c r="H1" s="107">
        <v>1859433</v>
      </c>
      <c r="I1" s="107"/>
      <c r="J1" s="55" t="s">
        <v>41</v>
      </c>
      <c r="K1" s="56">
        <v>9</v>
      </c>
      <c r="L1" s="1" t="s">
        <v>3</v>
      </c>
      <c r="M1" s="2"/>
      <c r="N1" s="3"/>
      <c r="O1" s="3"/>
      <c r="P1" s="4"/>
      <c r="Q1" s="3"/>
      <c r="R1" s="3"/>
      <c r="S1" s="3"/>
    </row>
    <row r="2" spans="1:19" x14ac:dyDescent="0.25">
      <c r="A2" s="54" t="s">
        <v>38</v>
      </c>
      <c r="B2" s="102" t="s">
        <v>49</v>
      </c>
      <c r="C2" s="102"/>
      <c r="D2" s="54" t="s">
        <v>39</v>
      </c>
      <c r="E2" s="102" t="s">
        <v>82</v>
      </c>
      <c r="F2" s="102"/>
      <c r="G2" s="55" t="s">
        <v>40</v>
      </c>
      <c r="H2" s="107">
        <v>1926066</v>
      </c>
      <c r="I2" s="107"/>
      <c r="J2" s="55" t="s">
        <v>41</v>
      </c>
      <c r="K2" s="56">
        <v>9</v>
      </c>
      <c r="L2" s="100" t="s">
        <v>44</v>
      </c>
      <c r="M2" s="101"/>
      <c r="N2" s="42"/>
      <c r="O2" s="43"/>
      <c r="P2" s="43"/>
      <c r="Q2" s="26"/>
      <c r="R2" s="26"/>
      <c r="S2" s="28"/>
    </row>
    <row r="3" spans="1:19" ht="20.25" customHeight="1" x14ac:dyDescent="0.25">
      <c r="A3" s="54" t="s">
        <v>38</v>
      </c>
      <c r="B3" s="102"/>
      <c r="C3" s="102"/>
      <c r="D3" s="54" t="s">
        <v>39</v>
      </c>
      <c r="E3" s="102"/>
      <c r="F3" s="102"/>
      <c r="G3" s="55" t="s">
        <v>40</v>
      </c>
      <c r="H3" s="107"/>
      <c r="I3" s="107"/>
      <c r="J3" s="55" t="s">
        <v>41</v>
      </c>
      <c r="K3" s="56"/>
      <c r="L3" s="44" t="s">
        <v>13</v>
      </c>
      <c r="M3" s="32" t="s">
        <v>42</v>
      </c>
      <c r="N3" s="45" t="s">
        <v>64</v>
      </c>
      <c r="O3" s="45"/>
      <c r="P3" s="45"/>
      <c r="Q3" s="45"/>
      <c r="R3" s="45"/>
      <c r="S3" s="46"/>
    </row>
    <row r="4" spans="1:19" ht="15" customHeight="1" x14ac:dyDescent="0.25">
      <c r="L4" s="47"/>
      <c r="M4" s="32" t="s">
        <v>43</v>
      </c>
      <c r="N4" s="45" t="s">
        <v>63</v>
      </c>
      <c r="O4" s="45"/>
      <c r="P4" s="45"/>
      <c r="Q4" s="45"/>
      <c r="R4" s="45"/>
      <c r="S4" s="46"/>
    </row>
    <row r="5" spans="1:19" ht="18.95" customHeight="1" x14ac:dyDescent="0.25">
      <c r="A5" s="15" t="s">
        <v>0</v>
      </c>
      <c r="L5" s="47"/>
      <c r="M5" s="48"/>
      <c r="N5" s="45"/>
      <c r="O5" s="45"/>
      <c r="P5" s="45"/>
      <c r="Q5" s="45"/>
      <c r="R5" s="45"/>
      <c r="S5" s="46"/>
    </row>
    <row r="6" spans="1:19" ht="15" customHeight="1" x14ac:dyDescent="0.25">
      <c r="A6" s="15" t="s">
        <v>13</v>
      </c>
      <c r="L6" s="44" t="s">
        <v>17</v>
      </c>
      <c r="M6" s="32" t="s">
        <v>42</v>
      </c>
      <c r="N6" s="49" t="s">
        <v>65</v>
      </c>
      <c r="O6" s="49"/>
      <c r="P6" s="49"/>
      <c r="Q6" s="49"/>
      <c r="R6" s="49"/>
      <c r="S6" s="50"/>
    </row>
    <row r="7" spans="1:19" ht="15.75" thickBot="1" x14ac:dyDescent="0.3">
      <c r="B7" s="57" t="s">
        <v>8</v>
      </c>
      <c r="C7" s="58">
        <v>0.13</v>
      </c>
      <c r="L7" s="47"/>
      <c r="M7" s="32" t="s">
        <v>43</v>
      </c>
      <c r="N7" s="49" t="s">
        <v>66</v>
      </c>
      <c r="O7" s="49"/>
      <c r="P7" s="49"/>
      <c r="Q7" s="49"/>
      <c r="R7" s="49"/>
      <c r="S7" s="50"/>
    </row>
    <row r="8" spans="1:19" ht="15.75" thickBot="1" x14ac:dyDescent="0.3">
      <c r="A8" s="59" t="s">
        <v>1</v>
      </c>
      <c r="B8" s="60" t="s">
        <v>12</v>
      </c>
      <c r="C8" s="60" t="s">
        <v>11</v>
      </c>
      <c r="D8" s="61" t="s">
        <v>10</v>
      </c>
      <c r="L8" s="51"/>
      <c r="M8" s="52"/>
      <c r="N8" s="52"/>
      <c r="O8" s="52"/>
      <c r="P8" s="52"/>
      <c r="Q8" s="52"/>
      <c r="R8" s="52"/>
      <c r="S8" s="53"/>
    </row>
    <row r="9" spans="1:19" x14ac:dyDescent="0.25">
      <c r="A9" s="62">
        <v>1</v>
      </c>
      <c r="B9" s="85">
        <v>5400</v>
      </c>
      <c r="C9" s="63">
        <v>0.88495575221238942</v>
      </c>
      <c r="D9" s="87">
        <v>4778.7610619468996</v>
      </c>
    </row>
    <row r="10" spans="1:19" ht="17.100000000000001" customHeight="1" x14ac:dyDescent="0.25">
      <c r="A10" s="62">
        <f t="shared" ref="A10:A14" si="0">1+A9</f>
        <v>2</v>
      </c>
      <c r="B10" s="85">
        <v>3330</v>
      </c>
      <c r="C10" s="63">
        <v>0.78314668337379612</v>
      </c>
      <c r="D10" s="87">
        <v>2607.8784556347409</v>
      </c>
    </row>
    <row r="11" spans="1:19" x14ac:dyDescent="0.25">
      <c r="A11" s="62">
        <f t="shared" si="0"/>
        <v>3</v>
      </c>
      <c r="B11" s="85">
        <v>4590</v>
      </c>
      <c r="C11" s="63">
        <v>0.69305016227769578</v>
      </c>
      <c r="D11" s="87">
        <v>3181.1002448546237</v>
      </c>
    </row>
    <row r="12" spans="1:19" ht="15.75" thickBot="1" x14ac:dyDescent="0.3">
      <c r="A12" s="62">
        <f t="shared" si="0"/>
        <v>4</v>
      </c>
      <c r="B12" s="85">
        <v>5880</v>
      </c>
      <c r="C12" s="63">
        <v>0.61331872767937679</v>
      </c>
      <c r="D12" s="87">
        <v>3606.3141187547353</v>
      </c>
      <c r="L12" s="5" t="s">
        <v>13</v>
      </c>
    </row>
    <row r="13" spans="1:19" x14ac:dyDescent="0.25">
      <c r="A13" s="62">
        <f t="shared" si="0"/>
        <v>5</v>
      </c>
      <c r="B13" s="85">
        <v>3900</v>
      </c>
      <c r="C13" s="63">
        <v>0.54275993599944861</v>
      </c>
      <c r="D13" s="87">
        <v>2116.7637503978494</v>
      </c>
      <c r="L13" s="7" t="s">
        <v>7</v>
      </c>
      <c r="M13" s="8">
        <v>0.1</v>
      </c>
      <c r="N13" s="9" t="s">
        <v>6</v>
      </c>
      <c r="O13" s="10">
        <v>0.12</v>
      </c>
      <c r="P13" s="7" t="s">
        <v>34</v>
      </c>
      <c r="Q13" s="8">
        <v>0.08</v>
      </c>
      <c r="R13" s="38" t="s">
        <v>33</v>
      </c>
      <c r="S13" s="10">
        <v>0.09</v>
      </c>
    </row>
    <row r="14" spans="1:19" ht="15.75" thickBot="1" x14ac:dyDescent="0.3">
      <c r="A14" s="62">
        <f t="shared" si="0"/>
        <v>6</v>
      </c>
      <c r="B14" s="85">
        <v>3900</v>
      </c>
      <c r="C14" s="63">
        <v>0.48031852743314046</v>
      </c>
      <c r="D14" s="87">
        <v>1873.2422569892478</v>
      </c>
      <c r="L14" s="11" t="s">
        <v>32</v>
      </c>
      <c r="M14" s="12">
        <v>6</v>
      </c>
      <c r="N14" s="13" t="s">
        <v>31</v>
      </c>
      <c r="O14" s="14">
        <v>8</v>
      </c>
      <c r="P14" s="11" t="s">
        <v>30</v>
      </c>
      <c r="Q14" s="14">
        <v>12</v>
      </c>
      <c r="R14" s="39" t="s">
        <v>29</v>
      </c>
      <c r="S14" s="14">
        <v>9</v>
      </c>
    </row>
    <row r="15" spans="1:19" ht="17.100000000000001" customHeight="1" thickBot="1" x14ac:dyDescent="0.3">
      <c r="A15" s="64">
        <f>1+A14</f>
        <v>7</v>
      </c>
      <c r="B15" s="86">
        <v>3600</v>
      </c>
      <c r="C15" s="63">
        <v>0.425060643746142</v>
      </c>
      <c r="D15" s="87">
        <v>1530.2183174861111</v>
      </c>
      <c r="L15" s="98" t="s">
        <v>35</v>
      </c>
      <c r="M15" s="96">
        <f>(1+(M13/12))^(12/2)-1</f>
        <v>5.1053313320164939E-2</v>
      </c>
      <c r="N15" s="98" t="s">
        <v>35</v>
      </c>
      <c r="O15" s="96">
        <f>(1+(O13/12))^(12/2)-1</f>
        <v>6.1520150601000134E-2</v>
      </c>
      <c r="P15" s="98" t="s">
        <v>35</v>
      </c>
      <c r="Q15" s="96">
        <f>(1+(Q13/12))^(12/2)-1</f>
        <v>4.067262230132207E-2</v>
      </c>
      <c r="R15" s="98" t="s">
        <v>35</v>
      </c>
      <c r="S15" s="96">
        <f>(1+(S13/4))^(4/2)-1</f>
        <v>4.5506249999999859E-2</v>
      </c>
    </row>
    <row r="16" spans="1:19" ht="17.100000000000001" customHeight="1" thickBot="1" x14ac:dyDescent="0.3">
      <c r="C16" s="65" t="s">
        <v>9</v>
      </c>
      <c r="D16" s="89">
        <f>SUM(D9:D15)</f>
        <v>19694.278206064206</v>
      </c>
      <c r="L16" s="99"/>
      <c r="M16" s="97"/>
      <c r="N16" s="99"/>
      <c r="O16" s="97"/>
      <c r="P16" s="99"/>
      <c r="Q16" s="97"/>
      <c r="R16" s="99"/>
      <c r="S16" s="97"/>
    </row>
    <row r="18" spans="1:19" ht="15.75" thickBot="1" x14ac:dyDescent="0.3">
      <c r="L18" s="15" t="s">
        <v>17</v>
      </c>
    </row>
    <row r="19" spans="1:19" x14ac:dyDescent="0.25">
      <c r="L19" s="7" t="s">
        <v>7</v>
      </c>
      <c r="M19" s="8">
        <v>0.1</v>
      </c>
      <c r="N19" s="9" t="s">
        <v>6</v>
      </c>
      <c r="O19" s="10">
        <v>0.12</v>
      </c>
      <c r="P19" s="7" t="s">
        <v>34</v>
      </c>
      <c r="Q19" s="8">
        <v>0.08</v>
      </c>
      <c r="R19" s="38" t="s">
        <v>33</v>
      </c>
      <c r="S19" s="10">
        <v>0.09</v>
      </c>
    </row>
    <row r="20" spans="1:19" ht="15.75" thickBot="1" x14ac:dyDescent="0.3">
      <c r="A20" s="15" t="s">
        <v>17</v>
      </c>
      <c r="L20" s="11" t="s">
        <v>32</v>
      </c>
      <c r="M20" s="12">
        <v>6</v>
      </c>
      <c r="N20" s="13" t="s">
        <v>31</v>
      </c>
      <c r="O20" s="14">
        <v>8</v>
      </c>
      <c r="P20" s="11" t="s">
        <v>30</v>
      </c>
      <c r="Q20" s="14">
        <v>12</v>
      </c>
      <c r="R20" s="39" t="s">
        <v>29</v>
      </c>
      <c r="S20" s="14">
        <v>9</v>
      </c>
    </row>
    <row r="21" spans="1:19" ht="15" customHeight="1" thickBot="1" x14ac:dyDescent="0.3">
      <c r="B21" s="57" t="s">
        <v>8</v>
      </c>
      <c r="C21" s="66">
        <v>0.13</v>
      </c>
      <c r="L21" s="98" t="s">
        <v>46</v>
      </c>
      <c r="M21" s="96">
        <f>(1+(M19/12))^(12)-1</f>
        <v>0.10471306744129683</v>
      </c>
      <c r="N21" s="98" t="s">
        <v>46</v>
      </c>
      <c r="O21" s="96">
        <f>(1+(O19/12))^(12)-1</f>
        <v>0.12682503013196977</v>
      </c>
      <c r="P21" s="98" t="s">
        <v>46</v>
      </c>
      <c r="Q21" s="96">
        <f>(1+(Q19/12))^(12)-1</f>
        <v>8.2999506807510004E-2</v>
      </c>
      <c r="R21" s="98" t="s">
        <v>46</v>
      </c>
      <c r="S21" s="115">
        <f>1+(S19/(4))^(4)-1</f>
        <v>2.5628906241692562E-7</v>
      </c>
    </row>
    <row r="22" spans="1:19" ht="17.100000000000001" customHeight="1" thickBot="1" x14ac:dyDescent="0.3">
      <c r="A22" s="59" t="s">
        <v>12</v>
      </c>
      <c r="B22" s="60" t="s">
        <v>16</v>
      </c>
      <c r="C22" s="60" t="s">
        <v>15</v>
      </c>
      <c r="D22" s="60" t="s">
        <v>11</v>
      </c>
      <c r="E22" s="61" t="s">
        <v>14</v>
      </c>
      <c r="L22" s="99"/>
      <c r="M22" s="97"/>
      <c r="N22" s="99"/>
      <c r="O22" s="97"/>
      <c r="P22" s="99"/>
      <c r="Q22" s="97"/>
      <c r="R22" s="99"/>
      <c r="S22" s="116"/>
    </row>
    <row r="23" spans="1:19" x14ac:dyDescent="0.25">
      <c r="A23" s="90">
        <v>5400</v>
      </c>
      <c r="B23" s="67"/>
      <c r="C23" s="67"/>
      <c r="D23" s="67">
        <v>0.88495575221238942</v>
      </c>
      <c r="E23" s="87">
        <v>4778.7610619469033</v>
      </c>
    </row>
    <row r="24" spans="1:19" ht="15.75" thickBot="1" x14ac:dyDescent="0.3">
      <c r="A24" s="90">
        <v>1260</v>
      </c>
      <c r="B24" s="67">
        <v>1.6681024355861838</v>
      </c>
      <c r="C24" s="67">
        <v>0.78314668337378091</v>
      </c>
      <c r="D24" s="67">
        <v>0.88495575221238942</v>
      </c>
      <c r="E24" s="87">
        <v>5788.9787004893424</v>
      </c>
      <c r="L24" s="15" t="s">
        <v>21</v>
      </c>
    </row>
    <row r="25" spans="1:19" ht="15.75" thickBot="1" x14ac:dyDescent="0.3">
      <c r="A25" s="90">
        <v>5880</v>
      </c>
      <c r="B25" s="67"/>
      <c r="C25" s="67"/>
      <c r="D25" s="67">
        <v>0.61331872767937679</v>
      </c>
      <c r="E25" s="87">
        <v>3606.3141187547353</v>
      </c>
      <c r="M25" s="40" t="s">
        <v>28</v>
      </c>
      <c r="N25" s="16"/>
      <c r="O25" s="16"/>
      <c r="Q25" s="41" t="s">
        <v>27</v>
      </c>
      <c r="R25" s="16"/>
      <c r="S25" s="16"/>
    </row>
    <row r="26" spans="1:19" ht="15.75" thickBot="1" x14ac:dyDescent="0.3">
      <c r="A26" s="90">
        <v>3900</v>
      </c>
      <c r="B26" s="67">
        <v>1.6681024355861838</v>
      </c>
      <c r="C26" s="67"/>
      <c r="D26" s="67">
        <v>0.61331872767937679</v>
      </c>
      <c r="E26" s="87">
        <v>3990.0060073870923</v>
      </c>
      <c r="L26" s="17" t="s">
        <v>26</v>
      </c>
      <c r="M26" s="18">
        <f>EXP(M13/12)-1</f>
        <v>8.3681522074470216E-3</v>
      </c>
      <c r="N26" s="16"/>
      <c r="O26" s="16"/>
      <c r="P26" s="17" t="s">
        <v>26</v>
      </c>
      <c r="Q26" s="19">
        <f>EXP(M13)-1</f>
        <v>0.10517091807564771</v>
      </c>
      <c r="R26" s="16"/>
      <c r="S26" s="16"/>
    </row>
    <row r="27" spans="1:19" ht="15.75" thickBot="1" x14ac:dyDescent="0.3">
      <c r="A27" s="91">
        <v>3600</v>
      </c>
      <c r="B27" s="68"/>
      <c r="C27" s="68"/>
      <c r="D27" s="68">
        <v>0.425060643746142</v>
      </c>
      <c r="E27" s="88">
        <v>1530.2183174861111</v>
      </c>
      <c r="L27" s="17" t="s">
        <v>25</v>
      </c>
      <c r="M27" s="20">
        <f>EXP(O13/12)-1</f>
        <v>1.0050167084167949E-2</v>
      </c>
      <c r="N27" s="16"/>
      <c r="O27" s="16"/>
      <c r="P27" s="17" t="s">
        <v>25</v>
      </c>
      <c r="Q27" s="19">
        <f>EXP(O13)-1</f>
        <v>0.12749685157937574</v>
      </c>
      <c r="R27" s="16"/>
      <c r="S27" s="16"/>
    </row>
    <row r="28" spans="1:19" ht="15.75" thickBot="1" x14ac:dyDescent="0.3">
      <c r="D28" s="65" t="s">
        <v>9</v>
      </c>
      <c r="E28" s="89">
        <f>SUM(E23:E27)</f>
        <v>19694.278206064184</v>
      </c>
      <c r="L28" s="17" t="s">
        <v>24</v>
      </c>
      <c r="M28" s="20">
        <f>EXP(Q13/12)-1</f>
        <v>6.6889383540194025E-3</v>
      </c>
      <c r="N28" s="16"/>
      <c r="O28" s="16"/>
      <c r="P28" s="17" t="s">
        <v>24</v>
      </c>
      <c r="Q28" s="19">
        <f>EXP(Q13)-1</f>
        <v>8.3287067674958637E-2</v>
      </c>
      <c r="R28" s="16"/>
      <c r="S28" s="16"/>
    </row>
    <row r="29" spans="1:19" ht="15.75" thickBot="1" x14ac:dyDescent="0.3">
      <c r="A29" s="15" t="s">
        <v>21</v>
      </c>
      <c r="L29" s="17" t="s">
        <v>23</v>
      </c>
      <c r="M29" s="21">
        <f>EXP(S13/12)-1</f>
        <v>7.5281954445338695E-3</v>
      </c>
      <c r="N29" s="16"/>
      <c r="O29" s="16"/>
      <c r="P29" s="17" t="s">
        <v>23</v>
      </c>
      <c r="Q29" s="19">
        <f>EXP(S13)-1</f>
        <v>9.4174283705210415E-2</v>
      </c>
      <c r="R29" s="16"/>
      <c r="S29" s="16"/>
    </row>
    <row r="30" spans="1:19" x14ac:dyDescent="0.25">
      <c r="A30" s="59" t="s">
        <v>20</v>
      </c>
      <c r="B30" s="60" t="s">
        <v>19</v>
      </c>
      <c r="C30" s="103" t="s">
        <v>18</v>
      </c>
      <c r="D30" s="104"/>
    </row>
    <row r="31" spans="1:19" ht="15.75" thickBot="1" x14ac:dyDescent="0.3">
      <c r="A31" s="91">
        <v>19694.278206064184</v>
      </c>
      <c r="B31" s="69">
        <v>0.22611080383684842</v>
      </c>
      <c r="C31" s="105">
        <v>4453.0890761596975</v>
      </c>
      <c r="D31" s="106"/>
      <c r="L31" s="22" t="s">
        <v>22</v>
      </c>
      <c r="N31" s="16"/>
      <c r="O31" s="16"/>
    </row>
    <row r="32" spans="1:19" ht="15.75" thickBot="1" x14ac:dyDescent="0.3">
      <c r="L32" s="23" t="s">
        <v>7</v>
      </c>
      <c r="M32" s="24">
        <f>LN(1+10%)</f>
        <v>9.5310179804324935E-2</v>
      </c>
      <c r="N32" s="16" t="s">
        <v>67</v>
      </c>
      <c r="O32" s="16" t="s">
        <v>68</v>
      </c>
    </row>
    <row r="33" spans="1:19" ht="15.75" thickBot="1" x14ac:dyDescent="0.3">
      <c r="A33" s="15" t="s">
        <v>2</v>
      </c>
    </row>
    <row r="34" spans="1:19" ht="15.75" thickBot="1" x14ac:dyDescent="0.3">
      <c r="A34" s="70" t="s">
        <v>13</v>
      </c>
      <c r="B34" s="71" t="s">
        <v>71</v>
      </c>
      <c r="C34" s="71">
        <v>40</v>
      </c>
      <c r="D34" s="71"/>
      <c r="E34" s="71"/>
      <c r="F34" s="71"/>
      <c r="G34" s="71"/>
      <c r="H34" s="71"/>
      <c r="I34" s="71"/>
      <c r="J34" s="72"/>
      <c r="L34" s="22" t="s">
        <v>4</v>
      </c>
    </row>
    <row r="35" spans="1:19" ht="15.75" thickBot="1" x14ac:dyDescent="0.3">
      <c r="A35" s="76"/>
      <c r="B35" s="6" t="s">
        <v>72</v>
      </c>
      <c r="C35" s="117">
        <v>91960</v>
      </c>
      <c r="D35" s="3"/>
      <c r="E35" s="3"/>
      <c r="F35" s="3"/>
      <c r="G35" s="3"/>
      <c r="H35" s="3"/>
      <c r="I35" s="3"/>
      <c r="J35" s="83"/>
      <c r="L35" s="25" t="s">
        <v>36</v>
      </c>
      <c r="M35" s="26" t="s">
        <v>50</v>
      </c>
      <c r="N35" s="27"/>
      <c r="O35" s="108">
        <v>0.09</v>
      </c>
      <c r="P35" s="26"/>
      <c r="Q35" s="26"/>
      <c r="R35" s="26"/>
      <c r="S35" s="28"/>
    </row>
    <row r="36" spans="1:19" ht="15.75" thickBot="1" x14ac:dyDescent="0.3">
      <c r="A36" s="73"/>
      <c r="B36" s="74" t="s">
        <v>73</v>
      </c>
      <c r="C36" s="118">
        <v>0.04</v>
      </c>
      <c r="D36" s="74"/>
      <c r="E36" s="74"/>
      <c r="F36" s="74"/>
      <c r="G36" s="74"/>
      <c r="H36" s="75" t="s">
        <v>9</v>
      </c>
      <c r="I36" s="93">
        <f>C35*((1+C36)^C34)</f>
        <v>441501.85694505519</v>
      </c>
      <c r="J36" s="94"/>
      <c r="L36" s="29"/>
      <c r="M36" s="30" t="s">
        <v>54</v>
      </c>
      <c r="N36" s="30"/>
      <c r="O36" s="30"/>
      <c r="P36" s="30"/>
      <c r="Q36" s="30"/>
      <c r="R36" s="30"/>
      <c r="S36" s="31"/>
    </row>
    <row r="37" spans="1:19" ht="15.75" thickBot="1" x14ac:dyDescent="0.3">
      <c r="L37" s="29"/>
      <c r="M37" s="30" t="s">
        <v>51</v>
      </c>
      <c r="N37" s="30"/>
      <c r="O37" s="30"/>
      <c r="P37" s="30"/>
      <c r="Q37" s="30"/>
      <c r="R37" s="30"/>
      <c r="S37" s="31"/>
    </row>
    <row r="38" spans="1:19" x14ac:dyDescent="0.25">
      <c r="A38" s="70" t="s">
        <v>17</v>
      </c>
      <c r="B38" s="71"/>
      <c r="C38" s="71"/>
      <c r="D38" s="71"/>
      <c r="E38" s="71"/>
      <c r="F38" s="71"/>
      <c r="G38" s="71"/>
      <c r="H38" s="71"/>
      <c r="I38" s="71"/>
      <c r="J38" s="72"/>
      <c r="L38" s="29"/>
      <c r="M38" s="30" t="s">
        <v>52</v>
      </c>
      <c r="N38" s="30"/>
      <c r="O38" s="30"/>
      <c r="P38" s="30"/>
      <c r="Q38" s="30"/>
      <c r="R38" s="30"/>
      <c r="S38" s="31"/>
    </row>
    <row r="39" spans="1:19" x14ac:dyDescent="0.25">
      <c r="A39" s="76"/>
      <c r="B39" s="6" t="s">
        <v>74</v>
      </c>
      <c r="C39" s="6">
        <v>30</v>
      </c>
      <c r="D39" s="3"/>
      <c r="E39" s="3"/>
      <c r="F39" s="3"/>
      <c r="G39" s="3"/>
      <c r="H39" s="3"/>
      <c r="I39" s="3"/>
      <c r="J39" s="83"/>
      <c r="L39" s="29"/>
      <c r="M39" s="30" t="s">
        <v>53</v>
      </c>
      <c r="N39" s="30">
        <v>5</v>
      </c>
      <c r="O39" s="30"/>
      <c r="P39" s="30"/>
      <c r="Q39" s="32"/>
      <c r="R39" s="32"/>
      <c r="S39" s="33"/>
    </row>
    <row r="40" spans="1:19" x14ac:dyDescent="0.25">
      <c r="A40" s="76"/>
      <c r="B40" s="6" t="s">
        <v>75</v>
      </c>
      <c r="C40" s="119">
        <v>0.76</v>
      </c>
      <c r="D40" s="3"/>
      <c r="E40" s="3"/>
      <c r="F40" s="3"/>
      <c r="G40" s="3"/>
      <c r="H40" s="3"/>
      <c r="I40" s="3"/>
      <c r="J40" s="83"/>
      <c r="L40" s="29"/>
      <c r="M40" s="30" t="s">
        <v>69</v>
      </c>
      <c r="N40" s="30"/>
      <c r="O40" s="30"/>
      <c r="P40" s="30"/>
      <c r="Q40" s="34"/>
      <c r="R40" s="34"/>
      <c r="S40" s="31"/>
    </row>
    <row r="41" spans="1:19" ht="15.75" thickBot="1" x14ac:dyDescent="0.3">
      <c r="A41" s="76"/>
      <c r="B41" s="3"/>
      <c r="C41" s="3"/>
      <c r="D41" s="3"/>
      <c r="E41" s="3"/>
      <c r="F41" s="3"/>
      <c r="G41" s="3"/>
      <c r="H41" s="3"/>
      <c r="I41" s="30"/>
      <c r="J41" s="31"/>
      <c r="K41" s="30"/>
      <c r="L41" s="29"/>
      <c r="M41" s="30" t="s">
        <v>70</v>
      </c>
      <c r="N41" s="30">
        <v>27225</v>
      </c>
      <c r="O41" s="30"/>
      <c r="P41" s="30"/>
      <c r="Q41" s="30"/>
      <c r="R41" s="30"/>
      <c r="S41" s="31"/>
    </row>
    <row r="42" spans="1:19" ht="15.75" thickBot="1" x14ac:dyDescent="0.3">
      <c r="A42" s="73"/>
      <c r="B42" s="74"/>
      <c r="C42" s="74"/>
      <c r="D42" s="74"/>
      <c r="E42" s="74"/>
      <c r="F42" s="74"/>
      <c r="G42" s="74"/>
      <c r="H42" s="75" t="s">
        <v>9</v>
      </c>
      <c r="I42" s="93">
        <f>C40*I36*C39</f>
        <v>10066242.338347258</v>
      </c>
      <c r="J42" s="94"/>
      <c r="K42" s="3"/>
      <c r="L42" s="35"/>
      <c r="M42" s="36"/>
      <c r="N42" s="36"/>
      <c r="O42" s="74"/>
      <c r="P42" s="74"/>
      <c r="Q42" s="75" t="s">
        <v>9</v>
      </c>
      <c r="R42" s="93">
        <f>((O35*(1+O35)^N39)/((1+O35)^N39-1))*N41</f>
        <v>6999.3421406473781</v>
      </c>
      <c r="S42" s="94"/>
    </row>
    <row r="43" spans="1:19" ht="15.75" thickBot="1" x14ac:dyDescent="0.3">
      <c r="I43" s="3"/>
      <c r="J43" s="3"/>
      <c r="K43" s="3"/>
      <c r="L43" s="15" t="s">
        <v>5</v>
      </c>
      <c r="S43" s="84"/>
    </row>
    <row r="44" spans="1:19" ht="15.75" thickBot="1" x14ac:dyDescent="0.3">
      <c r="A44" s="70" t="s">
        <v>21</v>
      </c>
      <c r="B44" s="77"/>
      <c r="C44" s="77"/>
      <c r="D44" s="77"/>
      <c r="E44" s="77"/>
      <c r="F44" s="77"/>
      <c r="G44" s="71"/>
      <c r="H44" s="71"/>
      <c r="I44" s="71"/>
      <c r="J44" s="72"/>
      <c r="K44" s="3"/>
      <c r="L44" s="25" t="s">
        <v>36</v>
      </c>
      <c r="M44" s="26" t="s">
        <v>55</v>
      </c>
      <c r="N44" s="110">
        <v>1839</v>
      </c>
      <c r="O44" s="26"/>
      <c r="P44" s="26"/>
      <c r="Q44" s="26"/>
      <c r="R44" s="26"/>
      <c r="S44" s="28"/>
    </row>
    <row r="45" spans="1:19" ht="15.75" thickBot="1" x14ac:dyDescent="0.3">
      <c r="A45" s="78"/>
      <c r="B45" s="6" t="s">
        <v>76</v>
      </c>
      <c r="C45" s="120">
        <v>0.05</v>
      </c>
      <c r="D45" s="1"/>
      <c r="E45" s="1"/>
      <c r="F45" s="1"/>
      <c r="G45" s="3"/>
      <c r="H45" s="3"/>
      <c r="I45" s="3"/>
      <c r="J45" s="83"/>
      <c r="K45" s="3"/>
      <c r="L45" s="29"/>
      <c r="M45" s="30" t="s">
        <v>58</v>
      </c>
      <c r="N45" s="30" t="s">
        <v>57</v>
      </c>
      <c r="O45" s="111">
        <f>(1+(S45/4))^4-1</f>
        <v>0.12550880999999992</v>
      </c>
      <c r="P45" s="30" t="s">
        <v>61</v>
      </c>
      <c r="Q45" s="30" t="s">
        <v>51</v>
      </c>
      <c r="R45" s="30" t="s">
        <v>62</v>
      </c>
      <c r="S45" s="114">
        <v>0.12</v>
      </c>
    </row>
    <row r="46" spans="1:19" ht="15.75" thickBot="1" x14ac:dyDescent="0.3">
      <c r="A46" s="79"/>
      <c r="B46" s="80"/>
      <c r="C46" s="80"/>
      <c r="D46" s="80"/>
      <c r="E46" s="74"/>
      <c r="F46" s="74"/>
      <c r="G46" s="74"/>
      <c r="H46" s="75" t="s">
        <v>9</v>
      </c>
      <c r="I46" s="93">
        <f>I42*(C45/(((1+C45)^C34)-1))</f>
        <v>83329.976413203593</v>
      </c>
      <c r="J46" s="94"/>
      <c r="K46" s="3"/>
      <c r="L46" s="29"/>
      <c r="M46" s="30" t="s">
        <v>56</v>
      </c>
      <c r="N46" s="30" t="s">
        <v>57</v>
      </c>
      <c r="O46" s="111">
        <f>(1+(S46/4))^4-1</f>
        <v>0.10381289062499977</v>
      </c>
      <c r="P46" s="30" t="s">
        <v>61</v>
      </c>
      <c r="Q46" s="30" t="s">
        <v>51</v>
      </c>
      <c r="R46" s="30" t="s">
        <v>62</v>
      </c>
      <c r="S46" s="114">
        <v>0.1</v>
      </c>
    </row>
    <row r="47" spans="1:19" ht="15.75" thickBot="1" x14ac:dyDescent="0.3">
      <c r="I47" s="3"/>
      <c r="J47" s="3"/>
      <c r="L47" s="29"/>
      <c r="M47" s="109" t="s">
        <v>59</v>
      </c>
      <c r="N47" s="109"/>
      <c r="O47" s="112">
        <f>N44*(1+O45)^2</f>
        <v>2329.5901796718258</v>
      </c>
      <c r="P47" s="30"/>
      <c r="Q47" s="30"/>
      <c r="R47" s="30"/>
      <c r="S47" s="31"/>
    </row>
    <row r="48" spans="1:19" ht="15.75" thickBot="1" x14ac:dyDescent="0.3">
      <c r="A48" s="70" t="s">
        <v>22</v>
      </c>
      <c r="B48" s="71"/>
      <c r="C48" s="71"/>
      <c r="D48" s="71"/>
      <c r="E48" s="71"/>
      <c r="F48" s="71"/>
      <c r="G48" s="71"/>
      <c r="H48" s="71"/>
      <c r="I48" s="71"/>
      <c r="J48" s="72"/>
      <c r="L48" s="29"/>
      <c r="M48" s="30" t="s">
        <v>60</v>
      </c>
      <c r="N48" s="30"/>
      <c r="O48" s="113">
        <f>N44*(1+O46)^3</f>
        <v>2473.2505477889413</v>
      </c>
      <c r="P48" s="30"/>
      <c r="Q48" s="32"/>
      <c r="R48" s="32"/>
      <c r="S48" s="33"/>
    </row>
    <row r="49" spans="1:19" ht="15.75" thickBot="1" x14ac:dyDescent="0.3">
      <c r="A49" s="76"/>
      <c r="B49" s="3" t="s">
        <v>79</v>
      </c>
      <c r="C49" s="92"/>
      <c r="D49" s="3" t="s">
        <v>80</v>
      </c>
      <c r="E49" s="3" t="s">
        <v>81</v>
      </c>
      <c r="F49" s="3"/>
      <c r="G49" s="3"/>
      <c r="H49" s="3"/>
      <c r="I49" s="3"/>
      <c r="J49" s="83"/>
      <c r="L49" s="35"/>
      <c r="M49" s="36"/>
      <c r="N49" s="36"/>
      <c r="O49" s="36"/>
      <c r="P49" s="36"/>
      <c r="Q49" s="75" t="s">
        <v>9</v>
      </c>
      <c r="R49" s="93">
        <f>SUM(O47,O48)</f>
        <v>4802.8407274607671</v>
      </c>
      <c r="S49" s="94"/>
    </row>
    <row r="50" spans="1:19" x14ac:dyDescent="0.25">
      <c r="A50" s="76"/>
      <c r="B50" s="3"/>
      <c r="C50" s="3"/>
      <c r="D50" s="3"/>
      <c r="E50" s="3"/>
      <c r="F50" s="3"/>
      <c r="G50" s="3"/>
      <c r="H50" s="3"/>
      <c r="I50" s="3"/>
      <c r="J50" s="83"/>
      <c r="L50" s="30"/>
      <c r="M50" s="30"/>
      <c r="N50" s="30"/>
      <c r="O50" s="30"/>
      <c r="P50" s="30"/>
      <c r="Q50" s="30"/>
      <c r="R50" s="30"/>
      <c r="S50" s="30"/>
    </row>
    <row r="51" spans="1:19" ht="15.75" thickBot="1" x14ac:dyDescent="0.3">
      <c r="A51" s="76"/>
      <c r="B51" s="3"/>
      <c r="C51" s="3"/>
      <c r="D51" s="3"/>
      <c r="E51" s="3"/>
      <c r="F51" s="3"/>
      <c r="G51" s="3"/>
      <c r="H51" s="3"/>
      <c r="I51" s="3"/>
      <c r="J51" s="83"/>
      <c r="L51" s="3"/>
      <c r="M51" s="3"/>
      <c r="N51" s="3"/>
      <c r="O51" s="3"/>
      <c r="P51" s="3"/>
    </row>
    <row r="52" spans="1:19" ht="15.75" thickBot="1" x14ac:dyDescent="0.3">
      <c r="A52" s="73"/>
      <c r="B52" s="74"/>
      <c r="C52" s="74"/>
      <c r="D52" s="74"/>
      <c r="E52" s="74"/>
      <c r="F52" s="74"/>
      <c r="G52" s="74"/>
      <c r="H52" s="75" t="s">
        <v>9</v>
      </c>
      <c r="I52" s="93">
        <f>I42*(1+C45)^(-C34)</f>
        <v>1429866.2611504805</v>
      </c>
      <c r="J52" s="94"/>
      <c r="L52" s="3"/>
      <c r="M52" s="3"/>
      <c r="N52" s="3"/>
      <c r="O52" s="3"/>
      <c r="P52" s="3"/>
    </row>
    <row r="53" spans="1:19" ht="15.75" thickBot="1" x14ac:dyDescent="0.3">
      <c r="I53" s="3"/>
      <c r="J53" s="3"/>
      <c r="L53" s="3"/>
      <c r="M53" s="3"/>
      <c r="N53" s="3"/>
      <c r="O53" s="3"/>
      <c r="P53" s="3"/>
    </row>
    <row r="54" spans="1:19" x14ac:dyDescent="0.25">
      <c r="A54" s="70" t="s">
        <v>45</v>
      </c>
      <c r="B54" s="71"/>
      <c r="C54" s="71"/>
      <c r="D54" s="71"/>
      <c r="E54" s="71"/>
      <c r="F54" s="71"/>
      <c r="G54" s="71"/>
      <c r="H54" s="71"/>
      <c r="I54" s="71"/>
      <c r="J54" s="72"/>
      <c r="L54" s="3"/>
      <c r="M54" s="3"/>
      <c r="N54" s="3"/>
      <c r="O54" s="3"/>
      <c r="P54" s="3"/>
    </row>
    <row r="55" spans="1:19" x14ac:dyDescent="0.25">
      <c r="A55" s="76"/>
      <c r="B55" s="3"/>
      <c r="C55" s="107" t="s">
        <v>77</v>
      </c>
      <c r="D55" s="107"/>
      <c r="E55" s="107"/>
      <c r="F55" s="3"/>
      <c r="G55" s="3"/>
      <c r="H55" s="3"/>
      <c r="I55" s="3"/>
      <c r="J55" s="83"/>
      <c r="L55" s="3"/>
      <c r="M55" s="3"/>
      <c r="N55" s="3"/>
      <c r="O55" s="3"/>
      <c r="P55" s="3"/>
    </row>
    <row r="56" spans="1:19" ht="15.95" customHeight="1" x14ac:dyDescent="0.25">
      <c r="A56" s="76"/>
      <c r="B56" s="3"/>
      <c r="C56" s="3"/>
      <c r="D56" s="3" t="s">
        <v>78</v>
      </c>
      <c r="E56" s="3"/>
      <c r="F56" s="3"/>
      <c r="G56" s="3"/>
      <c r="H56" s="3"/>
      <c r="I56" s="3"/>
      <c r="J56" s="83"/>
      <c r="L56" s="3"/>
      <c r="O56" s="81"/>
      <c r="P56" s="82">
        <f ca="1">NOW()</f>
        <v>43749.713743287037</v>
      </c>
      <c r="Q56" s="95">
        <f ca="1">NOW()</f>
        <v>43749.713743287037</v>
      </c>
      <c r="R56" s="95"/>
      <c r="S56" s="95"/>
    </row>
    <row r="57" spans="1:19" ht="15.75" thickBot="1" x14ac:dyDescent="0.3">
      <c r="A57" s="76"/>
      <c r="B57" s="3"/>
      <c r="C57" s="3"/>
      <c r="D57" s="3"/>
      <c r="E57" s="3"/>
      <c r="F57" s="3"/>
      <c r="G57" s="3"/>
      <c r="H57" s="3"/>
      <c r="I57" s="3"/>
      <c r="J57" s="83"/>
    </row>
    <row r="58" spans="1:19" ht="15.75" thickBot="1" x14ac:dyDescent="0.3">
      <c r="A58" s="73"/>
      <c r="B58" s="74"/>
      <c r="C58" s="74"/>
      <c r="D58" s="74"/>
      <c r="E58" s="74"/>
      <c r="F58" s="74"/>
      <c r="G58" s="74"/>
      <c r="H58" s="75" t="s">
        <v>9</v>
      </c>
      <c r="I58" s="93">
        <f>C35*(1-((1+C36)^C34)*((1+C45)^(-C34)))/(C45-C36)</f>
        <v>2924656.7493399973</v>
      </c>
      <c r="J58" s="94"/>
    </row>
    <row r="77" ht="87" customHeight="1" x14ac:dyDescent="0.25"/>
    <row r="78" ht="83.1" customHeight="1" x14ac:dyDescent="0.25"/>
  </sheetData>
  <mergeCells count="37">
    <mergeCell ref="C55:E55"/>
    <mergeCell ref="C30:D30"/>
    <mergeCell ref="C31:D31"/>
    <mergeCell ref="H1:I1"/>
    <mergeCell ref="H2:I2"/>
    <mergeCell ref="H3:I3"/>
    <mergeCell ref="Q15:Q16"/>
    <mergeCell ref="L2:M2"/>
    <mergeCell ref="B1:C1"/>
    <mergeCell ref="E1:F1"/>
    <mergeCell ref="B2:C2"/>
    <mergeCell ref="E2:F2"/>
    <mergeCell ref="B3:C3"/>
    <mergeCell ref="E3:F3"/>
    <mergeCell ref="I58:J58"/>
    <mergeCell ref="S15:S16"/>
    <mergeCell ref="L21:L22"/>
    <mergeCell ref="M21:M22"/>
    <mergeCell ref="N21:N22"/>
    <mergeCell ref="O21:O22"/>
    <mergeCell ref="P21:P22"/>
    <mergeCell ref="Q21:Q22"/>
    <mergeCell ref="R21:R22"/>
    <mergeCell ref="S21:S22"/>
    <mergeCell ref="L15:L16"/>
    <mergeCell ref="N15:N16"/>
    <mergeCell ref="M15:M16"/>
    <mergeCell ref="O15:O16"/>
    <mergeCell ref="R15:R16"/>
    <mergeCell ref="P15:P16"/>
    <mergeCell ref="R49:S49"/>
    <mergeCell ref="R42:S42"/>
    <mergeCell ref="Q56:S56"/>
    <mergeCell ref="I36:J36"/>
    <mergeCell ref="I42:J42"/>
    <mergeCell ref="I46:J46"/>
    <mergeCell ref="I52:J52"/>
  </mergeCells>
  <phoneticPr fontId="2" type="noConversion"/>
  <pageMargins left="0.75" right="0.75" top="0.26250000000000001" bottom="1" header="0.5" footer="0.5"/>
  <pageSetup paperSize="9" scale="70" orientation="portrait" horizontalDpi="4294967292" verticalDpi="4294967292" r:id="rId1"/>
  <headerFooter scaleWithDoc="0" alignWithMargins="0"/>
  <extLst>
    <ext xmlns:mx="http://schemas.microsoft.com/office/mac/excel/2008/main" uri="{64002731-A6B0-56B0-2670-7721B7C09600}">
      <mx:PLV Mode="1" OnePage="0" WScale="7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.75" x14ac:dyDescent="0.25"/>
  <sheetData>
    <row r="1" spans="1:1" ht="31.5" x14ac:dyDescent="0.5">
      <c r="A1" s="37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Lab</vt:lpstr>
      <vt:lpstr>Calcul perso</vt:lpstr>
    </vt:vector>
  </TitlesOfParts>
  <Company>cabinet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RAMDANI hassan</dc:creator>
  <cp:lastModifiedBy>Bocar Diallo</cp:lastModifiedBy>
  <cp:lastPrinted>2019-02-10T18:20:17Z</cp:lastPrinted>
  <dcterms:created xsi:type="dcterms:W3CDTF">2019-02-08T17:30:38Z</dcterms:created>
  <dcterms:modified xsi:type="dcterms:W3CDTF">2019-10-11T21:07:47Z</dcterms:modified>
</cp:coreProperties>
</file>