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SSH3201\"/>
    </mc:Choice>
  </mc:AlternateContent>
  <bookViews>
    <workbookView xWindow="0" yWindow="0" windowWidth="28800" windowHeight="12330" tabRatio="500"/>
  </bookViews>
  <sheets>
    <sheet name="Lab" sheetId="1" r:id="rId1"/>
    <sheet name="Calcul perso" sheetId="2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1" i="1" l="1"/>
  <c r="K20" i="1"/>
  <c r="D64" i="1"/>
  <c r="K11" i="1"/>
  <c r="K23" i="1"/>
  <c r="K22" i="1"/>
  <c r="K18" i="1"/>
  <c r="K17" i="1"/>
  <c r="K15" i="1"/>
  <c r="K14" i="1"/>
  <c r="K13" i="1"/>
  <c r="K12" i="1"/>
  <c r="K36" i="1"/>
  <c r="K35" i="1"/>
  <c r="K30" i="1"/>
  <c r="K28" i="1"/>
  <c r="K10" i="1"/>
  <c r="F52" i="1"/>
  <c r="D52" i="1"/>
  <c r="D53" i="1" s="1"/>
  <c r="F44" i="1"/>
  <c r="F53" i="1" s="1"/>
  <c r="D44" i="1"/>
  <c r="F38" i="1"/>
  <c r="D38" i="1"/>
  <c r="D30" i="1"/>
  <c r="F20" i="1"/>
  <c r="F15" i="1"/>
  <c r="D15" i="1"/>
  <c r="D20" i="1" s="1"/>
  <c r="F23" i="1"/>
  <c r="F30" i="1" s="1"/>
  <c r="F31" i="1" s="1"/>
  <c r="D25" i="1"/>
  <c r="D23" i="1"/>
  <c r="E24" i="1"/>
  <c r="F25" i="1" s="1"/>
  <c r="L7" i="2"/>
  <c r="H28" i="2"/>
  <c r="H11" i="2"/>
  <c r="D31" i="1" l="1"/>
  <c r="K40" i="1"/>
  <c r="K32" i="1"/>
  <c r="K24" i="1"/>
  <c r="K42" i="1" l="1"/>
  <c r="K44" i="1" s="1"/>
  <c r="H66" i="1"/>
  <c r="I66" i="1"/>
</calcChain>
</file>

<file path=xl/sharedStrings.xml><?xml version="1.0" encoding="utf-8"?>
<sst xmlns="http://schemas.openxmlformats.org/spreadsheetml/2006/main" count="112" uniqueCount="102">
  <si>
    <t>État de la situation financière</t>
  </si>
  <si>
    <t>ACTIFS</t>
  </si>
  <si>
    <t>PASSIFS ET CAPITAUX PROPRES</t>
  </si>
  <si>
    <t>Capitaux propres</t>
  </si>
  <si>
    <t>Total Capitaux Propres</t>
  </si>
  <si>
    <t>Passifs courants</t>
  </si>
  <si>
    <t>Total des passifs et des c.p.</t>
  </si>
  <si>
    <t xml:space="preserve">Matricule : </t>
  </si>
  <si>
    <t xml:space="preserve">Groupe : </t>
  </si>
  <si>
    <t>Variation de la trésorerie</t>
  </si>
  <si>
    <t>Activités opérationnelles</t>
  </si>
  <si>
    <t>Total des activités opérationnelles</t>
  </si>
  <si>
    <t>Activités d'investissement</t>
  </si>
  <si>
    <t>Total des activités d'investissement</t>
  </si>
  <si>
    <t>Activités de financement</t>
  </si>
  <si>
    <t>Total des activités de financement</t>
  </si>
  <si>
    <t>Trésorerie au début</t>
  </si>
  <si>
    <t>Trésorerie à la fin</t>
  </si>
  <si>
    <t>État des flux de trésorerie (méthode indirecte)</t>
  </si>
  <si>
    <t xml:space="preserve">Nom : </t>
  </si>
  <si>
    <t xml:space="preserve">Prénom : </t>
  </si>
  <si>
    <t>2017</t>
  </si>
  <si>
    <t>2018</t>
  </si>
  <si>
    <t>Ratio</t>
  </si>
  <si>
    <t>Calcul, questionnement et notes</t>
  </si>
  <si>
    <t>Actifs courants</t>
  </si>
  <si>
    <t>Total Actifs courants</t>
  </si>
  <si>
    <t>Actifs non courants</t>
  </si>
  <si>
    <t>Total Actifs non courants</t>
  </si>
  <si>
    <t>Total des Actifs</t>
  </si>
  <si>
    <t>Total Passifs courants</t>
  </si>
  <si>
    <t>Passifs non courants</t>
  </si>
  <si>
    <t>Total Passifs non courants</t>
  </si>
  <si>
    <t>Réponse :</t>
  </si>
  <si>
    <t>Dillies</t>
  </si>
  <si>
    <t>Antoine</t>
  </si>
  <si>
    <t>Nilsson</t>
  </si>
  <si>
    <t>Stéphane</t>
  </si>
  <si>
    <t>1989246</t>
  </si>
  <si>
    <t>2031849</t>
  </si>
  <si>
    <t>etat des resul</t>
  </si>
  <si>
    <t>produit</t>
  </si>
  <si>
    <t>cout des ventes</t>
  </si>
  <si>
    <t>,qrge</t>
  </si>
  <si>
    <t>charge commer</t>
  </si>
  <si>
    <t>interer sur emprunt</t>
  </si>
  <si>
    <t>charges</t>
  </si>
  <si>
    <t>int place</t>
  </si>
  <si>
    <t>perte sur dispo</t>
  </si>
  <si>
    <t>reparation equipe</t>
  </si>
  <si>
    <t>Resultat</t>
  </si>
  <si>
    <t>hypotheque 2018</t>
  </si>
  <si>
    <t>prortion court terme</t>
  </si>
  <si>
    <t>hypotheque 2017</t>
  </si>
  <si>
    <t>immeuble</t>
  </si>
  <si>
    <t>Vente équipement</t>
  </si>
  <si>
    <t>Achat équipement</t>
  </si>
  <si>
    <t>Émission d'actions</t>
  </si>
  <si>
    <t>Remboursement hypothèque</t>
  </si>
  <si>
    <t>Retour de placement</t>
  </si>
  <si>
    <t>Encaisse</t>
  </si>
  <si>
    <t>Stocks de marchandise</t>
  </si>
  <si>
    <t>Compte clients</t>
  </si>
  <si>
    <t>Provision pour dépréciation</t>
  </si>
  <si>
    <t>Intérêts sur place à recevoir</t>
  </si>
  <si>
    <t>Loyer payé d'avance</t>
  </si>
  <si>
    <t>Placement à terme 2018</t>
  </si>
  <si>
    <t>Equipement</t>
  </si>
  <si>
    <t>Ammortissement cumulé équipement</t>
  </si>
  <si>
    <t>Ammortissement cumulé immeuble</t>
  </si>
  <si>
    <t>Placements à terme 2019</t>
  </si>
  <si>
    <t>Terrains</t>
  </si>
  <si>
    <t>Comptes fournisseurs</t>
  </si>
  <si>
    <t>Portion court terme de l'hypotèque</t>
  </si>
  <si>
    <t>Salaires à payer</t>
  </si>
  <si>
    <t>Emprunt 2020</t>
  </si>
  <si>
    <t>Hypothèque</t>
  </si>
  <si>
    <t>Capital social</t>
  </si>
  <si>
    <t>Revenus non-distribués</t>
  </si>
  <si>
    <t>Résultat net</t>
  </si>
  <si>
    <t>Variation des comptes clients</t>
  </si>
  <si>
    <t>Variation des stocks de marchandise</t>
  </si>
  <si>
    <t>Variation des intérêts à recevoir</t>
  </si>
  <si>
    <t>Variation loyer payer d'avance</t>
  </si>
  <si>
    <t>Reclassement produit d'intérêts</t>
  </si>
  <si>
    <t>Variation compte fournisseurs</t>
  </si>
  <si>
    <t>Variation des salaires à payer</t>
  </si>
  <si>
    <t>Sans effet sur la trésorerie</t>
  </si>
  <si>
    <t>Amortissement équipements</t>
  </si>
  <si>
    <t>Ammortissement immeubles</t>
  </si>
  <si>
    <t>Perte sur disposition</t>
  </si>
  <si>
    <t>Dépréciation des comptes clients</t>
  </si>
  <si>
    <t>Reclassement produits d'intérêts</t>
  </si>
  <si>
    <t>Reclassement intérêts payés</t>
  </si>
  <si>
    <t>Dividendes déclarés</t>
  </si>
  <si>
    <t>Ratio=</t>
  </si>
  <si>
    <t>Résultats nets/ Ventes nettes</t>
  </si>
  <si>
    <t>84266/410984</t>
  </si>
  <si>
    <t>societe kmvt inc.</t>
  </si>
  <si>
    <t>au 31/12/18</t>
  </si>
  <si>
    <t>Période du 01/01/18 au 31/12/18</t>
  </si>
  <si>
    <t>Societe kmvt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</si>
</sst>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* #,##0.00_)\ &quot;$&quot;_ ;_ * \(#,##0.00\)\ &quot;$&quot;_ ;_ * &quot;-&quot;??_)\ &quot;$&quot;_ ;_ @_ "/>
    <numFmt numFmtId="164" formatCode="_ * #,##0_)\ &quot;$&quot;_ ;_ * \(#,##0\)\ &quot;$&quot;_ ;_ * &quot;-&quot;??_)\ &quot;$&quot;_ ;_ @_ "/>
    <numFmt numFmtId="165" formatCode="[$-F800]dddd\,\ mmmm\ dd\,\ yyyy"/>
    <numFmt numFmtId="166" formatCode="h&quot; h &quot;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rgb="FF000000"/>
      <name val="Times"/>
      <family val="1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b/>
      <sz val="9"/>
      <name val="Arial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auto="1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33">
    <xf numFmtId="0" fontId="0" fillId="0" borderId="0" xfId="0"/>
    <xf numFmtId="164" fontId="4" fillId="0" borderId="0" xfId="1" applyNumberFormat="1" applyFont="1" applyBorder="1" applyProtection="1">
      <protection locked="0"/>
    </xf>
    <xf numFmtId="49" fontId="6" fillId="0" borderId="0" xfId="0" applyNumberFormat="1" applyFont="1" applyBorder="1" applyAlignment="1"/>
    <xf numFmtId="49" fontId="5" fillId="0" borderId="0" xfId="0" applyNumberFormat="1" applyFont="1" applyAlignment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0" fontId="8" fillId="0" borderId="0" xfId="2" applyFont="1" applyFill="1" applyBorder="1" applyAlignment="1"/>
    <xf numFmtId="49" fontId="10" fillId="0" borderId="0" xfId="0" applyNumberFormat="1" applyFont="1" applyAlignment="1"/>
    <xf numFmtId="49" fontId="2" fillId="0" borderId="0" xfId="0" applyNumberFormat="1" applyFont="1" applyBorder="1" applyAlignment="1"/>
    <xf numFmtId="49" fontId="0" fillId="0" borderId="0" xfId="0" applyNumberFormat="1" applyFont="1" applyBorder="1" applyAlignment="1"/>
    <xf numFmtId="0" fontId="0" fillId="0" borderId="0" xfId="0" applyFont="1"/>
    <xf numFmtId="164" fontId="12" fillId="0" borderId="0" xfId="2" applyNumberFormat="1" applyFont="1" applyFill="1" applyBorder="1"/>
    <xf numFmtId="164" fontId="12" fillId="0" borderId="5" xfId="2" applyNumberFormat="1" applyFont="1" applyFill="1" applyBorder="1"/>
    <xf numFmtId="164" fontId="12" fillId="0" borderId="0" xfId="2" applyNumberFormat="1" applyFont="1" applyFill="1" applyBorder="1" applyProtection="1">
      <protection locked="0"/>
    </xf>
    <xf numFmtId="164" fontId="12" fillId="0" borderId="5" xfId="2" applyNumberFormat="1" applyFont="1" applyFill="1" applyBorder="1" applyProtection="1">
      <protection locked="0"/>
    </xf>
    <xf numFmtId="164" fontId="12" fillId="0" borderId="0" xfId="1" applyNumberFormat="1" applyFont="1" applyFill="1" applyBorder="1" applyProtection="1">
      <protection locked="0"/>
    </xf>
    <xf numFmtId="164" fontId="12" fillId="0" borderId="5" xfId="1" applyNumberFormat="1" applyFont="1" applyFill="1" applyBorder="1" applyProtection="1">
      <protection locked="0"/>
    </xf>
    <xf numFmtId="164" fontId="0" fillId="0" borderId="0" xfId="1" applyNumberFormat="1" applyFont="1" applyBorder="1" applyProtection="1">
      <protection locked="0"/>
    </xf>
    <xf numFmtId="164" fontId="0" fillId="0" borderId="5" xfId="1" applyNumberFormat="1" applyFont="1" applyBorder="1" applyProtection="1">
      <protection locked="0"/>
    </xf>
    <xf numFmtId="164" fontId="11" fillId="0" borderId="0" xfId="1" applyNumberFormat="1" applyFont="1" applyFill="1" applyBorder="1" applyProtection="1">
      <protection locked="0"/>
    </xf>
    <xf numFmtId="164" fontId="11" fillId="0" borderId="5" xfId="1" applyNumberFormat="1" applyFont="1" applyFill="1" applyBorder="1" applyProtection="1">
      <protection locked="0"/>
    </xf>
    <xf numFmtId="164" fontId="0" fillId="0" borderId="2" xfId="1" applyNumberFormat="1" applyFont="1" applyBorder="1" applyProtection="1">
      <protection locked="0"/>
    </xf>
    <xf numFmtId="164" fontId="0" fillId="0" borderId="3" xfId="1" applyNumberFormat="1" applyFont="1" applyBorder="1" applyProtection="1">
      <protection locked="0"/>
    </xf>
    <xf numFmtId="164" fontId="0" fillId="0" borderId="5" xfId="1" applyNumberFormat="1" applyFont="1" applyBorder="1" applyAlignment="1">
      <alignment vertical="center"/>
    </xf>
    <xf numFmtId="164" fontId="0" fillId="0" borderId="8" xfId="1" applyNumberFormat="1" applyFont="1" applyBorder="1" applyAlignment="1">
      <alignment vertical="center"/>
    </xf>
    <xf numFmtId="49" fontId="0" fillId="0" borderId="0" xfId="0" applyNumberFormat="1" applyFont="1" applyBorder="1" applyAlignment="1" applyProtection="1">
      <protection locked="0"/>
    </xf>
    <xf numFmtId="164" fontId="2" fillId="3" borderId="3" xfId="1" applyNumberFormat="1" applyFont="1" applyFill="1" applyBorder="1" applyAlignment="1">
      <alignment vertical="center"/>
    </xf>
    <xf numFmtId="49" fontId="10" fillId="0" borderId="0" xfId="0" applyNumberFormat="1" applyFont="1" applyAlignment="1">
      <alignment horizontal="right"/>
    </xf>
    <xf numFmtId="0" fontId="11" fillId="5" borderId="6" xfId="2" applyFont="1" applyFill="1" applyBorder="1"/>
    <xf numFmtId="164" fontId="2" fillId="5" borderId="9" xfId="1" applyNumberFormat="1" applyFont="1" applyFill="1" applyBorder="1" applyAlignment="1">
      <alignment vertical="center"/>
    </xf>
    <xf numFmtId="0" fontId="11" fillId="5" borderId="7" xfId="2" applyFont="1" applyFill="1" applyBorder="1"/>
    <xf numFmtId="49" fontId="10" fillId="0" borderId="0" xfId="0" applyNumberFormat="1" applyFont="1" applyAlignment="1" applyProtection="1">
      <alignment horizontal="left"/>
      <protection locked="0"/>
    </xf>
    <xf numFmtId="164" fontId="12" fillId="0" borderId="13" xfId="2" applyNumberFormat="1" applyFont="1" applyFill="1" applyBorder="1"/>
    <xf numFmtId="164" fontId="12" fillId="0" borderId="13" xfId="2" applyNumberFormat="1" applyFont="1" applyFill="1" applyBorder="1" applyProtection="1">
      <protection locked="0"/>
    </xf>
    <xf numFmtId="164" fontId="12" fillId="0" borderId="13" xfId="1" applyNumberFormat="1" applyFont="1" applyFill="1" applyBorder="1" applyProtection="1">
      <protection locked="0"/>
    </xf>
    <xf numFmtId="164" fontId="0" fillId="0" borderId="13" xfId="1" applyNumberFormat="1" applyFont="1" applyBorder="1" applyProtection="1">
      <protection locked="0"/>
    </xf>
    <xf numFmtId="164" fontId="11" fillId="5" borderId="14" xfId="1" applyNumberFormat="1" applyFont="1" applyFill="1" applyBorder="1" applyProtection="1">
      <protection locked="0"/>
    </xf>
    <xf numFmtId="164" fontId="11" fillId="0" borderId="13" xfId="1" applyNumberFormat="1" applyFont="1" applyFill="1" applyBorder="1" applyProtection="1">
      <protection locked="0"/>
    </xf>
    <xf numFmtId="164" fontId="0" fillId="0" borderId="15" xfId="1" applyNumberFormat="1" applyFont="1" applyBorder="1" applyProtection="1">
      <protection locked="0"/>
    </xf>
    <xf numFmtId="164" fontId="2" fillId="5" borderId="14" xfId="1" applyNumberFormat="1" applyFont="1" applyFill="1" applyBorder="1" applyProtection="1">
      <protection locked="0"/>
    </xf>
    <xf numFmtId="164" fontId="12" fillId="0" borderId="17" xfId="2" applyNumberFormat="1" applyFont="1" applyFill="1" applyBorder="1"/>
    <xf numFmtId="164" fontId="12" fillId="0" borderId="17" xfId="2" applyNumberFormat="1" applyFont="1" applyFill="1" applyBorder="1" applyProtection="1">
      <protection locked="0"/>
    </xf>
    <xf numFmtId="164" fontId="12" fillId="0" borderId="17" xfId="1" applyNumberFormat="1" applyFont="1" applyFill="1" applyBorder="1" applyProtection="1">
      <protection locked="0"/>
    </xf>
    <xf numFmtId="164" fontId="0" fillId="0" borderId="17" xfId="1" applyNumberFormat="1" applyFont="1" applyBorder="1" applyProtection="1">
      <protection locked="0"/>
    </xf>
    <xf numFmtId="164" fontId="11" fillId="5" borderId="18" xfId="1" applyNumberFormat="1" applyFont="1" applyFill="1" applyBorder="1" applyProtection="1">
      <protection locked="0"/>
    </xf>
    <xf numFmtId="164" fontId="11" fillId="0" borderId="17" xfId="1" applyNumberFormat="1" applyFont="1" applyFill="1" applyBorder="1" applyProtection="1">
      <protection locked="0"/>
    </xf>
    <xf numFmtId="164" fontId="0" fillId="0" borderId="19" xfId="1" applyNumberFormat="1" applyFont="1" applyBorder="1" applyProtection="1">
      <protection locked="0"/>
    </xf>
    <xf numFmtId="164" fontId="2" fillId="5" borderId="18" xfId="1" applyNumberFormat="1" applyFont="1" applyFill="1" applyBorder="1" applyProtection="1">
      <protection locked="0"/>
    </xf>
    <xf numFmtId="0" fontId="13" fillId="5" borderId="4" xfId="2" applyFont="1" applyFill="1" applyBorder="1" applyAlignment="1">
      <alignment horizontal="left" vertical="center"/>
    </xf>
    <xf numFmtId="0" fontId="13" fillId="5" borderId="0" xfId="2" applyFont="1" applyFill="1" applyBorder="1" applyAlignment="1">
      <alignment horizontal="left" vertical="center"/>
    </xf>
    <xf numFmtId="0" fontId="12" fillId="0" borderId="4" xfId="2" applyFont="1" applyFill="1" applyBorder="1" applyAlignment="1">
      <alignment horizontal="left"/>
    </xf>
    <xf numFmtId="0" fontId="17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164" fontId="2" fillId="5" borderId="23" xfId="1" applyNumberFormat="1" applyFont="1" applyFill="1" applyBorder="1" applyProtection="1">
      <protection locked="0"/>
    </xf>
    <xf numFmtId="164" fontId="1" fillId="5" borderId="24" xfId="1" applyNumberFormat="1" applyFont="1" applyFill="1" applyBorder="1" applyProtection="1">
      <protection locked="0"/>
    </xf>
    <xf numFmtId="164" fontId="11" fillId="5" borderId="23" xfId="1" applyNumberFormat="1" applyFont="1" applyFill="1" applyBorder="1" applyProtection="1">
      <protection locked="0"/>
    </xf>
    <xf numFmtId="164" fontId="11" fillId="5" borderId="24" xfId="1" applyNumberFormat="1" applyFont="1" applyFill="1" applyBorder="1" applyProtection="1">
      <protection locked="0"/>
    </xf>
    <xf numFmtId="0" fontId="0" fillId="0" borderId="7" xfId="0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left"/>
    </xf>
    <xf numFmtId="0" fontId="11" fillId="0" borderId="0" xfId="2" applyFont="1" applyFill="1" applyBorder="1" applyAlignment="1">
      <alignment horizontal="left"/>
    </xf>
    <xf numFmtId="49" fontId="11" fillId="0" borderId="11" xfId="2" applyNumberFormat="1" applyFont="1" applyFill="1" applyBorder="1" applyAlignment="1">
      <alignment horizontal="center" vertical="center"/>
    </xf>
    <xf numFmtId="49" fontId="11" fillId="0" borderId="10" xfId="2" applyNumberFormat="1" applyFont="1" applyFill="1" applyBorder="1" applyAlignment="1">
      <alignment horizontal="center" vertical="center"/>
    </xf>
    <xf numFmtId="49" fontId="11" fillId="0" borderId="16" xfId="2" applyNumberFormat="1" applyFont="1" applyFill="1" applyBorder="1" applyAlignment="1">
      <alignment horizontal="center" vertical="center"/>
    </xf>
    <xf numFmtId="49" fontId="11" fillId="0" borderId="12" xfId="2" applyNumberFormat="1" applyFont="1" applyFill="1" applyBorder="1" applyAlignment="1">
      <alignment horizontal="center" vertical="center"/>
    </xf>
    <xf numFmtId="0" fontId="12" fillId="0" borderId="4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/>
    </xf>
    <xf numFmtId="0" fontId="11" fillId="5" borderId="4" xfId="2" applyFont="1" applyFill="1" applyBorder="1" applyAlignment="1">
      <alignment horizontal="left"/>
    </xf>
    <xf numFmtId="0" fontId="11" fillId="5" borderId="0" xfId="2" applyFont="1" applyFill="1" applyBorder="1" applyAlignment="1">
      <alignment horizontal="left"/>
    </xf>
    <xf numFmtId="0" fontId="11" fillId="0" borderId="1" xfId="2" applyFont="1" applyFill="1" applyBorder="1" applyAlignment="1">
      <alignment horizontal="left"/>
    </xf>
    <xf numFmtId="0" fontId="11" fillId="0" borderId="2" xfId="2" applyFont="1" applyFill="1" applyBorder="1" applyAlignment="1">
      <alignment horizontal="left"/>
    </xf>
    <xf numFmtId="0" fontId="12" fillId="0" borderId="1" xfId="2" applyFont="1" applyFill="1" applyBorder="1" applyAlignment="1">
      <alignment horizontal="center"/>
    </xf>
    <xf numFmtId="0" fontId="12" fillId="0" borderId="2" xfId="2" applyFont="1" applyFill="1" applyBorder="1" applyAlignment="1">
      <alignment horizontal="center"/>
    </xf>
    <xf numFmtId="49" fontId="10" fillId="0" borderId="0" xfId="0" applyNumberFormat="1" applyFont="1" applyAlignment="1" applyProtection="1">
      <alignment horizontal="center"/>
      <protection locked="0"/>
    </xf>
    <xf numFmtId="0" fontId="11" fillId="5" borderId="6" xfId="2" applyFont="1" applyFill="1" applyBorder="1" applyAlignment="1">
      <alignment horizontal="left"/>
    </xf>
    <xf numFmtId="0" fontId="11" fillId="5" borderId="7" xfId="2" applyFont="1" applyFill="1" applyBorder="1" applyAlignment="1">
      <alignment horizontal="left"/>
    </xf>
    <xf numFmtId="0" fontId="13" fillId="2" borderId="1" xfId="2" applyFont="1" applyFill="1" applyBorder="1" applyAlignment="1">
      <alignment horizontal="center" vertical="center"/>
    </xf>
    <xf numFmtId="0" fontId="13" fillId="2" borderId="2" xfId="2" applyFont="1" applyFill="1" applyBorder="1" applyAlignment="1">
      <alignment horizontal="center" vertical="center"/>
    </xf>
    <xf numFmtId="0" fontId="13" fillId="2" borderId="3" xfId="2" applyFont="1" applyFill="1" applyBorder="1" applyAlignment="1">
      <alignment horizontal="center" vertical="center"/>
    </xf>
    <xf numFmtId="0" fontId="11" fillId="2" borderId="1" xfId="2" applyFont="1" applyFill="1" applyBorder="1" applyAlignment="1" applyProtection="1">
      <alignment horizontal="center" vertical="center"/>
      <protection locked="0"/>
    </xf>
    <xf numFmtId="0" fontId="11" fillId="2" borderId="2" xfId="2" applyFont="1" applyFill="1" applyBorder="1" applyAlignment="1" applyProtection="1">
      <alignment horizontal="center" vertical="center"/>
      <protection locked="0"/>
    </xf>
    <xf numFmtId="0" fontId="11" fillId="2" borderId="3" xfId="2" applyFont="1" applyFill="1" applyBorder="1" applyAlignment="1" applyProtection="1">
      <alignment horizontal="center" vertical="center"/>
      <protection locked="0"/>
    </xf>
    <xf numFmtId="0" fontId="11" fillId="0" borderId="4" xfId="2" applyFont="1" applyFill="1" applyBorder="1" applyAlignment="1">
      <alignment horizontal="center"/>
    </xf>
    <xf numFmtId="0" fontId="11" fillId="0" borderId="0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"/>
    </xf>
    <xf numFmtId="17" fontId="12" fillId="0" borderId="6" xfId="2" applyNumberFormat="1" applyFont="1" applyBorder="1" applyAlignment="1" applyProtection="1">
      <alignment horizontal="center"/>
      <protection locked="0"/>
    </xf>
    <xf numFmtId="17" fontId="12" fillId="0" borderId="7" xfId="2" applyNumberFormat="1" applyFont="1" applyBorder="1" applyAlignment="1" applyProtection="1">
      <alignment horizontal="center"/>
      <protection locked="0"/>
    </xf>
    <xf numFmtId="17" fontId="12" fillId="0" borderId="8" xfId="2" applyNumberFormat="1" applyFont="1" applyBorder="1" applyAlignment="1" applyProtection="1">
      <alignment horizontal="center"/>
      <protection locked="0"/>
    </xf>
    <xf numFmtId="17" fontId="3" fillId="0" borderId="6" xfId="2" applyNumberFormat="1" applyFill="1" applyBorder="1" applyAlignment="1">
      <alignment horizontal="center" vertical="center"/>
    </xf>
    <xf numFmtId="17" fontId="3" fillId="0" borderId="7" xfId="2" applyNumberFormat="1" applyFill="1" applyBorder="1" applyAlignment="1">
      <alignment horizontal="center" vertical="center"/>
    </xf>
    <xf numFmtId="17" fontId="3" fillId="0" borderId="8" xfId="2" applyNumberForma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0" fontId="14" fillId="4" borderId="2" xfId="2" applyFont="1" applyFill="1" applyBorder="1" applyAlignment="1">
      <alignment horizontal="center" vertical="center"/>
    </xf>
    <xf numFmtId="0" fontId="14" fillId="4" borderId="3" xfId="2" applyFont="1" applyFill="1" applyBorder="1" applyAlignment="1">
      <alignment horizontal="center" vertical="center"/>
    </xf>
    <xf numFmtId="0" fontId="14" fillId="4" borderId="4" xfId="2" applyFont="1" applyFill="1" applyBorder="1" applyAlignment="1">
      <alignment horizontal="center" vertical="center"/>
    </xf>
    <xf numFmtId="0" fontId="14" fillId="4" borderId="0" xfId="2" applyFont="1" applyFill="1" applyBorder="1" applyAlignment="1">
      <alignment horizontal="center" vertical="center"/>
    </xf>
    <xf numFmtId="0" fontId="14" fillId="4" borderId="5" xfId="2" applyFont="1" applyFill="1" applyBorder="1" applyAlignment="1">
      <alignment horizontal="center" vertical="center"/>
    </xf>
    <xf numFmtId="0" fontId="13" fillId="5" borderId="4" xfId="2" applyFont="1" applyFill="1" applyBorder="1" applyAlignment="1">
      <alignment horizontal="left" vertical="center"/>
    </xf>
    <xf numFmtId="0" fontId="13" fillId="5" borderId="0" xfId="2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3" fillId="0" borderId="2" xfId="2" applyFont="1" applyFill="1" applyBorder="1" applyAlignment="1">
      <alignment horizontal="left" vertical="center"/>
    </xf>
    <xf numFmtId="0" fontId="3" fillId="0" borderId="4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3" fillId="0" borderId="6" xfId="2" applyFont="1" applyFill="1" applyBorder="1" applyAlignment="1">
      <alignment horizontal="left" vertical="center"/>
    </xf>
    <xf numFmtId="0" fontId="3" fillId="0" borderId="7" xfId="2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2" fillId="0" borderId="13" xfId="2" applyFont="1" applyFill="1" applyBorder="1" applyAlignment="1">
      <alignment horizontal="left"/>
    </xf>
    <xf numFmtId="0" fontId="13" fillId="0" borderId="4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164" fontId="0" fillId="0" borderId="0" xfId="0" applyNumberFormat="1" applyFont="1"/>
    <xf numFmtId="2" fontId="0" fillId="2" borderId="20" xfId="0" applyNumberFormat="1" applyFont="1" applyFill="1" applyBorder="1" applyAlignment="1">
      <alignment horizontal="center"/>
    </xf>
    <xf numFmtId="2" fontId="0" fillId="2" borderId="22" xfId="0" applyNumberFormat="1" applyFont="1" applyFill="1" applyBorder="1" applyAlignment="1">
      <alignment horizontal="center"/>
    </xf>
  </cellXfs>
  <cellStyles count="15"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Monétaire" xfId="1" builtinId="4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tabSelected="1" view="pageLayout" topLeftCell="A37" workbookViewId="0">
      <selection activeCell="M5" sqref="M5"/>
    </sheetView>
  </sheetViews>
  <sheetFormatPr baseColWidth="10" defaultRowHeight="15.75" x14ac:dyDescent="0.25"/>
  <cols>
    <col min="1" max="1" width="11" style="9" customWidth="1"/>
    <col min="2" max="2" width="22.625" style="9" customWidth="1"/>
    <col min="3" max="3" width="11.125" style="9" bestFit="1" customWidth="1"/>
    <col min="4" max="4" width="12" style="9" bestFit="1" customWidth="1"/>
    <col min="5" max="5" width="11.125" style="9" bestFit="1" customWidth="1"/>
    <col min="6" max="6" width="12.25" style="9" customWidth="1"/>
    <col min="7" max="7" width="6" style="9" customWidth="1"/>
    <col min="8" max="9" width="10.875" style="9"/>
    <col min="10" max="10" width="10.125" style="9" customWidth="1"/>
    <col min="11" max="11" width="11.125" style="9" bestFit="1" customWidth="1"/>
    <col min="12" max="12" width="10.875" style="9"/>
  </cols>
  <sheetData>
    <row r="1" spans="1:16" x14ac:dyDescent="0.25">
      <c r="A1" s="26" t="s">
        <v>19</v>
      </c>
      <c r="B1" s="26" t="s">
        <v>34</v>
      </c>
      <c r="C1" s="30" t="s">
        <v>20</v>
      </c>
      <c r="D1" s="30" t="s">
        <v>35</v>
      </c>
      <c r="E1" s="30"/>
      <c r="F1" s="82"/>
      <c r="G1" s="82"/>
      <c r="H1" s="7" t="s">
        <v>7</v>
      </c>
      <c r="I1" s="24" t="s">
        <v>38</v>
      </c>
      <c r="J1" s="6" t="s">
        <v>8</v>
      </c>
      <c r="K1" s="9">
        <v>9</v>
      </c>
      <c r="L1" s="8"/>
      <c r="M1" s="4"/>
      <c r="N1" s="3"/>
    </row>
    <row r="2" spans="1:16" x14ac:dyDescent="0.25">
      <c r="A2" s="26" t="s">
        <v>19</v>
      </c>
      <c r="B2" s="26" t="s">
        <v>36</v>
      </c>
      <c r="C2" s="30" t="s">
        <v>20</v>
      </c>
      <c r="D2" s="30" t="s">
        <v>37</v>
      </c>
      <c r="E2" s="30"/>
      <c r="F2" s="82"/>
      <c r="G2" s="82"/>
      <c r="H2" s="7" t="s">
        <v>7</v>
      </c>
      <c r="I2" s="24" t="s">
        <v>39</v>
      </c>
      <c r="J2" s="6" t="s">
        <v>8</v>
      </c>
      <c r="K2" s="9">
        <v>9</v>
      </c>
      <c r="L2" s="8"/>
      <c r="M2" s="4"/>
      <c r="N2" s="3"/>
      <c r="O2" s="2"/>
    </row>
    <row r="3" spans="1:16" x14ac:dyDescent="0.25">
      <c r="A3" s="26" t="s">
        <v>19</v>
      </c>
      <c r="B3" s="26"/>
      <c r="C3" s="30" t="s">
        <v>20</v>
      </c>
      <c r="D3" s="30"/>
      <c r="E3" s="30"/>
      <c r="F3" s="82"/>
      <c r="G3" s="82"/>
      <c r="H3" s="7" t="s">
        <v>7</v>
      </c>
      <c r="I3" s="24"/>
      <c r="J3" s="6" t="s">
        <v>8</v>
      </c>
      <c r="L3" s="8"/>
      <c r="M3" s="4"/>
      <c r="N3" s="3"/>
      <c r="O3" s="2"/>
    </row>
    <row r="4" spans="1:16" x14ac:dyDescent="0.25">
      <c r="A4" s="7"/>
      <c r="B4" s="7"/>
    </row>
    <row r="5" spans="1:16" ht="16.5" thickBot="1" x14ac:dyDescent="0.3"/>
    <row r="6" spans="1:16" x14ac:dyDescent="0.25">
      <c r="A6" s="88" t="s">
        <v>101</v>
      </c>
      <c r="B6" s="89"/>
      <c r="C6" s="89"/>
      <c r="D6" s="89"/>
      <c r="E6" s="89"/>
      <c r="F6" s="90"/>
      <c r="H6" s="85" t="s">
        <v>98</v>
      </c>
      <c r="I6" s="86"/>
      <c r="J6" s="86"/>
      <c r="K6" s="87"/>
    </row>
    <row r="7" spans="1:16" x14ac:dyDescent="0.25">
      <c r="A7" s="91" t="s">
        <v>0</v>
      </c>
      <c r="B7" s="92"/>
      <c r="C7" s="92"/>
      <c r="D7" s="92"/>
      <c r="E7" s="92"/>
      <c r="F7" s="93"/>
      <c r="H7" s="91" t="s">
        <v>18</v>
      </c>
      <c r="I7" s="92"/>
      <c r="J7" s="92"/>
      <c r="K7" s="93"/>
    </row>
    <row r="8" spans="1:16" ht="17.100000000000001" customHeight="1" thickBot="1" x14ac:dyDescent="0.3">
      <c r="A8" s="94" t="s">
        <v>99</v>
      </c>
      <c r="B8" s="95"/>
      <c r="C8" s="95"/>
      <c r="D8" s="95"/>
      <c r="E8" s="95"/>
      <c r="F8" s="96"/>
      <c r="H8" s="97" t="s">
        <v>100</v>
      </c>
      <c r="I8" s="98"/>
      <c r="J8" s="98"/>
      <c r="K8" s="99"/>
    </row>
    <row r="9" spans="1:16" x14ac:dyDescent="0.25">
      <c r="A9" s="80"/>
      <c r="B9" s="81"/>
      <c r="C9" s="72" t="s">
        <v>22</v>
      </c>
      <c r="D9" s="73"/>
      <c r="E9" s="70" t="s">
        <v>21</v>
      </c>
      <c r="F9" s="71"/>
      <c r="H9" s="100" t="s">
        <v>10</v>
      </c>
      <c r="I9" s="101"/>
      <c r="J9" s="101"/>
      <c r="K9" s="102"/>
      <c r="N9" s="1"/>
    </row>
    <row r="10" spans="1:16" x14ac:dyDescent="0.25">
      <c r="A10" s="68" t="s">
        <v>1</v>
      </c>
      <c r="B10" s="69"/>
      <c r="C10" s="39"/>
      <c r="D10" s="31"/>
      <c r="E10" s="10"/>
      <c r="F10" s="11"/>
      <c r="H10" s="66" t="s">
        <v>79</v>
      </c>
      <c r="I10" s="67"/>
      <c r="J10" s="67"/>
      <c r="K10" s="22">
        <f>'Calcul perso'!H28</f>
        <v>84266</v>
      </c>
      <c r="P10" s="5"/>
    </row>
    <row r="11" spans="1:16" x14ac:dyDescent="0.25">
      <c r="A11" s="68" t="s">
        <v>25</v>
      </c>
      <c r="B11" s="69"/>
      <c r="C11" s="40"/>
      <c r="D11" s="32"/>
      <c r="E11" s="12"/>
      <c r="F11" s="13"/>
      <c r="H11" s="66" t="s">
        <v>80</v>
      </c>
      <c r="I11" s="67"/>
      <c r="J11" s="67"/>
      <c r="K11" s="22">
        <f>E14-C14</f>
        <v>-16350</v>
      </c>
    </row>
    <row r="12" spans="1:16" x14ac:dyDescent="0.25">
      <c r="A12" s="74" t="s">
        <v>60</v>
      </c>
      <c r="B12" s="75"/>
      <c r="C12" s="41"/>
      <c r="D12" s="33">
        <v>187530</v>
      </c>
      <c r="E12" s="14"/>
      <c r="F12" s="15">
        <v>73877</v>
      </c>
      <c r="H12" s="66" t="s">
        <v>81</v>
      </c>
      <c r="I12" s="67"/>
      <c r="J12" s="67"/>
      <c r="K12" s="22">
        <f>F13-D13</f>
        <v>-7300</v>
      </c>
    </row>
    <row r="13" spans="1:16" x14ac:dyDescent="0.25">
      <c r="A13" s="74" t="s">
        <v>61</v>
      </c>
      <c r="B13" s="75"/>
      <c r="C13" s="41"/>
      <c r="D13" s="33">
        <v>43850</v>
      </c>
      <c r="E13" s="14"/>
      <c r="F13" s="15">
        <v>36550</v>
      </c>
      <c r="H13" s="66" t="s">
        <v>82</v>
      </c>
      <c r="I13" s="67"/>
      <c r="J13" s="67"/>
      <c r="K13" s="22">
        <f>F16-D16</f>
        <v>308</v>
      </c>
    </row>
    <row r="14" spans="1:16" x14ac:dyDescent="0.25">
      <c r="A14" s="74" t="s">
        <v>62</v>
      </c>
      <c r="B14" s="75"/>
      <c r="C14" s="41">
        <v>35250</v>
      </c>
      <c r="D14" s="14"/>
      <c r="E14" s="41">
        <v>18900</v>
      </c>
      <c r="F14" s="15"/>
      <c r="H14" s="66" t="s">
        <v>83</v>
      </c>
      <c r="I14" s="67"/>
      <c r="J14" s="67"/>
      <c r="K14" s="22">
        <f>F17-D17</f>
        <v>-845</v>
      </c>
    </row>
    <row r="15" spans="1:16" x14ac:dyDescent="0.25">
      <c r="A15" s="74" t="s">
        <v>63</v>
      </c>
      <c r="B15" s="75"/>
      <c r="C15" s="41">
        <v>-6053</v>
      </c>
      <c r="D15" s="33">
        <f>C14+C15</f>
        <v>29197</v>
      </c>
      <c r="E15" s="14">
        <v>-1900</v>
      </c>
      <c r="F15" s="15">
        <f>E14+E15</f>
        <v>17000</v>
      </c>
      <c r="H15" s="66" t="s">
        <v>84</v>
      </c>
      <c r="I15" s="67"/>
      <c r="J15" s="67"/>
      <c r="K15" s="22">
        <f>'Calcul perso'!H25</f>
        <v>2310</v>
      </c>
    </row>
    <row r="16" spans="1:16" x14ac:dyDescent="0.25">
      <c r="A16" s="74" t="s">
        <v>64</v>
      </c>
      <c r="B16" s="75"/>
      <c r="C16" s="41"/>
      <c r="D16" s="33">
        <v>193</v>
      </c>
      <c r="E16" s="14"/>
      <c r="F16" s="15">
        <v>501</v>
      </c>
      <c r="H16" s="66"/>
      <c r="I16" s="67"/>
      <c r="J16" s="67"/>
      <c r="K16" s="22"/>
    </row>
    <row r="17" spans="1:11" x14ac:dyDescent="0.25">
      <c r="A17" s="49" t="s">
        <v>65</v>
      </c>
      <c r="B17" s="127"/>
      <c r="C17" s="41"/>
      <c r="D17" s="33">
        <v>9295</v>
      </c>
      <c r="E17" s="14"/>
      <c r="F17" s="15">
        <v>8450</v>
      </c>
      <c r="H17" s="66" t="s">
        <v>85</v>
      </c>
      <c r="I17" s="67"/>
      <c r="J17" s="67"/>
      <c r="K17" s="22">
        <f>D34-F34</f>
        <v>3880</v>
      </c>
    </row>
    <row r="18" spans="1:11" x14ac:dyDescent="0.25">
      <c r="A18" s="49" t="s">
        <v>66</v>
      </c>
      <c r="B18" s="127"/>
      <c r="C18" s="41"/>
      <c r="D18" s="33">
        <v>0</v>
      </c>
      <c r="E18" s="14"/>
      <c r="F18" s="15">
        <v>52850</v>
      </c>
      <c r="H18" s="66" t="s">
        <v>86</v>
      </c>
      <c r="I18" s="67"/>
      <c r="J18" s="67"/>
      <c r="K18" s="22">
        <f>D36-F36</f>
        <v>18400</v>
      </c>
    </row>
    <row r="19" spans="1:11" x14ac:dyDescent="0.25">
      <c r="A19" s="74"/>
      <c r="B19" s="75"/>
      <c r="C19" s="42"/>
      <c r="D19" s="34"/>
      <c r="E19" s="16"/>
      <c r="F19" s="17"/>
      <c r="H19" s="128" t="s">
        <v>87</v>
      </c>
      <c r="I19" s="129"/>
      <c r="J19" s="129"/>
      <c r="K19" s="22"/>
    </row>
    <row r="20" spans="1:11" x14ac:dyDescent="0.25">
      <c r="A20" s="76" t="s">
        <v>26</v>
      </c>
      <c r="B20" s="77"/>
      <c r="C20" s="43"/>
      <c r="D20" s="35">
        <f>SUM(D12:D19)</f>
        <v>270065</v>
      </c>
      <c r="E20" s="35"/>
      <c r="F20" s="35">
        <f t="shared" ref="F20" si="0">SUM(F12:F19)</f>
        <v>189228</v>
      </c>
      <c r="H20" s="66" t="s">
        <v>88</v>
      </c>
      <c r="I20" s="67"/>
      <c r="J20" s="67"/>
      <c r="K20" s="22">
        <f>-C23+1800</f>
        <v>16952</v>
      </c>
    </row>
    <row r="21" spans="1:11" x14ac:dyDescent="0.25">
      <c r="A21" s="68" t="s">
        <v>27</v>
      </c>
      <c r="B21" s="69"/>
      <c r="C21" s="44"/>
      <c r="D21" s="36"/>
      <c r="E21" s="18"/>
      <c r="F21" s="19"/>
      <c r="H21" s="66" t="s">
        <v>89</v>
      </c>
      <c r="I21" s="67"/>
      <c r="J21" s="67"/>
      <c r="K21" s="22">
        <f>-C25+E25</f>
        <v>21785</v>
      </c>
    </row>
    <row r="22" spans="1:11" x14ac:dyDescent="0.25">
      <c r="A22" s="74" t="s">
        <v>67</v>
      </c>
      <c r="B22" s="69"/>
      <c r="C22" s="41">
        <v>188750</v>
      </c>
      <c r="D22" s="33"/>
      <c r="E22" s="14">
        <v>206850</v>
      </c>
      <c r="F22" s="15"/>
      <c r="H22" s="66" t="s">
        <v>90</v>
      </c>
      <c r="I22" s="67"/>
      <c r="J22" s="67"/>
      <c r="K22" s="22">
        <f>'Calcul perso'!H15</f>
        <v>17643</v>
      </c>
    </row>
    <row r="23" spans="1:11" x14ac:dyDescent="0.25">
      <c r="A23" s="74" t="s">
        <v>68</v>
      </c>
      <c r="B23" s="75"/>
      <c r="C23" s="41">
        <v>-15152</v>
      </c>
      <c r="D23" s="33">
        <f>C22+C23</f>
        <v>173598</v>
      </c>
      <c r="E23" s="14">
        <v>-32407</v>
      </c>
      <c r="F23" s="33">
        <f>E22+E23</f>
        <v>174443</v>
      </c>
      <c r="H23" s="66" t="s">
        <v>91</v>
      </c>
      <c r="I23" s="67"/>
      <c r="J23" s="67"/>
      <c r="K23" s="22">
        <f>E15-C15</f>
        <v>4153</v>
      </c>
    </row>
    <row r="24" spans="1:11" x14ac:dyDescent="0.25">
      <c r="A24" s="74" t="s">
        <v>54</v>
      </c>
      <c r="B24" s="75"/>
      <c r="C24" s="41">
        <v>973950</v>
      </c>
      <c r="D24" s="33"/>
      <c r="E24" s="14">
        <f>C24</f>
        <v>973950</v>
      </c>
      <c r="F24" s="15"/>
      <c r="H24" s="47" t="s">
        <v>11</v>
      </c>
      <c r="I24" s="48"/>
      <c r="J24" s="48"/>
      <c r="K24" s="28">
        <f>SUM(K10:K23)</f>
        <v>145202</v>
      </c>
    </row>
    <row r="25" spans="1:11" x14ac:dyDescent="0.25">
      <c r="A25" s="74" t="s">
        <v>69</v>
      </c>
      <c r="B25" s="75"/>
      <c r="C25" s="41">
        <v>-217857</v>
      </c>
      <c r="D25" s="33">
        <f>C24+C25</f>
        <v>756093</v>
      </c>
      <c r="E25" s="14">
        <v>-196072</v>
      </c>
      <c r="F25" s="33">
        <f>E24+E25</f>
        <v>777878</v>
      </c>
      <c r="H25" s="103" t="s">
        <v>12</v>
      </c>
      <c r="I25" s="104"/>
      <c r="J25" s="104"/>
      <c r="K25" s="105"/>
    </row>
    <row r="26" spans="1:11" x14ac:dyDescent="0.25">
      <c r="A26" s="74" t="s">
        <v>70</v>
      </c>
      <c r="B26" s="75"/>
      <c r="C26" s="41"/>
      <c r="D26" s="33">
        <v>33000</v>
      </c>
      <c r="E26" s="14"/>
      <c r="F26" s="15">
        <v>33000</v>
      </c>
      <c r="H26" s="66" t="s">
        <v>55</v>
      </c>
      <c r="I26" s="67"/>
      <c r="J26" s="67"/>
      <c r="K26" s="22">
        <v>155000</v>
      </c>
    </row>
    <row r="27" spans="1:11" x14ac:dyDescent="0.25">
      <c r="A27" s="74" t="s">
        <v>71</v>
      </c>
      <c r="B27" s="75"/>
      <c r="C27" s="41"/>
      <c r="D27" s="33">
        <v>415250</v>
      </c>
      <c r="E27" s="14"/>
      <c r="F27" s="15">
        <v>415250</v>
      </c>
      <c r="H27" s="66" t="s">
        <v>56</v>
      </c>
      <c r="I27" s="67"/>
      <c r="J27" s="67"/>
      <c r="K27" s="22">
        <v>-188750</v>
      </c>
    </row>
    <row r="28" spans="1:11" x14ac:dyDescent="0.25">
      <c r="A28" s="68"/>
      <c r="B28" s="69"/>
      <c r="C28" s="41"/>
      <c r="D28" s="33"/>
      <c r="E28" s="14"/>
      <c r="F28" s="15"/>
      <c r="H28" s="66" t="s">
        <v>59</v>
      </c>
      <c r="I28" s="67"/>
      <c r="J28" s="67"/>
      <c r="K28" s="22">
        <f>F18</f>
        <v>52850</v>
      </c>
    </row>
    <row r="29" spans="1:11" x14ac:dyDescent="0.25">
      <c r="A29" s="68"/>
      <c r="B29" s="69"/>
      <c r="C29" s="41"/>
      <c r="D29" s="33"/>
      <c r="E29" s="14"/>
      <c r="F29" s="15"/>
      <c r="H29" s="66" t="s">
        <v>92</v>
      </c>
      <c r="I29" s="67"/>
      <c r="J29" s="67"/>
      <c r="K29" s="22">
        <v>-2310</v>
      </c>
    </row>
    <row r="30" spans="1:11" x14ac:dyDescent="0.25">
      <c r="A30" s="76" t="s">
        <v>28</v>
      </c>
      <c r="B30" s="77"/>
      <c r="C30" s="43"/>
      <c r="D30" s="35">
        <f>SUM(D21:D29)</f>
        <v>1377941</v>
      </c>
      <c r="E30" s="35"/>
      <c r="F30" s="35">
        <f t="shared" ref="F30" si="1">SUM(F21:F29)</f>
        <v>1400571</v>
      </c>
      <c r="H30" s="66" t="s">
        <v>93</v>
      </c>
      <c r="I30" s="67"/>
      <c r="J30" s="67"/>
      <c r="K30" s="22">
        <f>-'Calcul perso'!H14</f>
        <v>-11846</v>
      </c>
    </row>
    <row r="31" spans="1:11" ht="17.100000000000001" customHeight="1" thickBot="1" x14ac:dyDescent="0.3">
      <c r="A31" s="83" t="s">
        <v>29</v>
      </c>
      <c r="B31" s="84"/>
      <c r="C31" s="58"/>
      <c r="D31" s="59">
        <f>D30+D20</f>
        <v>1648006</v>
      </c>
      <c r="E31" s="59"/>
      <c r="F31" s="59">
        <f t="shared" ref="F31" si="2">F30+F20</f>
        <v>1589799</v>
      </c>
      <c r="H31" s="66"/>
      <c r="I31" s="67"/>
      <c r="J31" s="67"/>
      <c r="K31" s="22"/>
    </row>
    <row r="32" spans="1:11" x14ac:dyDescent="0.25">
      <c r="A32" s="78" t="s">
        <v>2</v>
      </c>
      <c r="B32" s="79"/>
      <c r="C32" s="45"/>
      <c r="D32" s="37"/>
      <c r="E32" s="20"/>
      <c r="F32" s="21"/>
      <c r="H32" s="106" t="s">
        <v>13</v>
      </c>
      <c r="I32" s="107"/>
      <c r="J32" s="107"/>
      <c r="K32" s="28">
        <f>SUM(K26:K31)</f>
        <v>4944</v>
      </c>
    </row>
    <row r="33" spans="1:11" x14ac:dyDescent="0.25">
      <c r="A33" s="68" t="s">
        <v>5</v>
      </c>
      <c r="B33" s="69"/>
      <c r="C33" s="42"/>
      <c r="D33" s="34"/>
      <c r="E33" s="16"/>
      <c r="F33" s="17"/>
      <c r="H33" s="103" t="s">
        <v>14</v>
      </c>
      <c r="I33" s="104"/>
      <c r="J33" s="104"/>
      <c r="K33" s="105"/>
    </row>
    <row r="34" spans="1:11" x14ac:dyDescent="0.25">
      <c r="A34" s="74" t="s">
        <v>72</v>
      </c>
      <c r="B34" s="75"/>
      <c r="C34" s="41"/>
      <c r="D34" s="33">
        <v>23280</v>
      </c>
      <c r="E34" s="14"/>
      <c r="F34" s="15">
        <v>19400</v>
      </c>
      <c r="H34" s="66" t="s">
        <v>94</v>
      </c>
      <c r="I34" s="67"/>
      <c r="J34" s="67"/>
      <c r="K34" s="22">
        <v>-20990</v>
      </c>
    </row>
    <row r="35" spans="1:11" x14ac:dyDescent="0.25">
      <c r="A35" s="74" t="s">
        <v>73</v>
      </c>
      <c r="B35" s="75"/>
      <c r="C35" s="41"/>
      <c r="D35" s="33">
        <v>50000</v>
      </c>
      <c r="E35" s="14"/>
      <c r="F35" s="15">
        <v>50000</v>
      </c>
      <c r="H35" s="66" t="s">
        <v>93</v>
      </c>
      <c r="I35" s="67"/>
      <c r="J35" s="67"/>
      <c r="K35" s="22">
        <f>-K30</f>
        <v>11846</v>
      </c>
    </row>
    <row r="36" spans="1:11" x14ac:dyDescent="0.25">
      <c r="A36" s="74" t="s">
        <v>74</v>
      </c>
      <c r="B36" s="75"/>
      <c r="C36" s="41"/>
      <c r="D36" s="33">
        <v>32500</v>
      </c>
      <c r="E36" s="14"/>
      <c r="F36" s="15">
        <v>14100</v>
      </c>
      <c r="H36" s="66" t="s">
        <v>57</v>
      </c>
      <c r="I36" s="67"/>
      <c r="J36" s="67"/>
      <c r="K36" s="22">
        <f>22650</f>
        <v>22650</v>
      </c>
    </row>
    <row r="37" spans="1:11" x14ac:dyDescent="0.25">
      <c r="A37" s="68"/>
      <c r="B37" s="69"/>
      <c r="C37" s="41"/>
      <c r="D37" s="33"/>
      <c r="E37" s="14"/>
      <c r="F37" s="15"/>
      <c r="H37" s="66" t="s">
        <v>58</v>
      </c>
      <c r="I37" s="67"/>
      <c r="J37" s="67"/>
      <c r="K37" s="22">
        <v>-50000</v>
      </c>
    </row>
    <row r="38" spans="1:11" x14ac:dyDescent="0.25">
      <c r="A38" s="76" t="s">
        <v>30</v>
      </c>
      <c r="B38" s="77"/>
      <c r="C38" s="43"/>
      <c r="D38" s="35">
        <f>SUM(D34:D37)</f>
        <v>105780</v>
      </c>
      <c r="E38" s="35"/>
      <c r="F38" s="35">
        <f t="shared" ref="F38" si="3">SUM(F34:F37)</f>
        <v>83500</v>
      </c>
      <c r="H38" s="66"/>
      <c r="I38" s="67"/>
      <c r="J38" s="67"/>
      <c r="K38" s="22"/>
    </row>
    <row r="39" spans="1:11" x14ac:dyDescent="0.25">
      <c r="A39" s="68" t="s">
        <v>31</v>
      </c>
      <c r="B39" s="69"/>
      <c r="C39" s="41"/>
      <c r="D39" s="33"/>
      <c r="E39" s="14"/>
      <c r="F39" s="19"/>
      <c r="H39" s="66"/>
      <c r="I39" s="67"/>
      <c r="J39" s="67"/>
      <c r="K39" s="22"/>
    </row>
    <row r="40" spans="1:11" x14ac:dyDescent="0.25">
      <c r="A40" s="74" t="s">
        <v>75</v>
      </c>
      <c r="B40" s="75"/>
      <c r="C40" s="41"/>
      <c r="D40" s="33">
        <v>23850</v>
      </c>
      <c r="E40" s="14"/>
      <c r="F40" s="15">
        <v>23850</v>
      </c>
      <c r="H40" s="106" t="s">
        <v>15</v>
      </c>
      <c r="I40" s="107"/>
      <c r="J40" s="107"/>
      <c r="K40" s="28">
        <f>SUM(K34:K39)</f>
        <v>-36494</v>
      </c>
    </row>
    <row r="41" spans="1:11" ht="16.5" thickBot="1" x14ac:dyDescent="0.3">
      <c r="A41" s="74" t="s">
        <v>76</v>
      </c>
      <c r="B41" s="75"/>
      <c r="C41" s="41"/>
      <c r="D41" s="33">
        <v>400000</v>
      </c>
      <c r="E41" s="14"/>
      <c r="F41" s="15">
        <v>450000</v>
      </c>
      <c r="H41" s="108"/>
      <c r="I41" s="109"/>
      <c r="J41" s="109"/>
      <c r="K41" s="110"/>
    </row>
    <row r="42" spans="1:11" x14ac:dyDescent="0.25">
      <c r="A42" s="74"/>
      <c r="B42" s="75"/>
      <c r="C42" s="41"/>
      <c r="D42" s="33"/>
      <c r="E42" s="14"/>
      <c r="F42" s="15"/>
      <c r="H42" s="111" t="s">
        <v>9</v>
      </c>
      <c r="I42" s="112"/>
      <c r="J42" s="112"/>
      <c r="K42" s="25">
        <f>SUM(K40+K32+K24)</f>
        <v>113652</v>
      </c>
    </row>
    <row r="43" spans="1:11" x14ac:dyDescent="0.25">
      <c r="A43" s="74"/>
      <c r="B43" s="75"/>
      <c r="C43" s="41"/>
      <c r="D43" s="33"/>
      <c r="E43" s="14"/>
      <c r="F43" s="15"/>
      <c r="H43" s="113" t="s">
        <v>16</v>
      </c>
      <c r="I43" s="114"/>
      <c r="J43" s="114"/>
      <c r="K43" s="22">
        <v>73877</v>
      </c>
    </row>
    <row r="44" spans="1:11" ht="16.5" thickBot="1" x14ac:dyDescent="0.3">
      <c r="A44" s="76" t="s">
        <v>32</v>
      </c>
      <c r="B44" s="77"/>
      <c r="C44" s="43"/>
      <c r="D44" s="35">
        <f>SUM(D40:D42)</f>
        <v>423850</v>
      </c>
      <c r="E44" s="35"/>
      <c r="F44" s="35">
        <f t="shared" ref="F44" si="4">SUM(F40:F42)</f>
        <v>473850</v>
      </c>
      <c r="H44" s="115" t="s">
        <v>17</v>
      </c>
      <c r="I44" s="116"/>
      <c r="J44" s="116"/>
      <c r="K44" s="23">
        <f>K42+K43</f>
        <v>187529</v>
      </c>
    </row>
    <row r="45" spans="1:11" x14ac:dyDescent="0.25">
      <c r="A45" s="68" t="s">
        <v>3</v>
      </c>
      <c r="B45" s="69"/>
      <c r="C45" s="44"/>
      <c r="D45" s="36"/>
      <c r="E45" s="18"/>
      <c r="F45" s="19"/>
      <c r="K45" s="130"/>
    </row>
    <row r="46" spans="1:11" x14ac:dyDescent="0.25">
      <c r="A46" s="74" t="s">
        <v>77</v>
      </c>
      <c r="B46" s="75"/>
      <c r="C46" s="41"/>
      <c r="D46" s="33">
        <v>209900</v>
      </c>
      <c r="E46" s="14"/>
      <c r="F46" s="15">
        <v>187250</v>
      </c>
    </row>
    <row r="47" spans="1:11" x14ac:dyDescent="0.25">
      <c r="A47" s="74" t="s">
        <v>78</v>
      </c>
      <c r="B47" s="75"/>
      <c r="C47" s="41"/>
      <c r="D47" s="33">
        <v>908476</v>
      </c>
      <c r="E47" s="14"/>
      <c r="F47" s="15">
        <v>845200</v>
      </c>
    </row>
    <row r="48" spans="1:11" x14ac:dyDescent="0.25">
      <c r="A48" s="74"/>
      <c r="B48" s="75"/>
      <c r="C48" s="41"/>
      <c r="D48" s="33"/>
      <c r="E48" s="14"/>
      <c r="F48" s="15"/>
    </row>
    <row r="49" spans="1:6" x14ac:dyDescent="0.25">
      <c r="A49" s="74"/>
      <c r="B49" s="75"/>
      <c r="C49" s="41"/>
      <c r="D49" s="33"/>
      <c r="E49" s="14"/>
      <c r="F49" s="15"/>
    </row>
    <row r="50" spans="1:6" x14ac:dyDescent="0.25">
      <c r="A50" s="74"/>
      <c r="B50" s="75"/>
      <c r="C50" s="41"/>
      <c r="D50" s="33"/>
      <c r="E50" s="14"/>
      <c r="F50" s="17"/>
    </row>
    <row r="51" spans="1:6" x14ac:dyDescent="0.25">
      <c r="A51" s="74"/>
      <c r="B51" s="75"/>
      <c r="C51" s="41"/>
      <c r="D51" s="33"/>
      <c r="E51" s="14"/>
      <c r="F51" s="17"/>
    </row>
    <row r="52" spans="1:6" x14ac:dyDescent="0.25">
      <c r="A52" s="76" t="s">
        <v>4</v>
      </c>
      <c r="B52" s="77"/>
      <c r="C52" s="46"/>
      <c r="D52" s="38">
        <f>SUM(D46:D47)</f>
        <v>1118376</v>
      </c>
      <c r="E52" s="38"/>
      <c r="F52" s="38">
        <f t="shared" ref="F52" si="5">SUM(F46:F47)</f>
        <v>1032450</v>
      </c>
    </row>
    <row r="53" spans="1:6" ht="16.5" thickBot="1" x14ac:dyDescent="0.3">
      <c r="A53" s="27" t="s">
        <v>6</v>
      </c>
      <c r="B53" s="29"/>
      <c r="C53" s="56"/>
      <c r="D53" s="57">
        <f>D52+D44+D38</f>
        <v>1648006</v>
      </c>
      <c r="E53" s="57"/>
      <c r="F53" s="57">
        <f t="shared" ref="F53" si="6">F52+F44+F38</f>
        <v>1589800</v>
      </c>
    </row>
    <row r="55" spans="1:6" ht="16.5" thickBot="1" x14ac:dyDescent="0.3"/>
    <row r="56" spans="1:6" ht="16.5" thickBot="1" x14ac:dyDescent="0.3">
      <c r="A56" s="63" t="s">
        <v>23</v>
      </c>
      <c r="B56" s="64"/>
      <c r="C56" s="64"/>
      <c r="D56" s="64"/>
      <c r="E56" s="65"/>
    </row>
    <row r="57" spans="1:6" x14ac:dyDescent="0.25">
      <c r="A57" s="51"/>
      <c r="B57" s="52"/>
      <c r="C57" s="52"/>
      <c r="D57" s="52"/>
      <c r="E57" s="53"/>
    </row>
    <row r="58" spans="1:6" x14ac:dyDescent="0.25">
      <c r="A58" s="51" t="s">
        <v>95</v>
      </c>
      <c r="B58" s="52" t="s">
        <v>96</v>
      </c>
      <c r="C58" s="52"/>
      <c r="D58" s="52"/>
      <c r="E58" s="53"/>
    </row>
    <row r="59" spans="1:6" x14ac:dyDescent="0.25">
      <c r="A59" s="51"/>
      <c r="B59" s="52" t="s">
        <v>97</v>
      </c>
      <c r="C59" s="52"/>
      <c r="D59" s="52"/>
      <c r="E59" s="53"/>
    </row>
    <row r="60" spans="1:6" x14ac:dyDescent="0.25">
      <c r="A60" s="51"/>
      <c r="B60" s="52"/>
      <c r="C60" s="52"/>
      <c r="D60" s="52"/>
      <c r="E60" s="53"/>
    </row>
    <row r="61" spans="1:6" x14ac:dyDescent="0.25">
      <c r="A61" s="51"/>
      <c r="B61" s="52"/>
      <c r="C61" s="52"/>
      <c r="D61" s="52"/>
      <c r="E61" s="53"/>
    </row>
    <row r="62" spans="1:6" x14ac:dyDescent="0.25">
      <c r="A62" s="51"/>
      <c r="B62" s="52"/>
      <c r="C62" s="52"/>
      <c r="D62" s="52"/>
      <c r="E62" s="53"/>
    </row>
    <row r="63" spans="1:6" ht="16.5" thickBot="1" x14ac:dyDescent="0.3">
      <c r="A63" s="51"/>
      <c r="B63" s="52"/>
      <c r="C63" s="52"/>
      <c r="D63" s="52"/>
      <c r="E63" s="53"/>
    </row>
    <row r="64" spans="1:6" ht="16.5" thickBot="1" x14ac:dyDescent="0.3">
      <c r="A64" s="54"/>
      <c r="B64" s="55"/>
      <c r="C64" s="60" t="s">
        <v>33</v>
      </c>
      <c r="D64" s="131">
        <f>K10/'Calcul perso'!G9</f>
        <v>0.20503474587818504</v>
      </c>
      <c r="E64" s="132"/>
    </row>
    <row r="66" spans="8:11" x14ac:dyDescent="0.25">
      <c r="H66" s="61">
        <f ca="1">NOW()</f>
        <v>43735.707998726852</v>
      </c>
      <c r="I66" s="62">
        <f ca="1">NOW()</f>
        <v>43735.707998726852</v>
      </c>
      <c r="J66" s="62"/>
      <c r="K66" s="62"/>
    </row>
  </sheetData>
  <mergeCells count="91">
    <mergeCell ref="H41:K41"/>
    <mergeCell ref="H42:J42"/>
    <mergeCell ref="H43:J43"/>
    <mergeCell ref="H44:J44"/>
    <mergeCell ref="H38:J38"/>
    <mergeCell ref="H39:J39"/>
    <mergeCell ref="H34:J34"/>
    <mergeCell ref="H35:J35"/>
    <mergeCell ref="H36:J36"/>
    <mergeCell ref="H37:J37"/>
    <mergeCell ref="H32:J32"/>
    <mergeCell ref="H19:J19"/>
    <mergeCell ref="H20:J20"/>
    <mergeCell ref="H21:J21"/>
    <mergeCell ref="H25:K25"/>
    <mergeCell ref="H26:J26"/>
    <mergeCell ref="H14:J14"/>
    <mergeCell ref="H15:J15"/>
    <mergeCell ref="H16:J16"/>
    <mergeCell ref="H17:J17"/>
    <mergeCell ref="H18:J18"/>
    <mergeCell ref="H9:K9"/>
    <mergeCell ref="H10:J10"/>
    <mergeCell ref="H11:J11"/>
    <mergeCell ref="H12:J12"/>
    <mergeCell ref="H13:J13"/>
    <mergeCell ref="H6:K6"/>
    <mergeCell ref="A6:F6"/>
    <mergeCell ref="A7:F7"/>
    <mergeCell ref="A8:F8"/>
    <mergeCell ref="H7:K7"/>
    <mergeCell ref="H8:K8"/>
    <mergeCell ref="F1:G1"/>
    <mergeCell ref="A30:B30"/>
    <mergeCell ref="A20:B20"/>
    <mergeCell ref="A33:B33"/>
    <mergeCell ref="A34:B34"/>
    <mergeCell ref="A25:B25"/>
    <mergeCell ref="A26:B26"/>
    <mergeCell ref="A27:B27"/>
    <mergeCell ref="A28:B28"/>
    <mergeCell ref="A29:B29"/>
    <mergeCell ref="A19:B19"/>
    <mergeCell ref="A21:B21"/>
    <mergeCell ref="A22:B22"/>
    <mergeCell ref="A23:B23"/>
    <mergeCell ref="A24:B24"/>
    <mergeCell ref="A14:B14"/>
    <mergeCell ref="F2:G2"/>
    <mergeCell ref="F3:G3"/>
    <mergeCell ref="A46:B46"/>
    <mergeCell ref="A47:B47"/>
    <mergeCell ref="A48:B48"/>
    <mergeCell ref="A40:B40"/>
    <mergeCell ref="A41:B41"/>
    <mergeCell ref="A42:B42"/>
    <mergeCell ref="A43:B43"/>
    <mergeCell ref="A45:B45"/>
    <mergeCell ref="A36:B36"/>
    <mergeCell ref="A37:B37"/>
    <mergeCell ref="A31:B31"/>
    <mergeCell ref="E9:F9"/>
    <mergeCell ref="C9:D9"/>
    <mergeCell ref="A51:B51"/>
    <mergeCell ref="A38:B38"/>
    <mergeCell ref="A44:B44"/>
    <mergeCell ref="A32:B32"/>
    <mergeCell ref="A35:B35"/>
    <mergeCell ref="A15:B15"/>
    <mergeCell ref="A16:B16"/>
    <mergeCell ref="A9:B9"/>
    <mergeCell ref="A10:B10"/>
    <mergeCell ref="A11:B11"/>
    <mergeCell ref="A12:B12"/>
    <mergeCell ref="A13:B13"/>
    <mergeCell ref="D64:E64"/>
    <mergeCell ref="I66:K66"/>
    <mergeCell ref="A56:E56"/>
    <mergeCell ref="H22:J22"/>
    <mergeCell ref="H23:J23"/>
    <mergeCell ref="H30:J30"/>
    <mergeCell ref="H31:J31"/>
    <mergeCell ref="A39:B39"/>
    <mergeCell ref="A52:B52"/>
    <mergeCell ref="A49:B49"/>
    <mergeCell ref="A50:B50"/>
    <mergeCell ref="H27:J27"/>
    <mergeCell ref="H28:J28"/>
    <mergeCell ref="H33:K33"/>
    <mergeCell ref="H40:J40"/>
    <mergeCell ref="H29:J29"/>
  </mergeCells>
  <phoneticPr fontId="9" type="noConversion"/>
  <pageMargins left="0.2" right="0.2" top="0.2" bottom="0.2" header="0" footer="0"/>
  <pageSetup scale="72" orientation="portrait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H28" sqref="H28"/>
    </sheetView>
  </sheetViews>
  <sheetFormatPr baseColWidth="10" defaultRowHeight="15.75" x14ac:dyDescent="0.25"/>
  <cols>
    <col min="6" max="6" width="16.625" bestFit="1" customWidth="1"/>
    <col min="11" max="11" width="17.125" customWidth="1"/>
  </cols>
  <sheetData>
    <row r="1" spans="1:12" ht="31.5" x14ac:dyDescent="0.5">
      <c r="A1" s="50" t="s">
        <v>24</v>
      </c>
    </row>
    <row r="5" spans="1:12" ht="16.5" thickBot="1" x14ac:dyDescent="0.3">
      <c r="K5" t="s">
        <v>53</v>
      </c>
      <c r="L5">
        <v>450000</v>
      </c>
    </row>
    <row r="6" spans="1:12" x14ac:dyDescent="0.25">
      <c r="F6" s="117"/>
      <c r="G6" s="118"/>
      <c r="H6" s="119"/>
      <c r="K6" t="s">
        <v>52</v>
      </c>
      <c r="L6">
        <v>50000</v>
      </c>
    </row>
    <row r="7" spans="1:12" x14ac:dyDescent="0.25">
      <c r="F7" s="120" t="s">
        <v>40</v>
      </c>
      <c r="G7" s="121"/>
      <c r="H7" s="122"/>
      <c r="K7" t="s">
        <v>51</v>
      </c>
      <c r="L7">
        <f>L5-L6</f>
        <v>400000</v>
      </c>
    </row>
    <row r="8" spans="1:12" x14ac:dyDescent="0.25">
      <c r="F8" s="120"/>
      <c r="G8" s="121"/>
      <c r="H8" s="122"/>
    </row>
    <row r="9" spans="1:12" x14ac:dyDescent="0.25">
      <c r="F9" s="120" t="s">
        <v>41</v>
      </c>
      <c r="G9" s="121">
        <v>410984</v>
      </c>
      <c r="H9" s="122"/>
    </row>
    <row r="10" spans="1:12" x14ac:dyDescent="0.25">
      <c r="F10" s="120" t="s">
        <v>42</v>
      </c>
      <c r="G10" s="121">
        <v>82197</v>
      </c>
      <c r="H10" s="122"/>
    </row>
    <row r="11" spans="1:12" x14ac:dyDescent="0.25">
      <c r="F11" s="120" t="s">
        <v>43</v>
      </c>
      <c r="G11" s="121"/>
      <c r="H11" s="122">
        <f>G9-G10</f>
        <v>328787</v>
      </c>
    </row>
    <row r="12" spans="1:12" x14ac:dyDescent="0.25">
      <c r="F12" s="123" t="s">
        <v>46</v>
      </c>
      <c r="G12" s="121"/>
      <c r="H12" s="122"/>
    </row>
    <row r="13" spans="1:12" x14ac:dyDescent="0.25">
      <c r="F13" s="120" t="s">
        <v>44</v>
      </c>
      <c r="G13" s="121"/>
      <c r="H13" s="122">
        <v>205492</v>
      </c>
    </row>
    <row r="14" spans="1:12" x14ac:dyDescent="0.25">
      <c r="F14" s="120" t="s">
        <v>45</v>
      </c>
      <c r="G14" s="121"/>
      <c r="H14" s="122">
        <v>11846</v>
      </c>
    </row>
    <row r="15" spans="1:12" x14ac:dyDescent="0.25">
      <c r="F15" s="120" t="s">
        <v>48</v>
      </c>
      <c r="G15" s="121"/>
      <c r="H15" s="122">
        <v>17643</v>
      </c>
    </row>
    <row r="16" spans="1:12" x14ac:dyDescent="0.25">
      <c r="F16" s="120" t="s">
        <v>49</v>
      </c>
      <c r="G16" s="121"/>
      <c r="H16" s="122">
        <v>11850</v>
      </c>
    </row>
    <row r="17" spans="6:8" x14ac:dyDescent="0.25">
      <c r="F17" s="120"/>
      <c r="G17" s="121"/>
      <c r="H17" s="122"/>
    </row>
    <row r="18" spans="6:8" x14ac:dyDescent="0.25">
      <c r="F18" s="120"/>
      <c r="G18" s="121"/>
      <c r="H18" s="122"/>
    </row>
    <row r="19" spans="6:8" x14ac:dyDescent="0.25">
      <c r="F19" s="120"/>
      <c r="G19" s="121"/>
      <c r="H19" s="122"/>
    </row>
    <row r="20" spans="6:8" x14ac:dyDescent="0.25">
      <c r="F20" s="120"/>
      <c r="G20" s="121"/>
      <c r="H20" s="122"/>
    </row>
    <row r="21" spans="6:8" x14ac:dyDescent="0.25">
      <c r="F21" s="120"/>
      <c r="G21" s="121"/>
      <c r="H21" s="122"/>
    </row>
    <row r="22" spans="6:8" x14ac:dyDescent="0.25">
      <c r="F22" s="120"/>
      <c r="G22" s="121"/>
      <c r="H22" s="122"/>
    </row>
    <row r="23" spans="6:8" x14ac:dyDescent="0.25">
      <c r="F23" s="120"/>
      <c r="G23" s="121"/>
      <c r="H23" s="122"/>
    </row>
    <row r="24" spans="6:8" x14ac:dyDescent="0.25">
      <c r="F24" s="120" t="s">
        <v>41</v>
      </c>
      <c r="G24" s="121"/>
      <c r="H24" s="122"/>
    </row>
    <row r="25" spans="6:8" x14ac:dyDescent="0.25">
      <c r="F25" s="120" t="s">
        <v>47</v>
      </c>
      <c r="G25" s="121"/>
      <c r="H25" s="122">
        <v>2310</v>
      </c>
    </row>
    <row r="26" spans="6:8" x14ac:dyDescent="0.25">
      <c r="F26" s="120"/>
      <c r="G26" s="121"/>
      <c r="H26" s="122"/>
    </row>
    <row r="27" spans="6:8" x14ac:dyDescent="0.25">
      <c r="F27" s="120"/>
      <c r="G27" s="121"/>
      <c r="H27" s="122"/>
    </row>
    <row r="28" spans="6:8" ht="16.5" thickBot="1" x14ac:dyDescent="0.3">
      <c r="F28" s="124" t="s">
        <v>50</v>
      </c>
      <c r="G28" s="125"/>
      <c r="H28" s="126">
        <f>H11+H25-SUM(H13:H16)</f>
        <v>84266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</vt:lpstr>
      <vt:lpstr>Calcul perso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Antoine Dillies</cp:lastModifiedBy>
  <cp:lastPrinted>2019-09-27T20:53:20Z</cp:lastPrinted>
  <dcterms:created xsi:type="dcterms:W3CDTF">2016-05-02T16:09:14Z</dcterms:created>
  <dcterms:modified xsi:type="dcterms:W3CDTF">2019-09-27T20:59:57Z</dcterms:modified>
</cp:coreProperties>
</file>