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andip\Downloads\"/>
    </mc:Choice>
  </mc:AlternateContent>
  <xr:revisionPtr revIDLastSave="0" documentId="13_ncr:1_{2D7CD470-414C-4E72-AF13-F406E9CF7BA6}" xr6:coauthVersionLast="47" xr6:coauthVersionMax="47" xr10:uidLastSave="{00000000-0000-0000-0000-000000000000}"/>
  <bookViews>
    <workbookView xWindow="-108" yWindow="-108" windowWidth="23256" windowHeight="12576" xr2:uid="{00000000-000D-0000-FFFF-FFFF00000000}"/>
  </bookViews>
  <sheets>
    <sheet name="Question 1-1" sheetId="1" r:id="rId1"/>
    <sheet name="Question 1-2" sheetId="3" r:id="rId2"/>
    <sheet name="Question 1-3" sheetId="4" r:id="rId3"/>
    <sheet name="Question 2-1" sheetId="15" r:id="rId4"/>
    <sheet name="Question 2-2" sheetId="25" r:id="rId5"/>
    <sheet name="Question 2-3" sheetId="16" r:id="rId6"/>
    <sheet name="Question 2-4" sheetId="20" r:id="rId7"/>
    <sheet name="Question 2-5" sheetId="22" r:id="rId8"/>
  </sheets>
  <definedNames>
    <definedName name="solver_adj" localSheetId="3" hidden="1">'Question 2-1'!$O$7,'Question 2-1'!$O$8,'Question 2-1'!$O$9</definedName>
    <definedName name="solver_adj" localSheetId="4" hidden="1">'Question 2-2'!$O$7,'Question 2-2'!$O$8,'Question 2-2'!$O$9</definedName>
    <definedName name="solver_adj" localSheetId="5" hidden="1">'Question 2-3'!$O$7,'Question 2-3'!$O$8,'Question 2-3'!$O$9,'Question 2-3'!$P$7,'Question 2-3'!$P$8,'Question 2-3'!$P$9</definedName>
    <definedName name="solver_cvg" localSheetId="3" hidden="1">0.0001</definedName>
    <definedName name="solver_cvg" localSheetId="4" hidden="1">0.0001</definedName>
    <definedName name="solver_cvg" localSheetId="5" hidden="1">0.0001</definedName>
    <definedName name="solver_drv" localSheetId="3" hidden="1">2</definedName>
    <definedName name="solver_drv" localSheetId="4" hidden="1">2</definedName>
    <definedName name="solver_drv" localSheetId="5" hidden="1">2</definedName>
    <definedName name="solver_eng" localSheetId="3" hidden="1">1</definedName>
    <definedName name="solver_eng" localSheetId="4" hidden="1">1</definedName>
    <definedName name="solver_eng" localSheetId="5" hidden="1">1</definedName>
    <definedName name="solver_est" localSheetId="3" hidden="1">1</definedName>
    <definedName name="solver_est" localSheetId="4" hidden="1">1</definedName>
    <definedName name="solver_est" localSheetId="5" hidden="1">1</definedName>
    <definedName name="solver_itr" localSheetId="3" hidden="1">2147483647</definedName>
    <definedName name="solver_itr" localSheetId="4" hidden="1">2147483647</definedName>
    <definedName name="solver_itr" localSheetId="5" hidden="1">2147483647</definedName>
    <definedName name="solver_lhs1" localSheetId="3" hidden="1">'Question 2-1'!$O$13</definedName>
    <definedName name="solver_lhs1" localSheetId="4" hidden="1">'Question 2-2'!$N$74</definedName>
    <definedName name="solver_lhs1" localSheetId="5" hidden="1">'Question 2-3'!$N$74</definedName>
    <definedName name="solver_lhs10" localSheetId="3" hidden="1">'Question 2-1'!$O$9</definedName>
    <definedName name="solver_lhs10" localSheetId="4" hidden="1">'Question 2-2'!$O$9</definedName>
    <definedName name="solver_lhs10" localSheetId="5" hidden="1">'Question 2-3'!$O$9</definedName>
    <definedName name="solver_lhs11" localSheetId="3" hidden="1">'Question 2-1'!$O$9</definedName>
    <definedName name="solver_lhs11" localSheetId="4" hidden="1">'Question 2-2'!$O$9</definedName>
    <definedName name="solver_lhs11" localSheetId="5" hidden="1">'Question 2-3'!$O$9</definedName>
    <definedName name="solver_lhs2" localSheetId="3" hidden="1">'Question 2-1'!$O$15</definedName>
    <definedName name="solver_lhs2" localSheetId="4" hidden="1">'Question 2-2'!$O$13</definedName>
    <definedName name="solver_lhs2" localSheetId="5" hidden="1">'Question 2-3'!$O$13</definedName>
    <definedName name="solver_lhs3" localSheetId="3" hidden="1">'Question 2-1'!$O$7</definedName>
    <definedName name="solver_lhs3" localSheetId="4" hidden="1">'Question 2-2'!$O$7</definedName>
    <definedName name="solver_lhs3" localSheetId="5" hidden="1">'Question 2-3'!$O$7</definedName>
    <definedName name="solver_lhs4" localSheetId="3" hidden="1">'Question 2-1'!$O$7</definedName>
    <definedName name="solver_lhs4" localSheetId="4" hidden="1">'Question 2-2'!$O$7</definedName>
    <definedName name="solver_lhs4" localSheetId="5" hidden="1">'Question 2-3'!$O$7</definedName>
    <definedName name="solver_lhs5" localSheetId="3" hidden="1">'Question 2-1'!$O$7</definedName>
    <definedName name="solver_lhs5" localSheetId="4" hidden="1">'Question 2-2'!$O$7</definedName>
    <definedName name="solver_lhs5" localSheetId="5" hidden="1">'Question 2-3'!$O$7</definedName>
    <definedName name="solver_lhs6" localSheetId="3" hidden="1">'Question 2-1'!$O$8</definedName>
    <definedName name="solver_lhs6" localSheetId="4" hidden="1">'Question 2-2'!$O$8</definedName>
    <definedName name="solver_lhs6" localSheetId="5" hidden="1">'Question 2-3'!$O$8</definedName>
    <definedName name="solver_lhs7" localSheetId="3" hidden="1">'Question 2-1'!$O$8</definedName>
    <definedName name="solver_lhs7" localSheetId="4" hidden="1">'Question 2-2'!$O$8</definedName>
    <definedName name="solver_lhs7" localSheetId="5" hidden="1">'Question 2-3'!$O$8</definedName>
    <definedName name="solver_lhs8" localSheetId="3" hidden="1">'Question 2-1'!$O$8</definedName>
    <definedName name="solver_lhs8" localSheetId="4" hidden="1">'Question 2-2'!$O$8</definedName>
    <definedName name="solver_lhs8" localSheetId="5" hidden="1">'Question 2-3'!$O$8</definedName>
    <definedName name="solver_lhs9" localSheetId="3" hidden="1">'Question 2-1'!$O$9</definedName>
    <definedName name="solver_lhs9" localSheetId="4" hidden="1">'Question 2-2'!$O$9</definedName>
    <definedName name="solver_lhs9" localSheetId="5" hidden="1">'Question 2-3'!$O$9</definedName>
    <definedName name="solver_mip" localSheetId="3" hidden="1">2147483647</definedName>
    <definedName name="solver_mip" localSheetId="4" hidden="1">2147483647</definedName>
    <definedName name="solver_mip" localSheetId="5" hidden="1">2147483647</definedName>
    <definedName name="solver_mni" localSheetId="3" hidden="1">30</definedName>
    <definedName name="solver_mni" localSheetId="4" hidden="1">30</definedName>
    <definedName name="solver_mni" localSheetId="5" hidden="1">30</definedName>
    <definedName name="solver_mrt" localSheetId="3" hidden="1">0.075</definedName>
    <definedName name="solver_mrt" localSheetId="4" hidden="1">0.075</definedName>
    <definedName name="solver_mrt" localSheetId="5" hidden="1">0.075</definedName>
    <definedName name="solver_msl" localSheetId="3" hidden="1">2</definedName>
    <definedName name="solver_msl" localSheetId="4" hidden="1">2</definedName>
    <definedName name="solver_msl" localSheetId="5" hidden="1">2</definedName>
    <definedName name="solver_neg" localSheetId="3" hidden="1">1</definedName>
    <definedName name="solver_neg" localSheetId="4" hidden="1">1</definedName>
    <definedName name="solver_neg" localSheetId="5" hidden="1">1</definedName>
    <definedName name="solver_nod" localSheetId="3" hidden="1">2147483647</definedName>
    <definedName name="solver_nod" localSheetId="4" hidden="1">2147483647</definedName>
    <definedName name="solver_nod" localSheetId="5" hidden="1">2147483647</definedName>
    <definedName name="solver_num" localSheetId="3" hidden="1">11</definedName>
    <definedName name="solver_num" localSheetId="4" hidden="1">11</definedName>
    <definedName name="solver_num" localSheetId="5" hidden="1">11</definedName>
    <definedName name="solver_nwt" localSheetId="3" hidden="1">1</definedName>
    <definedName name="solver_nwt" localSheetId="4" hidden="1">1</definedName>
    <definedName name="solver_nwt" localSheetId="5" hidden="1">1</definedName>
    <definedName name="solver_opt" localSheetId="3" hidden="1">'Question 2-1'!$O$11</definedName>
    <definedName name="solver_opt" localSheetId="4" hidden="1">'Question 2-2'!$O$11</definedName>
    <definedName name="solver_opt" localSheetId="5" hidden="1">'Question 2-3'!$O$11</definedName>
    <definedName name="solver_pre" localSheetId="3" hidden="1">0.000001</definedName>
    <definedName name="solver_pre" localSheetId="4" hidden="1">0.000001</definedName>
    <definedName name="solver_pre" localSheetId="5" hidden="1">0.000001</definedName>
    <definedName name="solver_rbv" localSheetId="3" hidden="1">2</definedName>
    <definedName name="solver_rbv" localSheetId="4" hidden="1">2</definedName>
    <definedName name="solver_rbv" localSheetId="5" hidden="1">2</definedName>
    <definedName name="solver_rel1" localSheetId="3" hidden="1">1</definedName>
    <definedName name="solver_rel1" localSheetId="4" hidden="1">3</definedName>
    <definedName name="solver_rel1" localSheetId="5" hidden="1">2</definedName>
    <definedName name="solver_rel10" localSheetId="3" hidden="1">4</definedName>
    <definedName name="solver_rel10" localSheetId="4" hidden="1">4</definedName>
    <definedName name="solver_rel10" localSheetId="5" hidden="1">4</definedName>
    <definedName name="solver_rel11" localSheetId="3" hidden="1">3</definedName>
    <definedName name="solver_rel11" localSheetId="4" hidden="1">3</definedName>
    <definedName name="solver_rel11" localSheetId="5" hidden="1">3</definedName>
    <definedName name="solver_rel2" localSheetId="3" hidden="1">3</definedName>
    <definedName name="solver_rel2" localSheetId="4" hidden="1">1</definedName>
    <definedName name="solver_rel2" localSheetId="5" hidden="1">1</definedName>
    <definedName name="solver_rel3" localSheetId="3" hidden="1">1</definedName>
    <definedName name="solver_rel3" localSheetId="4" hidden="1">1</definedName>
    <definedName name="solver_rel3" localSheetId="5" hidden="1">1</definedName>
    <definedName name="solver_rel4" localSheetId="3" hidden="1">4</definedName>
    <definedName name="solver_rel4" localSheetId="4" hidden="1">4</definedName>
    <definedName name="solver_rel4" localSheetId="5" hidden="1">4</definedName>
    <definedName name="solver_rel5" localSheetId="3" hidden="1">3</definedName>
    <definedName name="solver_rel5" localSheetId="4" hidden="1">3</definedName>
    <definedName name="solver_rel5" localSheetId="5" hidden="1">3</definedName>
    <definedName name="solver_rel6" localSheetId="3" hidden="1">1</definedName>
    <definedName name="solver_rel6" localSheetId="4" hidden="1">1</definedName>
    <definedName name="solver_rel6" localSheetId="5" hidden="1">1</definedName>
    <definedName name="solver_rel7" localSheetId="3" hidden="1">4</definedName>
    <definedName name="solver_rel7" localSheetId="4" hidden="1">4</definedName>
    <definedName name="solver_rel7" localSheetId="5" hidden="1">4</definedName>
    <definedName name="solver_rel8" localSheetId="3" hidden="1">3</definedName>
    <definedName name="solver_rel8" localSheetId="4" hidden="1">3</definedName>
    <definedName name="solver_rel8" localSheetId="5" hidden="1">3</definedName>
    <definedName name="solver_rel9" localSheetId="3" hidden="1">1</definedName>
    <definedName name="solver_rel9" localSheetId="4" hidden="1">1</definedName>
    <definedName name="solver_rel9" localSheetId="5" hidden="1">1</definedName>
    <definedName name="solver_rhs1" localSheetId="3" hidden="1">'Question 2-1'!$D$10</definedName>
    <definedName name="solver_rhs1" localSheetId="4" hidden="1">0</definedName>
    <definedName name="solver_rhs1" localSheetId="5" hidden="1">0</definedName>
    <definedName name="solver_rhs10" localSheetId="3" hidden="1">"integer"</definedName>
    <definedName name="solver_rhs10" localSheetId="4" hidden="1">"integer"</definedName>
    <definedName name="solver_rhs10" localSheetId="5" hidden="1">"integer"</definedName>
    <definedName name="solver_rhs11" localSheetId="3" hidden="1">10</definedName>
    <definedName name="solver_rhs11" localSheetId="4" hidden="1">10</definedName>
    <definedName name="solver_rhs11" localSheetId="5" hidden="1">10</definedName>
    <definedName name="solver_rhs2" localSheetId="3" hidden="1">'Question 2-1'!$K$10</definedName>
    <definedName name="solver_rhs2" localSheetId="4" hidden="1">'Question 2-2'!$D$10</definedName>
    <definedName name="solver_rhs2" localSheetId="5" hidden="1">'Question 2-3'!$D$10</definedName>
    <definedName name="solver_rhs3" localSheetId="3" hidden="1">18</definedName>
    <definedName name="solver_rhs3" localSheetId="4" hidden="1">18</definedName>
    <definedName name="solver_rhs3" localSheetId="5" hidden="1">18</definedName>
    <definedName name="solver_rhs4" localSheetId="3" hidden="1">"integer"</definedName>
    <definedName name="solver_rhs4" localSheetId="4" hidden="1">"integer"</definedName>
    <definedName name="solver_rhs4" localSheetId="5" hidden="1">"integer"</definedName>
    <definedName name="solver_rhs5" localSheetId="3" hidden="1">10</definedName>
    <definedName name="solver_rhs5" localSheetId="4" hidden="1">10</definedName>
    <definedName name="solver_rhs5" localSheetId="5" hidden="1">10</definedName>
    <definedName name="solver_rhs6" localSheetId="3" hidden="1">18</definedName>
    <definedName name="solver_rhs6" localSheetId="4" hidden="1">18</definedName>
    <definedName name="solver_rhs6" localSheetId="5" hidden="1">18</definedName>
    <definedName name="solver_rhs7" localSheetId="3" hidden="1">"integer"</definedName>
    <definedName name="solver_rhs7" localSheetId="4" hidden="1">"integer"</definedName>
    <definedName name="solver_rhs7" localSheetId="5" hidden="1">"integer"</definedName>
    <definedName name="solver_rhs8" localSheetId="3" hidden="1">10</definedName>
    <definedName name="solver_rhs8" localSheetId="4" hidden="1">10</definedName>
    <definedName name="solver_rhs8" localSheetId="5" hidden="1">10</definedName>
    <definedName name="solver_rhs9" localSheetId="3" hidden="1">18</definedName>
    <definedName name="solver_rhs9" localSheetId="4" hidden="1">18</definedName>
    <definedName name="solver_rhs9" localSheetId="5" hidden="1">18</definedName>
    <definedName name="solver_rlx" localSheetId="3" hidden="1">2</definedName>
    <definedName name="solver_rlx" localSheetId="4" hidden="1">2</definedName>
    <definedName name="solver_rlx" localSheetId="5" hidden="1">2</definedName>
    <definedName name="solver_rsd" localSheetId="3" hidden="1">0</definedName>
    <definedName name="solver_rsd" localSheetId="4" hidden="1">0</definedName>
    <definedName name="solver_rsd" localSheetId="5" hidden="1">0</definedName>
    <definedName name="solver_scl" localSheetId="3" hidden="1">2</definedName>
    <definedName name="solver_scl" localSheetId="4" hidden="1">2</definedName>
    <definedName name="solver_scl" localSheetId="5" hidden="1">2</definedName>
    <definedName name="solver_sho" localSheetId="3" hidden="1">2</definedName>
    <definedName name="solver_sho" localSheetId="4" hidden="1">2</definedName>
    <definedName name="solver_sho" localSheetId="5" hidden="1">2</definedName>
    <definedName name="solver_ssz" localSheetId="3" hidden="1">100</definedName>
    <definedName name="solver_ssz" localSheetId="4" hidden="1">100</definedName>
    <definedName name="solver_ssz" localSheetId="5" hidden="1">100</definedName>
    <definedName name="solver_tim" localSheetId="3" hidden="1">2147483647</definedName>
    <definedName name="solver_tim" localSheetId="4" hidden="1">2147483647</definedName>
    <definedName name="solver_tim" localSheetId="5" hidden="1">2147483647</definedName>
    <definedName name="solver_tol" localSheetId="3" hidden="1">0.01</definedName>
    <definedName name="solver_tol" localSheetId="4" hidden="1">0.01</definedName>
    <definedName name="solver_tol" localSheetId="5" hidden="1">0.01</definedName>
    <definedName name="solver_typ" localSheetId="3" hidden="1">2</definedName>
    <definedName name="solver_typ" localSheetId="4" hidden="1">2</definedName>
    <definedName name="solver_typ" localSheetId="5" hidden="1">2</definedName>
    <definedName name="solver_val" localSheetId="3" hidden="1">0</definedName>
    <definedName name="solver_val" localSheetId="4" hidden="1">0</definedName>
    <definedName name="solver_val" localSheetId="5" hidden="1">0</definedName>
    <definedName name="solver_ver" localSheetId="3" hidden="1">3</definedName>
    <definedName name="solver_ver" localSheetId="4" hidden="1">3</definedName>
    <definedName name="solver_ver" localSheetId="5"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72" i="25" l="1"/>
  <c r="S72" i="25"/>
  <c r="R72" i="25"/>
  <c r="K72" i="25"/>
  <c r="H72" i="25"/>
  <c r="I72" i="25" s="1"/>
  <c r="J72" i="25" s="1"/>
  <c r="M72" i="25" s="1"/>
  <c r="F72" i="25"/>
  <c r="G72" i="25" s="1"/>
  <c r="E72" i="25"/>
  <c r="T71" i="25"/>
  <c r="S71" i="25"/>
  <c r="R71" i="25"/>
  <c r="K71" i="25"/>
  <c r="H71" i="25"/>
  <c r="F71" i="25"/>
  <c r="E71" i="25"/>
  <c r="G71" i="25" s="1"/>
  <c r="T70" i="25"/>
  <c r="S70" i="25"/>
  <c r="R70" i="25"/>
  <c r="K70" i="25"/>
  <c r="H70" i="25"/>
  <c r="F70" i="25"/>
  <c r="E70" i="25"/>
  <c r="G70" i="25" s="1"/>
  <c r="T69" i="25"/>
  <c r="S69" i="25"/>
  <c r="R69" i="25"/>
  <c r="K69" i="25"/>
  <c r="H69" i="25"/>
  <c r="I69" i="25" s="1"/>
  <c r="J69" i="25" s="1"/>
  <c r="M69" i="25" s="1"/>
  <c r="F69" i="25"/>
  <c r="E69" i="25"/>
  <c r="G69" i="25" s="1"/>
  <c r="T68" i="25"/>
  <c r="S68" i="25"/>
  <c r="R68" i="25"/>
  <c r="K68" i="25"/>
  <c r="H68" i="25"/>
  <c r="F68" i="25"/>
  <c r="E68" i="25"/>
  <c r="G68" i="25" s="1"/>
  <c r="T67" i="25"/>
  <c r="S67" i="25"/>
  <c r="R67" i="25"/>
  <c r="K67" i="25"/>
  <c r="H67" i="25"/>
  <c r="I67" i="25" s="1"/>
  <c r="J67" i="25" s="1"/>
  <c r="M67" i="25" s="1"/>
  <c r="F67" i="25"/>
  <c r="E67" i="25"/>
  <c r="G67" i="25" s="1"/>
  <c r="T66" i="25"/>
  <c r="S66" i="25"/>
  <c r="R66" i="25"/>
  <c r="K66" i="25"/>
  <c r="H66" i="25"/>
  <c r="F66" i="25"/>
  <c r="E66" i="25"/>
  <c r="G66" i="25" s="1"/>
  <c r="T65" i="25"/>
  <c r="S65" i="25"/>
  <c r="R65" i="25"/>
  <c r="K65" i="25"/>
  <c r="H65" i="25"/>
  <c r="I65" i="25" s="1"/>
  <c r="J65" i="25" s="1"/>
  <c r="M65" i="25" s="1"/>
  <c r="F65" i="25"/>
  <c r="E65" i="25"/>
  <c r="G65" i="25" s="1"/>
  <c r="T64" i="25"/>
  <c r="S64" i="25"/>
  <c r="R64" i="25"/>
  <c r="K64" i="25"/>
  <c r="H64" i="25"/>
  <c r="F64" i="25"/>
  <c r="E64" i="25"/>
  <c r="G64" i="25" s="1"/>
  <c r="T63" i="25"/>
  <c r="S63" i="25"/>
  <c r="R63" i="25"/>
  <c r="K63" i="25"/>
  <c r="H63" i="25"/>
  <c r="F63" i="25"/>
  <c r="E63" i="25"/>
  <c r="G63" i="25" s="1"/>
  <c r="T62" i="25"/>
  <c r="S62" i="25"/>
  <c r="R62" i="25"/>
  <c r="K62" i="25"/>
  <c r="H62" i="25"/>
  <c r="F62" i="25"/>
  <c r="E62" i="25"/>
  <c r="G62" i="25" s="1"/>
  <c r="T61" i="25"/>
  <c r="S61" i="25"/>
  <c r="R61" i="25"/>
  <c r="K61" i="25"/>
  <c r="H61" i="25"/>
  <c r="I61" i="25" s="1"/>
  <c r="J61" i="25" s="1"/>
  <c r="M61" i="25" s="1"/>
  <c r="F61" i="25"/>
  <c r="E61" i="25"/>
  <c r="G61" i="25" s="1"/>
  <c r="T60" i="25"/>
  <c r="S60" i="25"/>
  <c r="R60" i="25"/>
  <c r="K60" i="25"/>
  <c r="H60" i="25"/>
  <c r="F60" i="25"/>
  <c r="E60" i="25"/>
  <c r="G60" i="25" s="1"/>
  <c r="T59" i="25"/>
  <c r="S59" i="25"/>
  <c r="R59" i="25"/>
  <c r="K59" i="25"/>
  <c r="H59" i="25"/>
  <c r="F59" i="25"/>
  <c r="E59" i="25"/>
  <c r="G59" i="25" s="1"/>
  <c r="T58" i="25"/>
  <c r="S58" i="25"/>
  <c r="R58" i="25"/>
  <c r="K58" i="25"/>
  <c r="H58" i="25"/>
  <c r="F58" i="25"/>
  <c r="E58" i="25"/>
  <c r="G58" i="25" s="1"/>
  <c r="T57" i="25"/>
  <c r="S57" i="25"/>
  <c r="R57" i="25"/>
  <c r="K57" i="25"/>
  <c r="H57" i="25"/>
  <c r="I57" i="25" s="1"/>
  <c r="J57" i="25" s="1"/>
  <c r="M57" i="25" s="1"/>
  <c r="F57" i="25"/>
  <c r="E57" i="25"/>
  <c r="G57" i="25" s="1"/>
  <c r="T56" i="25"/>
  <c r="S56" i="25"/>
  <c r="R56" i="25"/>
  <c r="K56" i="25"/>
  <c r="H56" i="25"/>
  <c r="F56" i="25"/>
  <c r="E56" i="25"/>
  <c r="G56" i="25" s="1"/>
  <c r="T55" i="25"/>
  <c r="S55" i="25"/>
  <c r="R55" i="25"/>
  <c r="K55" i="25"/>
  <c r="H55" i="25"/>
  <c r="I55" i="25" s="1"/>
  <c r="J55" i="25" s="1"/>
  <c r="M55" i="25" s="1"/>
  <c r="F55" i="25"/>
  <c r="E55" i="25"/>
  <c r="G55" i="25" s="1"/>
  <c r="T54" i="25"/>
  <c r="S54" i="25"/>
  <c r="R54" i="25"/>
  <c r="K54" i="25"/>
  <c r="H54" i="25"/>
  <c r="F54" i="25"/>
  <c r="E54" i="25"/>
  <c r="G54" i="25" s="1"/>
  <c r="T53" i="25"/>
  <c r="S53" i="25"/>
  <c r="R53" i="25"/>
  <c r="K53" i="25"/>
  <c r="H53" i="25"/>
  <c r="I53" i="25" s="1"/>
  <c r="J53" i="25" s="1"/>
  <c r="M53" i="25" s="1"/>
  <c r="F53" i="25"/>
  <c r="E53" i="25"/>
  <c r="G53" i="25" s="1"/>
  <c r="T52" i="25"/>
  <c r="S52" i="25"/>
  <c r="R52" i="25"/>
  <c r="K52" i="25"/>
  <c r="H52" i="25"/>
  <c r="F52" i="25"/>
  <c r="E52" i="25"/>
  <c r="G52" i="25" s="1"/>
  <c r="T51" i="25"/>
  <c r="S51" i="25"/>
  <c r="R51" i="25"/>
  <c r="K51" i="25"/>
  <c r="H51" i="25"/>
  <c r="F51" i="25"/>
  <c r="E51" i="25"/>
  <c r="G51" i="25" s="1"/>
  <c r="T50" i="25"/>
  <c r="S50" i="25"/>
  <c r="R50" i="25"/>
  <c r="K50" i="25"/>
  <c r="H50" i="25"/>
  <c r="F50" i="25"/>
  <c r="E50" i="25"/>
  <c r="G50" i="25" s="1"/>
  <c r="T49" i="25"/>
  <c r="S49" i="25"/>
  <c r="R49" i="25"/>
  <c r="K49" i="25"/>
  <c r="H49" i="25"/>
  <c r="I49" i="25" s="1"/>
  <c r="J49" i="25" s="1"/>
  <c r="M49" i="25" s="1"/>
  <c r="F49" i="25"/>
  <c r="G49" i="25" s="1"/>
  <c r="E49" i="25"/>
  <c r="T48" i="25"/>
  <c r="S48" i="25"/>
  <c r="R48" i="25"/>
  <c r="K48" i="25"/>
  <c r="H48" i="25"/>
  <c r="F48" i="25"/>
  <c r="G48" i="25" s="1"/>
  <c r="E48" i="25"/>
  <c r="T47" i="25"/>
  <c r="S47" i="25"/>
  <c r="R47" i="25"/>
  <c r="K47" i="25"/>
  <c r="H47" i="25"/>
  <c r="I47" i="25" s="1"/>
  <c r="J47" i="25" s="1"/>
  <c r="M47" i="25" s="1"/>
  <c r="F47" i="25"/>
  <c r="E47" i="25"/>
  <c r="G47" i="25" s="1"/>
  <c r="T46" i="25"/>
  <c r="S46" i="25"/>
  <c r="R46" i="25"/>
  <c r="K46" i="25"/>
  <c r="H46" i="25"/>
  <c r="G46" i="25"/>
  <c r="F46" i="25"/>
  <c r="E46" i="25"/>
  <c r="T45" i="25"/>
  <c r="S45" i="25"/>
  <c r="R45" i="25"/>
  <c r="K45" i="25"/>
  <c r="H45" i="25"/>
  <c r="G45" i="25"/>
  <c r="F45" i="25"/>
  <c r="E45" i="25"/>
  <c r="T44" i="25"/>
  <c r="S44" i="25"/>
  <c r="R44" i="25"/>
  <c r="K44" i="25"/>
  <c r="H44" i="25"/>
  <c r="F44" i="25"/>
  <c r="E44" i="25"/>
  <c r="G44" i="25" s="1"/>
  <c r="T43" i="25"/>
  <c r="S43" i="25"/>
  <c r="R43" i="25"/>
  <c r="K43" i="25"/>
  <c r="H43" i="25"/>
  <c r="I43" i="25" s="1"/>
  <c r="J43" i="25" s="1"/>
  <c r="M43" i="25" s="1"/>
  <c r="F43" i="25"/>
  <c r="E43" i="25"/>
  <c r="G43" i="25" s="1"/>
  <c r="T42" i="25"/>
  <c r="S42" i="25"/>
  <c r="R42" i="25"/>
  <c r="K42" i="25"/>
  <c r="H42" i="25"/>
  <c r="F42" i="25"/>
  <c r="E42" i="25"/>
  <c r="G42" i="25" s="1"/>
  <c r="T41" i="25"/>
  <c r="S41" i="25"/>
  <c r="R41" i="25"/>
  <c r="K41" i="25"/>
  <c r="H41" i="25"/>
  <c r="I41" i="25" s="1"/>
  <c r="J41" i="25" s="1"/>
  <c r="M41" i="25" s="1"/>
  <c r="F41" i="25"/>
  <c r="E41" i="25"/>
  <c r="G41" i="25" s="1"/>
  <c r="T40" i="25"/>
  <c r="S40" i="25"/>
  <c r="R40" i="25"/>
  <c r="K40" i="25"/>
  <c r="H40" i="25"/>
  <c r="F40" i="25"/>
  <c r="E40" i="25"/>
  <c r="G40" i="25" s="1"/>
  <c r="T39" i="25"/>
  <c r="S39" i="25"/>
  <c r="R39" i="25"/>
  <c r="K39" i="25"/>
  <c r="H39" i="25"/>
  <c r="I39" i="25" s="1"/>
  <c r="J39" i="25" s="1"/>
  <c r="M39" i="25" s="1"/>
  <c r="F39" i="25"/>
  <c r="E39" i="25"/>
  <c r="G39" i="25" s="1"/>
  <c r="T38" i="25"/>
  <c r="S38" i="25"/>
  <c r="R38" i="25"/>
  <c r="K38" i="25"/>
  <c r="H38" i="25"/>
  <c r="I38" i="25" s="1"/>
  <c r="J38" i="25" s="1"/>
  <c r="M38" i="25" s="1"/>
  <c r="F38" i="25"/>
  <c r="E38" i="25"/>
  <c r="G38" i="25" s="1"/>
  <c r="T37" i="25"/>
  <c r="S37" i="25"/>
  <c r="R37" i="25"/>
  <c r="K37" i="25"/>
  <c r="H37" i="25"/>
  <c r="F37" i="25"/>
  <c r="E37" i="25"/>
  <c r="G37" i="25" s="1"/>
  <c r="T36" i="25"/>
  <c r="S36" i="25"/>
  <c r="R36" i="25"/>
  <c r="K36" i="25"/>
  <c r="H36" i="25"/>
  <c r="F36" i="25"/>
  <c r="E36" i="25"/>
  <c r="G36" i="25" s="1"/>
  <c r="T35" i="25"/>
  <c r="S35" i="25"/>
  <c r="R35" i="25"/>
  <c r="K35" i="25"/>
  <c r="H35" i="25"/>
  <c r="F35" i="25"/>
  <c r="E35" i="25"/>
  <c r="G35" i="25" s="1"/>
  <c r="T34" i="25"/>
  <c r="S34" i="25"/>
  <c r="R34" i="25"/>
  <c r="K34" i="25"/>
  <c r="H34" i="25"/>
  <c r="F34" i="25"/>
  <c r="E34" i="25"/>
  <c r="G34" i="25" s="1"/>
  <c r="T33" i="25"/>
  <c r="S33" i="25"/>
  <c r="R33" i="25"/>
  <c r="K33" i="25"/>
  <c r="H33" i="25"/>
  <c r="F33" i="25"/>
  <c r="E33" i="25"/>
  <c r="G33" i="25" s="1"/>
  <c r="T32" i="25"/>
  <c r="S32" i="25"/>
  <c r="R32" i="25"/>
  <c r="K32" i="25"/>
  <c r="H32" i="25"/>
  <c r="F32" i="25"/>
  <c r="E32" i="25"/>
  <c r="G32" i="25" s="1"/>
  <c r="T31" i="25"/>
  <c r="S31" i="25"/>
  <c r="R31" i="25"/>
  <c r="K31" i="25"/>
  <c r="H31" i="25"/>
  <c r="F31" i="25"/>
  <c r="E31" i="25"/>
  <c r="G31" i="25" s="1"/>
  <c r="T30" i="25"/>
  <c r="S30" i="25"/>
  <c r="R30" i="25"/>
  <c r="K30" i="25"/>
  <c r="H30" i="25"/>
  <c r="I30" i="25" s="1"/>
  <c r="J30" i="25" s="1"/>
  <c r="M30" i="25" s="1"/>
  <c r="F30" i="25"/>
  <c r="E30" i="25"/>
  <c r="G30" i="25" s="1"/>
  <c r="T29" i="25"/>
  <c r="S29" i="25"/>
  <c r="R29" i="25"/>
  <c r="K29" i="25"/>
  <c r="H29" i="25"/>
  <c r="F29" i="25"/>
  <c r="E29" i="25"/>
  <c r="G29" i="25" s="1"/>
  <c r="T28" i="25"/>
  <c r="S28" i="25"/>
  <c r="R28" i="25"/>
  <c r="K28" i="25"/>
  <c r="H28" i="25"/>
  <c r="F28" i="25"/>
  <c r="E28" i="25"/>
  <c r="G28" i="25" s="1"/>
  <c r="T27" i="25"/>
  <c r="S27" i="25"/>
  <c r="R27" i="25"/>
  <c r="K27" i="25"/>
  <c r="H27" i="25"/>
  <c r="F27" i="25"/>
  <c r="E27" i="25"/>
  <c r="G27" i="25" s="1"/>
  <c r="T26" i="25"/>
  <c r="S26" i="25"/>
  <c r="R26" i="25"/>
  <c r="K26" i="25"/>
  <c r="H26" i="25"/>
  <c r="F26" i="25"/>
  <c r="E26" i="25"/>
  <c r="G26" i="25" s="1"/>
  <c r="T25" i="25"/>
  <c r="S25" i="25"/>
  <c r="R25" i="25"/>
  <c r="K25" i="25"/>
  <c r="H25" i="25"/>
  <c r="I25" i="25" s="1"/>
  <c r="J25" i="25" s="1"/>
  <c r="M25" i="25" s="1"/>
  <c r="F25" i="25"/>
  <c r="E25" i="25"/>
  <c r="G25" i="25" s="1"/>
  <c r="T24" i="25"/>
  <c r="S24" i="25"/>
  <c r="R24" i="25"/>
  <c r="K24" i="25"/>
  <c r="H24" i="25"/>
  <c r="I24" i="25" s="1"/>
  <c r="J24" i="25" s="1"/>
  <c r="M24" i="25" s="1"/>
  <c r="F24" i="25"/>
  <c r="E24" i="25"/>
  <c r="G24" i="25" s="1"/>
  <c r="T23" i="25"/>
  <c r="S23" i="25"/>
  <c r="R23" i="25"/>
  <c r="K23" i="25"/>
  <c r="H23" i="25"/>
  <c r="F23" i="25"/>
  <c r="E23" i="25"/>
  <c r="G23" i="25" s="1"/>
  <c r="T22" i="25"/>
  <c r="S22" i="25"/>
  <c r="R22" i="25"/>
  <c r="K22" i="25"/>
  <c r="H22" i="25"/>
  <c r="I22" i="25" s="1"/>
  <c r="J22" i="25" s="1"/>
  <c r="M22" i="25" s="1"/>
  <c r="F22" i="25"/>
  <c r="E22" i="25"/>
  <c r="G22" i="25" s="1"/>
  <c r="T21" i="25"/>
  <c r="S21" i="25"/>
  <c r="R21" i="25"/>
  <c r="K21" i="25"/>
  <c r="H21" i="25"/>
  <c r="F21" i="25"/>
  <c r="E21" i="25"/>
  <c r="G21" i="25" s="1"/>
  <c r="L20" i="25"/>
  <c r="G20" i="25"/>
  <c r="K13" i="25"/>
  <c r="K12" i="25"/>
  <c r="K11" i="25"/>
  <c r="K10" i="25"/>
  <c r="C11" i="1"/>
  <c r="K10" i="16"/>
  <c r="T72" i="16"/>
  <c r="S72" i="16"/>
  <c r="R72" i="16"/>
  <c r="K72" i="16"/>
  <c r="H72" i="16"/>
  <c r="I72" i="16" s="1"/>
  <c r="J72" i="16" s="1"/>
  <c r="G72" i="16"/>
  <c r="F72" i="16"/>
  <c r="E72" i="16"/>
  <c r="T71" i="16"/>
  <c r="S71" i="16"/>
  <c r="R71" i="16"/>
  <c r="K71" i="16"/>
  <c r="H71" i="16"/>
  <c r="G71" i="16"/>
  <c r="F71" i="16"/>
  <c r="E71" i="16"/>
  <c r="T70" i="16"/>
  <c r="S70" i="16"/>
  <c r="R70" i="16"/>
  <c r="K70" i="16"/>
  <c r="H70" i="16"/>
  <c r="I70" i="16" s="1"/>
  <c r="J70" i="16" s="1"/>
  <c r="G70" i="16"/>
  <c r="F70" i="16"/>
  <c r="E70" i="16"/>
  <c r="T69" i="16"/>
  <c r="S69" i="16"/>
  <c r="R69" i="16"/>
  <c r="K69" i="16"/>
  <c r="H69" i="16"/>
  <c r="I69" i="16" s="1"/>
  <c r="J69" i="16" s="1"/>
  <c r="G69" i="16"/>
  <c r="F69" i="16"/>
  <c r="E69" i="16"/>
  <c r="T68" i="16"/>
  <c r="S68" i="16"/>
  <c r="R68" i="16"/>
  <c r="K68" i="16"/>
  <c r="H68" i="16"/>
  <c r="I68" i="16" s="1"/>
  <c r="J68" i="16" s="1"/>
  <c r="G68" i="16"/>
  <c r="F68" i="16"/>
  <c r="E68" i="16"/>
  <c r="T67" i="16"/>
  <c r="S67" i="16"/>
  <c r="R67" i="16"/>
  <c r="K67" i="16"/>
  <c r="H67" i="16"/>
  <c r="G67" i="16"/>
  <c r="F67" i="16"/>
  <c r="E67" i="16"/>
  <c r="T66" i="16"/>
  <c r="S66" i="16"/>
  <c r="R66" i="16"/>
  <c r="K66" i="16"/>
  <c r="H66" i="16"/>
  <c r="G66" i="16"/>
  <c r="F66" i="16"/>
  <c r="E66" i="16"/>
  <c r="T65" i="16"/>
  <c r="S65" i="16"/>
  <c r="R65" i="16"/>
  <c r="K65" i="16"/>
  <c r="H65" i="16"/>
  <c r="G65" i="16"/>
  <c r="F65" i="16"/>
  <c r="E65" i="16"/>
  <c r="T64" i="16"/>
  <c r="S64" i="16"/>
  <c r="R64" i="16"/>
  <c r="K64" i="16"/>
  <c r="H64" i="16"/>
  <c r="G64" i="16"/>
  <c r="F64" i="16"/>
  <c r="E64" i="16"/>
  <c r="T63" i="16"/>
  <c r="S63" i="16"/>
  <c r="R63" i="16"/>
  <c r="K63" i="16"/>
  <c r="H63" i="16"/>
  <c r="I63" i="16" s="1"/>
  <c r="J63" i="16" s="1"/>
  <c r="G63" i="16"/>
  <c r="F63" i="16"/>
  <c r="E63" i="16"/>
  <c r="T62" i="16"/>
  <c r="S62" i="16"/>
  <c r="R62" i="16"/>
  <c r="K62" i="16"/>
  <c r="H62" i="16"/>
  <c r="I62" i="16" s="1"/>
  <c r="J62" i="16" s="1"/>
  <c r="G62" i="16"/>
  <c r="F62" i="16"/>
  <c r="E62" i="16"/>
  <c r="T61" i="16"/>
  <c r="S61" i="16"/>
  <c r="R61" i="16"/>
  <c r="K61" i="16"/>
  <c r="H61" i="16"/>
  <c r="G61" i="16"/>
  <c r="F61" i="16"/>
  <c r="E61" i="16"/>
  <c r="T60" i="16"/>
  <c r="S60" i="16"/>
  <c r="R60" i="16"/>
  <c r="K60" i="16"/>
  <c r="H60" i="16"/>
  <c r="I60" i="16" s="1"/>
  <c r="J60" i="16" s="1"/>
  <c r="G60" i="16"/>
  <c r="F60" i="16"/>
  <c r="E60" i="16"/>
  <c r="T59" i="16"/>
  <c r="S59" i="16"/>
  <c r="R59" i="16"/>
  <c r="K59" i="16"/>
  <c r="H59" i="16"/>
  <c r="I59" i="16" s="1"/>
  <c r="J59" i="16" s="1"/>
  <c r="G59" i="16"/>
  <c r="F59" i="16"/>
  <c r="E59" i="16"/>
  <c r="T58" i="16"/>
  <c r="S58" i="16"/>
  <c r="R58" i="16"/>
  <c r="K58" i="16"/>
  <c r="H58" i="16"/>
  <c r="I58" i="16" s="1"/>
  <c r="J58" i="16" s="1"/>
  <c r="G58" i="16"/>
  <c r="F58" i="16"/>
  <c r="E58" i="16"/>
  <c r="T57" i="16"/>
  <c r="S57" i="16"/>
  <c r="R57" i="16"/>
  <c r="K57" i="16"/>
  <c r="H57" i="16"/>
  <c r="G57" i="16"/>
  <c r="F57" i="16"/>
  <c r="E57" i="16"/>
  <c r="T56" i="16"/>
  <c r="S56" i="16"/>
  <c r="R56" i="16"/>
  <c r="K56" i="16"/>
  <c r="H56" i="16"/>
  <c r="G56" i="16"/>
  <c r="F56" i="16"/>
  <c r="E56" i="16"/>
  <c r="T55" i="16"/>
  <c r="S55" i="16"/>
  <c r="R55" i="16"/>
  <c r="K55" i="16"/>
  <c r="H55" i="16"/>
  <c r="G55" i="16"/>
  <c r="F55" i="16"/>
  <c r="E55" i="16"/>
  <c r="T54" i="16"/>
  <c r="S54" i="16"/>
  <c r="R54" i="16"/>
  <c r="K54" i="16"/>
  <c r="H54" i="16"/>
  <c r="I54" i="16" s="1"/>
  <c r="J54" i="16" s="1"/>
  <c r="G54" i="16"/>
  <c r="F54" i="16"/>
  <c r="E54" i="16"/>
  <c r="T53" i="16"/>
  <c r="S53" i="16"/>
  <c r="R53" i="16"/>
  <c r="K53" i="16"/>
  <c r="H53" i="16"/>
  <c r="I53" i="16" s="1"/>
  <c r="J53" i="16" s="1"/>
  <c r="G53" i="16"/>
  <c r="F53" i="16"/>
  <c r="E53" i="16"/>
  <c r="T52" i="16"/>
  <c r="S52" i="16"/>
  <c r="R52" i="16"/>
  <c r="K52" i="16"/>
  <c r="H52" i="16"/>
  <c r="G52" i="16"/>
  <c r="F52" i="16"/>
  <c r="E52" i="16"/>
  <c r="T51" i="16"/>
  <c r="S51" i="16"/>
  <c r="R51" i="16"/>
  <c r="K51" i="16"/>
  <c r="H51" i="16"/>
  <c r="G51" i="16"/>
  <c r="F51" i="16"/>
  <c r="E51" i="16"/>
  <c r="T50" i="16"/>
  <c r="S50" i="16"/>
  <c r="R50" i="16"/>
  <c r="K50" i="16"/>
  <c r="H50" i="16"/>
  <c r="I50" i="16" s="1"/>
  <c r="J50" i="16" s="1"/>
  <c r="G50" i="16"/>
  <c r="F50" i="16"/>
  <c r="E50" i="16"/>
  <c r="T49" i="16"/>
  <c r="S49" i="16"/>
  <c r="R49" i="16"/>
  <c r="K49" i="16"/>
  <c r="H49" i="16"/>
  <c r="I49" i="16" s="1"/>
  <c r="J49" i="16" s="1"/>
  <c r="G49" i="16"/>
  <c r="F49" i="16"/>
  <c r="E49" i="16"/>
  <c r="T48" i="16"/>
  <c r="S48" i="16"/>
  <c r="R48" i="16"/>
  <c r="K48" i="16"/>
  <c r="H48" i="16"/>
  <c r="G48" i="16"/>
  <c r="F48" i="16"/>
  <c r="E48" i="16"/>
  <c r="T47" i="16"/>
  <c r="S47" i="16"/>
  <c r="R47" i="16"/>
  <c r="K47" i="16"/>
  <c r="H47" i="16"/>
  <c r="G47" i="16"/>
  <c r="F47" i="16"/>
  <c r="E47" i="16"/>
  <c r="T46" i="16"/>
  <c r="S46" i="16"/>
  <c r="R46" i="16"/>
  <c r="K46" i="16"/>
  <c r="H46" i="16"/>
  <c r="I46" i="16" s="1"/>
  <c r="J46" i="16" s="1"/>
  <c r="G46" i="16"/>
  <c r="F46" i="16"/>
  <c r="E46" i="16"/>
  <c r="T45" i="16"/>
  <c r="S45" i="16"/>
  <c r="R45" i="16"/>
  <c r="K45" i="16"/>
  <c r="H45" i="16"/>
  <c r="G45" i="16"/>
  <c r="F45" i="16"/>
  <c r="E45" i="16"/>
  <c r="T44" i="16"/>
  <c r="S44" i="16"/>
  <c r="R44" i="16"/>
  <c r="K44" i="16"/>
  <c r="H44" i="16"/>
  <c r="G44" i="16"/>
  <c r="F44" i="16"/>
  <c r="E44" i="16"/>
  <c r="T43" i="16"/>
  <c r="S43" i="16"/>
  <c r="R43" i="16"/>
  <c r="K43" i="16"/>
  <c r="H43" i="16"/>
  <c r="G43" i="16"/>
  <c r="F43" i="16"/>
  <c r="E43" i="16"/>
  <c r="T42" i="16"/>
  <c r="S42" i="16"/>
  <c r="R42" i="16"/>
  <c r="K42" i="16"/>
  <c r="H42" i="16"/>
  <c r="I42" i="16" s="1"/>
  <c r="J42" i="16" s="1"/>
  <c r="G42" i="16"/>
  <c r="F42" i="16"/>
  <c r="E42" i="16"/>
  <c r="T41" i="16"/>
  <c r="S41" i="16"/>
  <c r="R41" i="16"/>
  <c r="K41" i="16"/>
  <c r="H41" i="16"/>
  <c r="I41" i="16" s="1"/>
  <c r="J41" i="16" s="1"/>
  <c r="G41" i="16"/>
  <c r="F41" i="16"/>
  <c r="E41" i="16"/>
  <c r="T40" i="16"/>
  <c r="S40" i="16"/>
  <c r="R40" i="16"/>
  <c r="K40" i="16"/>
  <c r="H40" i="16"/>
  <c r="G40" i="16"/>
  <c r="F40" i="16"/>
  <c r="E40" i="16"/>
  <c r="T39" i="16"/>
  <c r="S39" i="16"/>
  <c r="R39" i="16"/>
  <c r="K39" i="16"/>
  <c r="H39" i="16"/>
  <c r="G39" i="16"/>
  <c r="F39" i="16"/>
  <c r="E39" i="16"/>
  <c r="T38" i="16"/>
  <c r="S38" i="16"/>
  <c r="R38" i="16"/>
  <c r="K38" i="16"/>
  <c r="H38" i="16"/>
  <c r="G38" i="16"/>
  <c r="F38" i="16"/>
  <c r="E38" i="16"/>
  <c r="T37" i="16"/>
  <c r="S37" i="16"/>
  <c r="R37" i="16"/>
  <c r="K37" i="16"/>
  <c r="H37" i="16"/>
  <c r="I37" i="16" s="1"/>
  <c r="J37" i="16" s="1"/>
  <c r="G37" i="16"/>
  <c r="F37" i="16"/>
  <c r="E37" i="16"/>
  <c r="T36" i="16"/>
  <c r="S36" i="16"/>
  <c r="R36" i="16"/>
  <c r="K36" i="16"/>
  <c r="H36" i="16"/>
  <c r="G36" i="16"/>
  <c r="F36" i="16"/>
  <c r="E36" i="16"/>
  <c r="T35" i="16"/>
  <c r="S35" i="16"/>
  <c r="R35" i="16"/>
  <c r="K35" i="16"/>
  <c r="H35" i="16"/>
  <c r="I35" i="16" s="1"/>
  <c r="J35" i="16" s="1"/>
  <c r="G35" i="16"/>
  <c r="F35" i="16"/>
  <c r="E35" i="16"/>
  <c r="T34" i="16"/>
  <c r="S34" i="16"/>
  <c r="R34" i="16"/>
  <c r="K34" i="16"/>
  <c r="H34" i="16"/>
  <c r="G34" i="16"/>
  <c r="F34" i="16"/>
  <c r="E34" i="16"/>
  <c r="T33" i="16"/>
  <c r="S33" i="16"/>
  <c r="R33" i="16"/>
  <c r="K33" i="16"/>
  <c r="H33" i="16"/>
  <c r="F33" i="16"/>
  <c r="G33" i="16" s="1"/>
  <c r="E33" i="16"/>
  <c r="T32" i="16"/>
  <c r="S32" i="16"/>
  <c r="R32" i="16"/>
  <c r="K32" i="16"/>
  <c r="H32" i="16"/>
  <c r="F32" i="16"/>
  <c r="G32" i="16" s="1"/>
  <c r="E32" i="16"/>
  <c r="T31" i="16"/>
  <c r="S31" i="16"/>
  <c r="R31" i="16"/>
  <c r="K31" i="16"/>
  <c r="H31" i="16"/>
  <c r="F31" i="16"/>
  <c r="G31" i="16" s="1"/>
  <c r="E31" i="16"/>
  <c r="T30" i="16"/>
  <c r="S30" i="16"/>
  <c r="R30" i="16"/>
  <c r="K30" i="16"/>
  <c r="H30" i="16"/>
  <c r="F30" i="16"/>
  <c r="G30" i="16" s="1"/>
  <c r="E30" i="16"/>
  <c r="T29" i="16"/>
  <c r="S29" i="16"/>
  <c r="R29" i="16"/>
  <c r="K29" i="16"/>
  <c r="H29" i="16"/>
  <c r="G29" i="16"/>
  <c r="F29" i="16"/>
  <c r="E29" i="16"/>
  <c r="T28" i="16"/>
  <c r="S28" i="16"/>
  <c r="R28" i="16"/>
  <c r="K28" i="16"/>
  <c r="H28" i="16"/>
  <c r="I28" i="16" s="1"/>
  <c r="J28" i="16" s="1"/>
  <c r="F28" i="16"/>
  <c r="G28" i="16" s="1"/>
  <c r="E28" i="16"/>
  <c r="T27" i="16"/>
  <c r="S27" i="16"/>
  <c r="R27" i="16"/>
  <c r="K27" i="16"/>
  <c r="H27" i="16"/>
  <c r="F27" i="16"/>
  <c r="G27" i="16" s="1"/>
  <c r="E27" i="16"/>
  <c r="T26" i="16"/>
  <c r="S26" i="16"/>
  <c r="R26" i="16"/>
  <c r="K26" i="16"/>
  <c r="H26" i="16"/>
  <c r="F26" i="16"/>
  <c r="G26" i="16" s="1"/>
  <c r="E26" i="16"/>
  <c r="T25" i="16"/>
  <c r="S25" i="16"/>
  <c r="R25" i="16"/>
  <c r="K25" i="16"/>
  <c r="H25" i="16"/>
  <c r="F25" i="16"/>
  <c r="G25" i="16" s="1"/>
  <c r="E25" i="16"/>
  <c r="T24" i="16"/>
  <c r="S24" i="16"/>
  <c r="R24" i="16"/>
  <c r="K24" i="16"/>
  <c r="H24" i="16"/>
  <c r="F24" i="16"/>
  <c r="G24" i="16" s="1"/>
  <c r="E24" i="16"/>
  <c r="T23" i="16"/>
  <c r="S23" i="16"/>
  <c r="R23" i="16"/>
  <c r="K23" i="16"/>
  <c r="H23" i="16"/>
  <c r="F23" i="16"/>
  <c r="G23" i="16" s="1"/>
  <c r="E23" i="16"/>
  <c r="T22" i="16"/>
  <c r="S22" i="16"/>
  <c r="R22" i="16"/>
  <c r="K22" i="16"/>
  <c r="H22" i="16"/>
  <c r="F22" i="16"/>
  <c r="G22" i="16" s="1"/>
  <c r="E22" i="16"/>
  <c r="T21" i="16"/>
  <c r="S21" i="16"/>
  <c r="R21" i="16"/>
  <c r="K21" i="16"/>
  <c r="H21" i="16"/>
  <c r="I21" i="16" s="1"/>
  <c r="J21" i="16" s="1"/>
  <c r="F21" i="16"/>
  <c r="G21" i="16" s="1"/>
  <c r="E21" i="16"/>
  <c r="L20" i="16"/>
  <c r="G20" i="16"/>
  <c r="K13" i="16"/>
  <c r="K12" i="16"/>
  <c r="K11" i="16"/>
  <c r="K10" i="15"/>
  <c r="T72" i="15"/>
  <c r="S72" i="15"/>
  <c r="R72" i="15"/>
  <c r="K72" i="15"/>
  <c r="H72" i="15"/>
  <c r="I72" i="15" s="1"/>
  <c r="J72" i="15" s="1"/>
  <c r="M72" i="15" s="1"/>
  <c r="F72" i="15"/>
  <c r="G72" i="15" s="1"/>
  <c r="E72" i="15"/>
  <c r="T71" i="15"/>
  <c r="S71" i="15"/>
  <c r="R71" i="15"/>
  <c r="K71" i="15"/>
  <c r="H71" i="15"/>
  <c r="F71" i="15"/>
  <c r="G71" i="15" s="1"/>
  <c r="E71" i="15"/>
  <c r="T70" i="15"/>
  <c r="S70" i="15"/>
  <c r="R70" i="15"/>
  <c r="K70" i="15"/>
  <c r="H70" i="15"/>
  <c r="F70" i="15"/>
  <c r="G70" i="15" s="1"/>
  <c r="E70" i="15"/>
  <c r="T69" i="15"/>
  <c r="S69" i="15"/>
  <c r="R69" i="15"/>
  <c r="K69" i="15"/>
  <c r="H69" i="15"/>
  <c r="F69" i="15"/>
  <c r="G69" i="15" s="1"/>
  <c r="E69" i="15"/>
  <c r="T68" i="15"/>
  <c r="S68" i="15"/>
  <c r="R68" i="15"/>
  <c r="K68" i="15"/>
  <c r="H68" i="15"/>
  <c r="F68" i="15"/>
  <c r="G68" i="15" s="1"/>
  <c r="E68" i="15"/>
  <c r="T67" i="15"/>
  <c r="S67" i="15"/>
  <c r="R67" i="15"/>
  <c r="K67" i="15"/>
  <c r="H67" i="15"/>
  <c r="F67" i="15"/>
  <c r="G67" i="15" s="1"/>
  <c r="E67" i="15"/>
  <c r="T66" i="15"/>
  <c r="S66" i="15"/>
  <c r="R66" i="15"/>
  <c r="K66" i="15"/>
  <c r="H66" i="15"/>
  <c r="F66" i="15"/>
  <c r="G66" i="15" s="1"/>
  <c r="E66" i="15"/>
  <c r="T65" i="15"/>
  <c r="S65" i="15"/>
  <c r="R65" i="15"/>
  <c r="K65" i="15"/>
  <c r="H65" i="15"/>
  <c r="F65" i="15"/>
  <c r="G65" i="15" s="1"/>
  <c r="E65" i="15"/>
  <c r="T64" i="15"/>
  <c r="S64" i="15"/>
  <c r="R64" i="15"/>
  <c r="K64" i="15"/>
  <c r="H64" i="15"/>
  <c r="F64" i="15"/>
  <c r="G64" i="15" s="1"/>
  <c r="E64" i="15"/>
  <c r="T63" i="15"/>
  <c r="S63" i="15"/>
  <c r="R63" i="15"/>
  <c r="K63" i="15"/>
  <c r="H63" i="15"/>
  <c r="F63" i="15"/>
  <c r="G63" i="15" s="1"/>
  <c r="E63" i="15"/>
  <c r="T62" i="15"/>
  <c r="S62" i="15"/>
  <c r="R62" i="15"/>
  <c r="K62" i="15"/>
  <c r="H62" i="15"/>
  <c r="F62" i="15"/>
  <c r="G62" i="15" s="1"/>
  <c r="E62" i="15"/>
  <c r="T61" i="15"/>
  <c r="S61" i="15"/>
  <c r="R61" i="15"/>
  <c r="K61" i="15"/>
  <c r="H61" i="15"/>
  <c r="F61" i="15"/>
  <c r="G61" i="15" s="1"/>
  <c r="E61" i="15"/>
  <c r="T60" i="15"/>
  <c r="S60" i="15"/>
  <c r="R60" i="15"/>
  <c r="K60" i="15"/>
  <c r="H60" i="15"/>
  <c r="I60" i="15" s="1"/>
  <c r="J60" i="15" s="1"/>
  <c r="M60" i="15" s="1"/>
  <c r="F60" i="15"/>
  <c r="G60" i="15" s="1"/>
  <c r="E60" i="15"/>
  <c r="T59" i="15"/>
  <c r="S59" i="15"/>
  <c r="R59" i="15"/>
  <c r="K59" i="15"/>
  <c r="H59" i="15"/>
  <c r="F59" i="15"/>
  <c r="G59" i="15" s="1"/>
  <c r="E59" i="15"/>
  <c r="T58" i="15"/>
  <c r="S58" i="15"/>
  <c r="R58" i="15"/>
  <c r="K58" i="15"/>
  <c r="H58" i="15"/>
  <c r="I58" i="15" s="1"/>
  <c r="J58" i="15" s="1"/>
  <c r="M58" i="15" s="1"/>
  <c r="F58" i="15"/>
  <c r="G58" i="15" s="1"/>
  <c r="E58" i="15"/>
  <c r="T57" i="15"/>
  <c r="S57" i="15"/>
  <c r="R57" i="15"/>
  <c r="K57" i="15"/>
  <c r="H57" i="15"/>
  <c r="I57" i="15" s="1"/>
  <c r="J57" i="15" s="1"/>
  <c r="M57" i="15" s="1"/>
  <c r="F57" i="15"/>
  <c r="G57" i="15" s="1"/>
  <c r="E57" i="15"/>
  <c r="T56" i="15"/>
  <c r="S56" i="15"/>
  <c r="R56" i="15"/>
  <c r="K56" i="15"/>
  <c r="H56" i="15"/>
  <c r="I56" i="15" s="1"/>
  <c r="J56" i="15" s="1"/>
  <c r="M56" i="15" s="1"/>
  <c r="F56" i="15"/>
  <c r="G56" i="15" s="1"/>
  <c r="E56" i="15"/>
  <c r="T55" i="15"/>
  <c r="S55" i="15"/>
  <c r="R55" i="15"/>
  <c r="K55" i="15"/>
  <c r="H55" i="15"/>
  <c r="I55" i="15" s="1"/>
  <c r="J55" i="15" s="1"/>
  <c r="M55" i="15" s="1"/>
  <c r="F55" i="15"/>
  <c r="G55" i="15" s="1"/>
  <c r="E55" i="15"/>
  <c r="T54" i="15"/>
  <c r="S54" i="15"/>
  <c r="R54" i="15"/>
  <c r="K54" i="15"/>
  <c r="H54" i="15"/>
  <c r="F54" i="15"/>
  <c r="G54" i="15" s="1"/>
  <c r="E54" i="15"/>
  <c r="T53" i="15"/>
  <c r="S53" i="15"/>
  <c r="R53" i="15"/>
  <c r="K53" i="15"/>
  <c r="H53" i="15"/>
  <c r="F53" i="15"/>
  <c r="G53" i="15" s="1"/>
  <c r="E53" i="15"/>
  <c r="T52" i="15"/>
  <c r="S52" i="15"/>
  <c r="R52" i="15"/>
  <c r="K52" i="15"/>
  <c r="H52" i="15"/>
  <c r="I52" i="15" s="1"/>
  <c r="J52" i="15" s="1"/>
  <c r="M52" i="15" s="1"/>
  <c r="F52" i="15"/>
  <c r="G52" i="15" s="1"/>
  <c r="E52" i="15"/>
  <c r="T51" i="15"/>
  <c r="S51" i="15"/>
  <c r="R51" i="15"/>
  <c r="K51" i="15"/>
  <c r="H51" i="15"/>
  <c r="F51" i="15"/>
  <c r="G51" i="15" s="1"/>
  <c r="E51" i="15"/>
  <c r="T50" i="15"/>
  <c r="S50" i="15"/>
  <c r="R50" i="15"/>
  <c r="K50" i="15"/>
  <c r="H50" i="15"/>
  <c r="F50" i="15"/>
  <c r="G50" i="15" s="1"/>
  <c r="E50" i="15"/>
  <c r="T49" i="15"/>
  <c r="S49" i="15"/>
  <c r="R49" i="15"/>
  <c r="K49" i="15"/>
  <c r="H49" i="15"/>
  <c r="F49" i="15"/>
  <c r="G49" i="15" s="1"/>
  <c r="E49" i="15"/>
  <c r="T48" i="15"/>
  <c r="S48" i="15"/>
  <c r="R48" i="15"/>
  <c r="K48" i="15"/>
  <c r="H48" i="15"/>
  <c r="F48" i="15"/>
  <c r="G48" i="15" s="1"/>
  <c r="E48" i="15"/>
  <c r="T47" i="15"/>
  <c r="S47" i="15"/>
  <c r="R47" i="15"/>
  <c r="K47" i="15"/>
  <c r="H47" i="15"/>
  <c r="I47" i="15" s="1"/>
  <c r="J47" i="15" s="1"/>
  <c r="M47" i="15" s="1"/>
  <c r="F47" i="15"/>
  <c r="G47" i="15" s="1"/>
  <c r="E47" i="15"/>
  <c r="T46" i="15"/>
  <c r="S46" i="15"/>
  <c r="R46" i="15"/>
  <c r="K46" i="15"/>
  <c r="H46" i="15"/>
  <c r="F46" i="15"/>
  <c r="G46" i="15" s="1"/>
  <c r="E46" i="15"/>
  <c r="T45" i="15"/>
  <c r="S45" i="15"/>
  <c r="R45" i="15"/>
  <c r="K45" i="15"/>
  <c r="H45" i="15"/>
  <c r="F45" i="15"/>
  <c r="G45" i="15" s="1"/>
  <c r="E45" i="15"/>
  <c r="T44" i="15"/>
  <c r="S44" i="15"/>
  <c r="R44" i="15"/>
  <c r="K44" i="15"/>
  <c r="H44" i="15"/>
  <c r="I44" i="15" s="1"/>
  <c r="J44" i="15" s="1"/>
  <c r="M44" i="15" s="1"/>
  <c r="F44" i="15"/>
  <c r="G44" i="15" s="1"/>
  <c r="E44" i="15"/>
  <c r="T43" i="15"/>
  <c r="S43" i="15"/>
  <c r="R43" i="15"/>
  <c r="K43" i="15"/>
  <c r="H43" i="15"/>
  <c r="I43" i="15" s="1"/>
  <c r="J43" i="15" s="1"/>
  <c r="M43" i="15" s="1"/>
  <c r="F43" i="15"/>
  <c r="G43" i="15" s="1"/>
  <c r="E43" i="15"/>
  <c r="T42" i="15"/>
  <c r="S42" i="15"/>
  <c r="R42" i="15"/>
  <c r="K42" i="15"/>
  <c r="H42" i="15"/>
  <c r="F42" i="15"/>
  <c r="G42" i="15" s="1"/>
  <c r="E42" i="15"/>
  <c r="T41" i="15"/>
  <c r="S41" i="15"/>
  <c r="R41" i="15"/>
  <c r="K41" i="15"/>
  <c r="H41" i="15"/>
  <c r="F41" i="15"/>
  <c r="G41" i="15" s="1"/>
  <c r="E41" i="15"/>
  <c r="T40" i="15"/>
  <c r="S40" i="15"/>
  <c r="R40" i="15"/>
  <c r="K40" i="15"/>
  <c r="H40" i="15"/>
  <c r="F40" i="15"/>
  <c r="G40" i="15" s="1"/>
  <c r="E40" i="15"/>
  <c r="T39" i="15"/>
  <c r="S39" i="15"/>
  <c r="R39" i="15"/>
  <c r="K39" i="15"/>
  <c r="H39" i="15"/>
  <c r="I39" i="15" s="1"/>
  <c r="J39" i="15" s="1"/>
  <c r="M39" i="15" s="1"/>
  <c r="F39" i="15"/>
  <c r="G39" i="15" s="1"/>
  <c r="E39" i="15"/>
  <c r="T38" i="15"/>
  <c r="S38" i="15"/>
  <c r="R38" i="15"/>
  <c r="K38" i="15"/>
  <c r="H38" i="15"/>
  <c r="F38" i="15"/>
  <c r="G38" i="15" s="1"/>
  <c r="E38" i="15"/>
  <c r="T37" i="15"/>
  <c r="S37" i="15"/>
  <c r="R37" i="15"/>
  <c r="K37" i="15"/>
  <c r="H37" i="15"/>
  <c r="F37" i="15"/>
  <c r="G37" i="15" s="1"/>
  <c r="E37" i="15"/>
  <c r="T36" i="15"/>
  <c r="S36" i="15"/>
  <c r="R36" i="15"/>
  <c r="K36" i="15"/>
  <c r="H36" i="15"/>
  <c r="I36" i="15" s="1"/>
  <c r="J36" i="15" s="1"/>
  <c r="M36" i="15" s="1"/>
  <c r="F36" i="15"/>
  <c r="G36" i="15" s="1"/>
  <c r="E36" i="15"/>
  <c r="T35" i="15"/>
  <c r="S35" i="15"/>
  <c r="R35" i="15"/>
  <c r="K35" i="15"/>
  <c r="H35" i="15"/>
  <c r="F35" i="15"/>
  <c r="G35" i="15" s="1"/>
  <c r="E35" i="15"/>
  <c r="T34" i="15"/>
  <c r="S34" i="15"/>
  <c r="R34" i="15"/>
  <c r="K34" i="15"/>
  <c r="H34" i="15"/>
  <c r="F34" i="15"/>
  <c r="G34" i="15" s="1"/>
  <c r="E34" i="15"/>
  <c r="T33" i="15"/>
  <c r="S33" i="15"/>
  <c r="R33" i="15"/>
  <c r="K33" i="15"/>
  <c r="H33" i="15"/>
  <c r="F33" i="15"/>
  <c r="G33" i="15" s="1"/>
  <c r="E33" i="15"/>
  <c r="T32" i="15"/>
  <c r="S32" i="15"/>
  <c r="R32" i="15"/>
  <c r="K32" i="15"/>
  <c r="H32" i="15"/>
  <c r="F32" i="15"/>
  <c r="G32" i="15" s="1"/>
  <c r="E32" i="15"/>
  <c r="T31" i="15"/>
  <c r="S31" i="15"/>
  <c r="R31" i="15"/>
  <c r="K31" i="15"/>
  <c r="H31" i="15"/>
  <c r="F31" i="15"/>
  <c r="G31" i="15" s="1"/>
  <c r="E31" i="15"/>
  <c r="T30" i="15"/>
  <c r="S30" i="15"/>
  <c r="R30" i="15"/>
  <c r="K30" i="15"/>
  <c r="H30" i="15"/>
  <c r="I30" i="15" s="1"/>
  <c r="J30" i="15" s="1"/>
  <c r="M30" i="15" s="1"/>
  <c r="F30" i="15"/>
  <c r="G30" i="15" s="1"/>
  <c r="E30" i="15"/>
  <c r="T29" i="15"/>
  <c r="S29" i="15"/>
  <c r="R29" i="15"/>
  <c r="K29" i="15"/>
  <c r="H29" i="15"/>
  <c r="G29" i="15"/>
  <c r="F29" i="15"/>
  <c r="E29" i="15"/>
  <c r="T28" i="15"/>
  <c r="S28" i="15"/>
  <c r="R28" i="15"/>
  <c r="K28" i="15"/>
  <c r="H28" i="15"/>
  <c r="I28" i="15" s="1"/>
  <c r="J28" i="15" s="1"/>
  <c r="M28" i="15" s="1"/>
  <c r="G28" i="15"/>
  <c r="F28" i="15"/>
  <c r="E28" i="15"/>
  <c r="T27" i="15"/>
  <c r="S27" i="15"/>
  <c r="R27" i="15"/>
  <c r="K27" i="15"/>
  <c r="H27" i="15"/>
  <c r="I27" i="15" s="1"/>
  <c r="J27" i="15" s="1"/>
  <c r="M27" i="15" s="1"/>
  <c r="F27" i="15"/>
  <c r="G27" i="15" s="1"/>
  <c r="E27" i="15"/>
  <c r="T26" i="15"/>
  <c r="S26" i="15"/>
  <c r="R26" i="15"/>
  <c r="K26" i="15"/>
  <c r="H26" i="15"/>
  <c r="I26" i="15" s="1"/>
  <c r="J26" i="15" s="1"/>
  <c r="M26" i="15" s="1"/>
  <c r="F26" i="15"/>
  <c r="E26" i="15"/>
  <c r="G26" i="15" s="1"/>
  <c r="T25" i="15"/>
  <c r="S25" i="15"/>
  <c r="R25" i="15"/>
  <c r="K25" i="15"/>
  <c r="H25" i="15"/>
  <c r="I25" i="15" s="1"/>
  <c r="J25" i="15" s="1"/>
  <c r="M25" i="15" s="1"/>
  <c r="F25" i="15"/>
  <c r="E25" i="15"/>
  <c r="G25" i="15" s="1"/>
  <c r="T24" i="15"/>
  <c r="S24" i="15"/>
  <c r="R24" i="15"/>
  <c r="K24" i="15"/>
  <c r="H24" i="15"/>
  <c r="F24" i="15"/>
  <c r="E24" i="15"/>
  <c r="G24" i="15" s="1"/>
  <c r="T23" i="15"/>
  <c r="S23" i="15"/>
  <c r="R23" i="15"/>
  <c r="K23" i="15"/>
  <c r="H23" i="15"/>
  <c r="I23" i="15" s="1"/>
  <c r="J23" i="15" s="1"/>
  <c r="M23" i="15" s="1"/>
  <c r="F23" i="15"/>
  <c r="E23" i="15"/>
  <c r="G23" i="15" s="1"/>
  <c r="T22" i="15"/>
  <c r="S22" i="15"/>
  <c r="R22" i="15"/>
  <c r="K22" i="15"/>
  <c r="H22" i="15"/>
  <c r="F22" i="15"/>
  <c r="E22" i="15"/>
  <c r="G22" i="15" s="1"/>
  <c r="T21" i="15"/>
  <c r="S21" i="15"/>
  <c r="R21" i="15"/>
  <c r="K21" i="15"/>
  <c r="H21" i="15"/>
  <c r="Q21" i="15" s="1"/>
  <c r="F21" i="15"/>
  <c r="E21" i="15"/>
  <c r="G21" i="15" s="1"/>
  <c r="L20" i="15"/>
  <c r="G20" i="15"/>
  <c r="K13" i="15"/>
  <c r="K12" i="15"/>
  <c r="K11" i="15"/>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T21" i="3"/>
  <c r="S21" i="3"/>
  <c r="R21" i="3"/>
  <c r="K50" i="3"/>
  <c r="K51" i="3"/>
  <c r="K52" i="3"/>
  <c r="K53" i="3"/>
  <c r="K54" i="3"/>
  <c r="K55" i="3"/>
  <c r="K56" i="3"/>
  <c r="K57" i="3"/>
  <c r="K58" i="3"/>
  <c r="K59" i="3"/>
  <c r="K60" i="3"/>
  <c r="K61" i="3"/>
  <c r="K62" i="3"/>
  <c r="K63" i="3"/>
  <c r="K64" i="3"/>
  <c r="K65" i="3"/>
  <c r="K66" i="3"/>
  <c r="K67" i="3"/>
  <c r="K68" i="3"/>
  <c r="K69" i="3"/>
  <c r="K70" i="3"/>
  <c r="K71" i="3"/>
  <c r="K72" i="3"/>
  <c r="K49" i="3"/>
  <c r="K37" i="3"/>
  <c r="K38" i="3"/>
  <c r="K39" i="3"/>
  <c r="K40" i="3"/>
  <c r="K41" i="3"/>
  <c r="K42" i="3"/>
  <c r="K43" i="3"/>
  <c r="K44" i="3"/>
  <c r="K45" i="3"/>
  <c r="K46" i="3"/>
  <c r="K47" i="3"/>
  <c r="K48" i="3"/>
  <c r="K36" i="3"/>
  <c r="K22" i="3"/>
  <c r="K23" i="3"/>
  <c r="K24" i="3"/>
  <c r="K25" i="3"/>
  <c r="K26" i="3"/>
  <c r="K27" i="3"/>
  <c r="K28" i="3"/>
  <c r="K29" i="3"/>
  <c r="K30" i="3"/>
  <c r="K31" i="3"/>
  <c r="K32" i="3"/>
  <c r="K33" i="3"/>
  <c r="K34" i="3"/>
  <c r="K35" i="3"/>
  <c r="K21" i="3"/>
  <c r="H50" i="3"/>
  <c r="H51" i="3"/>
  <c r="I51" i="3" s="1"/>
  <c r="J51" i="3" s="1"/>
  <c r="M51" i="3" s="1"/>
  <c r="H52" i="3"/>
  <c r="H53" i="3"/>
  <c r="I53" i="3" s="1"/>
  <c r="J53" i="3" s="1"/>
  <c r="M53" i="3" s="1"/>
  <c r="H54" i="3"/>
  <c r="I54" i="3" s="1"/>
  <c r="J54" i="3" s="1"/>
  <c r="M54" i="3" s="1"/>
  <c r="H55" i="3"/>
  <c r="I55" i="3" s="1"/>
  <c r="J55" i="3" s="1"/>
  <c r="M55" i="3" s="1"/>
  <c r="H56" i="3"/>
  <c r="H57" i="3"/>
  <c r="H58" i="3"/>
  <c r="H59" i="3"/>
  <c r="H60" i="3"/>
  <c r="H61" i="3"/>
  <c r="H62" i="3"/>
  <c r="I62" i="3" s="1"/>
  <c r="J62" i="3" s="1"/>
  <c r="M62" i="3" s="1"/>
  <c r="H63" i="3"/>
  <c r="I63" i="3" s="1"/>
  <c r="J63" i="3" s="1"/>
  <c r="M63" i="3" s="1"/>
  <c r="H64" i="3"/>
  <c r="H65" i="3"/>
  <c r="H66" i="3"/>
  <c r="H67" i="3"/>
  <c r="I67" i="3" s="1"/>
  <c r="J67" i="3" s="1"/>
  <c r="M67" i="3" s="1"/>
  <c r="H68" i="3"/>
  <c r="H69" i="3"/>
  <c r="I69" i="3" s="1"/>
  <c r="J69" i="3" s="1"/>
  <c r="M69" i="3" s="1"/>
  <c r="H70" i="3"/>
  <c r="I70" i="3" s="1"/>
  <c r="J70" i="3" s="1"/>
  <c r="M70" i="3" s="1"/>
  <c r="H71" i="3"/>
  <c r="I71" i="3" s="1"/>
  <c r="J71" i="3" s="1"/>
  <c r="M71" i="3" s="1"/>
  <c r="H72" i="3"/>
  <c r="H49" i="3"/>
  <c r="H37" i="3"/>
  <c r="I37" i="3" s="1"/>
  <c r="J37" i="3" s="1"/>
  <c r="M37" i="3" s="1"/>
  <c r="H38" i="3"/>
  <c r="I38" i="3" s="1"/>
  <c r="J38" i="3" s="1"/>
  <c r="M38" i="3" s="1"/>
  <c r="H39" i="3"/>
  <c r="I39" i="3" s="1"/>
  <c r="J39" i="3" s="1"/>
  <c r="M39" i="3" s="1"/>
  <c r="H40" i="3"/>
  <c r="H41" i="3"/>
  <c r="H42" i="3"/>
  <c r="H43" i="3"/>
  <c r="I43" i="3" s="1"/>
  <c r="J43" i="3" s="1"/>
  <c r="M43" i="3" s="1"/>
  <c r="H44" i="3"/>
  <c r="H45" i="3"/>
  <c r="H46" i="3"/>
  <c r="I46" i="3" s="1"/>
  <c r="J46" i="3" s="1"/>
  <c r="M46" i="3" s="1"/>
  <c r="H47" i="3"/>
  <c r="I47" i="3" s="1"/>
  <c r="J47" i="3" s="1"/>
  <c r="M47" i="3" s="1"/>
  <c r="H48" i="3"/>
  <c r="H36" i="3"/>
  <c r="H22" i="3"/>
  <c r="I22" i="3" s="1"/>
  <c r="J22" i="3" s="1"/>
  <c r="M22" i="3" s="1"/>
  <c r="H23" i="3"/>
  <c r="H24" i="3"/>
  <c r="H25" i="3"/>
  <c r="H26" i="3"/>
  <c r="H27" i="3"/>
  <c r="I27" i="3" s="1"/>
  <c r="J27" i="3" s="1"/>
  <c r="M27" i="3" s="1"/>
  <c r="H28" i="3"/>
  <c r="H29" i="3"/>
  <c r="I29" i="3" s="1"/>
  <c r="J29" i="3" s="1"/>
  <c r="M29" i="3" s="1"/>
  <c r="H30" i="3"/>
  <c r="I30" i="3" s="1"/>
  <c r="J30" i="3" s="1"/>
  <c r="M30" i="3" s="1"/>
  <c r="H31" i="3"/>
  <c r="H32" i="3"/>
  <c r="H33" i="3"/>
  <c r="H34" i="3"/>
  <c r="H35" i="3"/>
  <c r="I35" i="3" s="1"/>
  <c r="J35" i="3" s="1"/>
  <c r="M35" i="3" s="1"/>
  <c r="H21" i="3"/>
  <c r="P21" i="3" s="1"/>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21" i="3"/>
  <c r="E22" i="3"/>
  <c r="G22" i="3" s="1"/>
  <c r="E23" i="3"/>
  <c r="G23" i="3" s="1"/>
  <c r="E24" i="3"/>
  <c r="G24" i="3" s="1"/>
  <c r="E25" i="3"/>
  <c r="G25" i="3" s="1"/>
  <c r="E26" i="3"/>
  <c r="G26" i="3" s="1"/>
  <c r="E27" i="3"/>
  <c r="G27" i="3" s="1"/>
  <c r="E28" i="3"/>
  <c r="G28" i="3" s="1"/>
  <c r="E29" i="3"/>
  <c r="G29" i="3" s="1"/>
  <c r="E30" i="3"/>
  <c r="G30" i="3" s="1"/>
  <c r="E31" i="3"/>
  <c r="G31" i="3" s="1"/>
  <c r="E32" i="3"/>
  <c r="G32" i="3" s="1"/>
  <c r="E33" i="3"/>
  <c r="G33" i="3" s="1"/>
  <c r="E34" i="3"/>
  <c r="G34" i="3" s="1"/>
  <c r="E35" i="3"/>
  <c r="G35" i="3" s="1"/>
  <c r="E36" i="3"/>
  <c r="G36" i="3" s="1"/>
  <c r="E37" i="3"/>
  <c r="G37" i="3" s="1"/>
  <c r="E38" i="3"/>
  <c r="G38" i="3" s="1"/>
  <c r="E39" i="3"/>
  <c r="G39" i="3" s="1"/>
  <c r="E40" i="3"/>
  <c r="G40" i="3" s="1"/>
  <c r="E41" i="3"/>
  <c r="G41" i="3" s="1"/>
  <c r="E42" i="3"/>
  <c r="G42" i="3" s="1"/>
  <c r="E43" i="3"/>
  <c r="G43" i="3" s="1"/>
  <c r="E44" i="3"/>
  <c r="G44" i="3" s="1"/>
  <c r="E45" i="3"/>
  <c r="G45" i="3" s="1"/>
  <c r="E46" i="3"/>
  <c r="G46" i="3" s="1"/>
  <c r="E47" i="3"/>
  <c r="G47" i="3" s="1"/>
  <c r="E48" i="3"/>
  <c r="G48" i="3" s="1"/>
  <c r="E49" i="3"/>
  <c r="G49" i="3" s="1"/>
  <c r="E50" i="3"/>
  <c r="G50" i="3" s="1"/>
  <c r="E51" i="3"/>
  <c r="G51" i="3" s="1"/>
  <c r="E52" i="3"/>
  <c r="G52" i="3" s="1"/>
  <c r="E53" i="3"/>
  <c r="G53" i="3" s="1"/>
  <c r="E54" i="3"/>
  <c r="G54" i="3" s="1"/>
  <c r="E55" i="3"/>
  <c r="G55" i="3" s="1"/>
  <c r="E56" i="3"/>
  <c r="G56" i="3" s="1"/>
  <c r="E57" i="3"/>
  <c r="G57" i="3" s="1"/>
  <c r="E58" i="3"/>
  <c r="G58" i="3" s="1"/>
  <c r="E59" i="3"/>
  <c r="G59" i="3" s="1"/>
  <c r="E60" i="3"/>
  <c r="G60" i="3" s="1"/>
  <c r="E61" i="3"/>
  <c r="G61" i="3" s="1"/>
  <c r="E62" i="3"/>
  <c r="G62" i="3" s="1"/>
  <c r="E63" i="3"/>
  <c r="G63" i="3" s="1"/>
  <c r="E64" i="3"/>
  <c r="G64" i="3" s="1"/>
  <c r="E65" i="3"/>
  <c r="G65" i="3" s="1"/>
  <c r="E66" i="3"/>
  <c r="G66" i="3" s="1"/>
  <c r="E67" i="3"/>
  <c r="G67" i="3" s="1"/>
  <c r="E68" i="3"/>
  <c r="G68" i="3" s="1"/>
  <c r="E69" i="3"/>
  <c r="G69" i="3" s="1"/>
  <c r="E70" i="3"/>
  <c r="G70" i="3" s="1"/>
  <c r="E71" i="3"/>
  <c r="G71" i="3" s="1"/>
  <c r="E72" i="3"/>
  <c r="G72" i="3" s="1"/>
  <c r="E21" i="3"/>
  <c r="G21" i="3" s="1"/>
  <c r="H11" i="1"/>
  <c r="K13" i="3" s="1"/>
  <c r="H10" i="1"/>
  <c r="H9" i="1"/>
  <c r="G10" i="1"/>
  <c r="G9" i="1"/>
  <c r="F10" i="1"/>
  <c r="F9" i="1"/>
  <c r="E10" i="1"/>
  <c r="E9" i="1"/>
  <c r="K11" i="3"/>
  <c r="C10" i="1"/>
  <c r="C9" i="1"/>
  <c r="K12" i="3"/>
  <c r="K10" i="3"/>
  <c r="Q46" i="25" l="1"/>
  <c r="Q65" i="25"/>
  <c r="Q24" i="25"/>
  <c r="Q22" i="25"/>
  <c r="Q57" i="25"/>
  <c r="Q53" i="25"/>
  <c r="Q64" i="25"/>
  <c r="Q61" i="25"/>
  <c r="Q71" i="25"/>
  <c r="Q49" i="25"/>
  <c r="Q41" i="25"/>
  <c r="Q38" i="25"/>
  <c r="Q30" i="25"/>
  <c r="Q34" i="25"/>
  <c r="Q32" i="25"/>
  <c r="Q29" i="25"/>
  <c r="P26" i="25"/>
  <c r="I21" i="25"/>
  <c r="J21" i="25" s="1"/>
  <c r="M21" i="25" s="1"/>
  <c r="P27" i="25"/>
  <c r="I26" i="25"/>
  <c r="J26" i="25" s="1"/>
  <c r="M26" i="25" s="1"/>
  <c r="Q47" i="25"/>
  <c r="Q37" i="25"/>
  <c r="I37" i="25"/>
  <c r="J37" i="25" s="1"/>
  <c r="M37" i="25" s="1"/>
  <c r="Q39" i="25"/>
  <c r="Q43" i="25"/>
  <c r="Q59" i="25"/>
  <c r="Q35" i="25"/>
  <c r="Q55" i="25"/>
  <c r="Q33" i="25"/>
  <c r="Q69" i="25"/>
  <c r="Q26" i="25"/>
  <c r="Q51" i="25"/>
  <c r="Q63" i="25"/>
  <c r="I63" i="25"/>
  <c r="J63" i="25" s="1"/>
  <c r="M63" i="25" s="1"/>
  <c r="I64" i="25"/>
  <c r="J64" i="25" s="1"/>
  <c r="M64" i="25" s="1"/>
  <c r="Q67" i="25"/>
  <c r="I27" i="25"/>
  <c r="J27" i="25" s="1"/>
  <c r="M27" i="25" s="1"/>
  <c r="I42" i="25"/>
  <c r="J42" i="25" s="1"/>
  <c r="M42" i="25" s="1"/>
  <c r="Q44" i="25"/>
  <c r="I56" i="25"/>
  <c r="J56" i="25" s="1"/>
  <c r="M56" i="25" s="1"/>
  <c r="Q58" i="25"/>
  <c r="I66" i="25"/>
  <c r="J66" i="25" s="1"/>
  <c r="M66" i="25" s="1"/>
  <c r="Q68" i="25"/>
  <c r="P28" i="25"/>
  <c r="Q45" i="25"/>
  <c r="Q23" i="25"/>
  <c r="I28" i="25"/>
  <c r="J28" i="25" s="1"/>
  <c r="M28" i="25" s="1"/>
  <c r="I44" i="25"/>
  <c r="J44" i="25" s="1"/>
  <c r="M44" i="25" s="1"/>
  <c r="I58" i="25"/>
  <c r="J58" i="25" s="1"/>
  <c r="M58" i="25" s="1"/>
  <c r="Q60" i="25"/>
  <c r="I60" i="25"/>
  <c r="J60" i="25" s="1"/>
  <c r="M60" i="25" s="1"/>
  <c r="Q62" i="25"/>
  <c r="I68" i="25"/>
  <c r="J68" i="25" s="1"/>
  <c r="M68" i="25" s="1"/>
  <c r="Q70" i="25"/>
  <c r="Q72" i="25"/>
  <c r="Q27" i="25"/>
  <c r="Q21" i="25"/>
  <c r="I23" i="25"/>
  <c r="J23" i="25" s="1"/>
  <c r="M23" i="25" s="1"/>
  <c r="Q25" i="25"/>
  <c r="I29" i="25"/>
  <c r="J29" i="25" s="1"/>
  <c r="M29" i="25" s="1"/>
  <c r="Q36" i="25"/>
  <c r="I36" i="25"/>
  <c r="J36" i="25" s="1"/>
  <c r="M36" i="25" s="1"/>
  <c r="I45" i="25"/>
  <c r="J45" i="25" s="1"/>
  <c r="M45" i="25" s="1"/>
  <c r="I62" i="25"/>
  <c r="J62" i="25" s="1"/>
  <c r="M62" i="25" s="1"/>
  <c r="Q28" i="25"/>
  <c r="I33" i="25"/>
  <c r="J33" i="25" s="1"/>
  <c r="M33" i="25" s="1"/>
  <c r="Q40" i="25"/>
  <c r="Q42" i="25"/>
  <c r="I46" i="25"/>
  <c r="J46" i="25" s="1"/>
  <c r="M46" i="25" s="1"/>
  <c r="Q48" i="25"/>
  <c r="Q50" i="25"/>
  <c r="Q52" i="25"/>
  <c r="I52" i="25"/>
  <c r="J52" i="25" s="1"/>
  <c r="M52" i="25" s="1"/>
  <c r="Q54" i="25"/>
  <c r="Q56" i="25"/>
  <c r="Q66" i="25"/>
  <c r="P21" i="25"/>
  <c r="P22" i="25"/>
  <c r="P23" i="25"/>
  <c r="P24" i="25"/>
  <c r="P25" i="25"/>
  <c r="P29" i="25"/>
  <c r="Q31" i="25"/>
  <c r="P30" i="25"/>
  <c r="P31" i="25"/>
  <c r="P32" i="25"/>
  <c r="P33" i="25"/>
  <c r="P34" i="25"/>
  <c r="P35" i="25"/>
  <c r="P36" i="25"/>
  <c r="P37" i="25"/>
  <c r="P38" i="25"/>
  <c r="P39" i="25"/>
  <c r="P40" i="25"/>
  <c r="P41" i="25"/>
  <c r="P42" i="25"/>
  <c r="P43" i="25"/>
  <c r="P44" i="25"/>
  <c r="P45" i="25"/>
  <c r="P46" i="25"/>
  <c r="P47" i="25"/>
  <c r="P48" i="25"/>
  <c r="P49" i="25"/>
  <c r="P50" i="25"/>
  <c r="P51" i="25"/>
  <c r="P52" i="25"/>
  <c r="P53" i="25"/>
  <c r="P54" i="25"/>
  <c r="P55" i="25"/>
  <c r="P56" i="25"/>
  <c r="P57" i="25"/>
  <c r="P58" i="25"/>
  <c r="P59" i="25"/>
  <c r="P60" i="25"/>
  <c r="P61" i="25"/>
  <c r="P62" i="25"/>
  <c r="P63" i="25"/>
  <c r="P64" i="25"/>
  <c r="P65" i="25"/>
  <c r="P66" i="25"/>
  <c r="P67" i="25"/>
  <c r="P68" i="25"/>
  <c r="P69" i="25"/>
  <c r="P70" i="25"/>
  <c r="P71" i="25"/>
  <c r="P72" i="25"/>
  <c r="I31" i="25"/>
  <c r="J31" i="25" s="1"/>
  <c r="M31" i="25" s="1"/>
  <c r="I32" i="25"/>
  <c r="J32" i="25" s="1"/>
  <c r="M32" i="25" s="1"/>
  <c r="I34" i="25"/>
  <c r="J34" i="25" s="1"/>
  <c r="M34" i="25" s="1"/>
  <c r="I35" i="25"/>
  <c r="J35" i="25" s="1"/>
  <c r="M35" i="25" s="1"/>
  <c r="I40" i="25"/>
  <c r="J40" i="25" s="1"/>
  <c r="M40" i="25" s="1"/>
  <c r="I48" i="25"/>
  <c r="J48" i="25" s="1"/>
  <c r="M48" i="25" s="1"/>
  <c r="I50" i="25"/>
  <c r="J50" i="25" s="1"/>
  <c r="M50" i="25" s="1"/>
  <c r="I51" i="25"/>
  <c r="J51" i="25" s="1"/>
  <c r="M51" i="25" s="1"/>
  <c r="I54" i="25"/>
  <c r="J54" i="25" s="1"/>
  <c r="M54" i="25" s="1"/>
  <c r="I59" i="25"/>
  <c r="J59" i="25" s="1"/>
  <c r="M59" i="25" s="1"/>
  <c r="I70" i="25"/>
  <c r="J70" i="25" s="1"/>
  <c r="M70" i="25" s="1"/>
  <c r="I71" i="25"/>
  <c r="J71" i="25" s="1"/>
  <c r="M71" i="25" s="1"/>
  <c r="Q65" i="16"/>
  <c r="Q62" i="16"/>
  <c r="Q72" i="16"/>
  <c r="Q67" i="16"/>
  <c r="Q68" i="16"/>
  <c r="Q44" i="16"/>
  <c r="Q57" i="16"/>
  <c r="Q49" i="16"/>
  <c r="Q37" i="16"/>
  <c r="Q40" i="16"/>
  <c r="Q58" i="16"/>
  <c r="Q52" i="16"/>
  <c r="Q48" i="16"/>
  <c r="Q45" i="16"/>
  <c r="Q39" i="16"/>
  <c r="Q53" i="16"/>
  <c r="Q56" i="16"/>
  <c r="Q41" i="16"/>
  <c r="Q46" i="16"/>
  <c r="Q34" i="16"/>
  <c r="Q25" i="16"/>
  <c r="Q27" i="16"/>
  <c r="M50" i="16"/>
  <c r="M54" i="16"/>
  <c r="M60" i="16"/>
  <c r="M63" i="16"/>
  <c r="M70" i="16"/>
  <c r="M37" i="16"/>
  <c r="M41" i="16"/>
  <c r="M42" i="16"/>
  <c r="M46" i="16"/>
  <c r="I66" i="16"/>
  <c r="J66" i="16" s="1"/>
  <c r="M66" i="16" s="1"/>
  <c r="Q66" i="16"/>
  <c r="Q26" i="16"/>
  <c r="Q24" i="16"/>
  <c r="Q35" i="16"/>
  <c r="Q23" i="16"/>
  <c r="Q28" i="16"/>
  <c r="Q32" i="16"/>
  <c r="I22" i="16"/>
  <c r="J22" i="16" s="1"/>
  <c r="M22" i="16" s="1"/>
  <c r="I23" i="16"/>
  <c r="J23" i="16" s="1"/>
  <c r="M23" i="16" s="1"/>
  <c r="I24" i="16"/>
  <c r="J24" i="16" s="1"/>
  <c r="M24" i="16" s="1"/>
  <c r="I25" i="16"/>
  <c r="J25" i="16" s="1"/>
  <c r="M25" i="16" s="1"/>
  <c r="I26" i="16"/>
  <c r="J26" i="16" s="1"/>
  <c r="M26" i="16" s="1"/>
  <c r="I27" i="16"/>
  <c r="J27" i="16" s="1"/>
  <c r="M27" i="16" s="1"/>
  <c r="Q30" i="16"/>
  <c r="Q33" i="16"/>
  <c r="Q31" i="16"/>
  <c r="I39" i="16"/>
  <c r="J39" i="16" s="1"/>
  <c r="M39" i="16" s="1"/>
  <c r="I56" i="16"/>
  <c r="J56" i="16" s="1"/>
  <c r="M56" i="16" s="1"/>
  <c r="Q22" i="16"/>
  <c r="Q21" i="16"/>
  <c r="I29" i="16"/>
  <c r="J29" i="16" s="1"/>
  <c r="M29" i="16" s="1"/>
  <c r="I30" i="16"/>
  <c r="J30" i="16" s="1"/>
  <c r="M30" i="16" s="1"/>
  <c r="I31" i="16"/>
  <c r="J31" i="16" s="1"/>
  <c r="M31" i="16" s="1"/>
  <c r="I32" i="16"/>
  <c r="J32" i="16" s="1"/>
  <c r="M32" i="16" s="1"/>
  <c r="I33" i="16"/>
  <c r="J33" i="16" s="1"/>
  <c r="M33" i="16" s="1"/>
  <c r="M35" i="16"/>
  <c r="I36" i="16"/>
  <c r="J36" i="16" s="1"/>
  <c r="M36" i="16" s="1"/>
  <c r="Q38" i="16"/>
  <c r="M49" i="16"/>
  <c r="Q51" i="16"/>
  <c r="M59" i="16"/>
  <c r="Q61" i="16"/>
  <c r="M69" i="16"/>
  <c r="Q71" i="16"/>
  <c r="I38" i="16"/>
  <c r="J38" i="16" s="1"/>
  <c r="M38" i="16" s="1"/>
  <c r="I51" i="16"/>
  <c r="J51" i="16" s="1"/>
  <c r="M51" i="16" s="1"/>
  <c r="Q54" i="16"/>
  <c r="I61" i="16"/>
  <c r="J61" i="16" s="1"/>
  <c r="M61" i="16" s="1"/>
  <c r="Q63" i="16"/>
  <c r="I71" i="16"/>
  <c r="J71" i="16" s="1"/>
  <c r="M71" i="16" s="1"/>
  <c r="P72" i="16"/>
  <c r="M21" i="16"/>
  <c r="Q29" i="16"/>
  <c r="Q42" i="16"/>
  <c r="M53" i="16"/>
  <c r="Q55" i="16"/>
  <c r="M62" i="16"/>
  <c r="Q64" i="16"/>
  <c r="M72" i="16"/>
  <c r="M28" i="16"/>
  <c r="Q43" i="16"/>
  <c r="I34" i="16"/>
  <c r="J34" i="16" s="1"/>
  <c r="M34" i="16" s="1"/>
  <c r="Q36" i="16"/>
  <c r="I45" i="16"/>
  <c r="J45" i="16" s="1"/>
  <c r="M45" i="16" s="1"/>
  <c r="Q47" i="16"/>
  <c r="I57" i="16"/>
  <c r="J57" i="16" s="1"/>
  <c r="M57" i="16" s="1"/>
  <c r="Q59" i="16"/>
  <c r="I67" i="16"/>
  <c r="J67" i="16" s="1"/>
  <c r="M67" i="16" s="1"/>
  <c r="Q69" i="16"/>
  <c r="L21" i="16"/>
  <c r="N21" i="16" s="1"/>
  <c r="Q50" i="16"/>
  <c r="M58" i="16"/>
  <c r="Q60" i="16"/>
  <c r="M68" i="16"/>
  <c r="Q70" i="16"/>
  <c r="P21" i="16"/>
  <c r="P22" i="16"/>
  <c r="P23" i="16"/>
  <c r="P24" i="16"/>
  <c r="P25" i="16"/>
  <c r="P26" i="16"/>
  <c r="P27" i="16"/>
  <c r="P28" i="16"/>
  <c r="P29" i="16"/>
  <c r="P30" i="16"/>
  <c r="P31" i="16"/>
  <c r="P32" i="16"/>
  <c r="P33" i="16"/>
  <c r="P34" i="16"/>
  <c r="P35" i="16"/>
  <c r="P36" i="16"/>
  <c r="P37" i="16"/>
  <c r="P38" i="16"/>
  <c r="P39" i="16"/>
  <c r="P40" i="16"/>
  <c r="P41" i="16"/>
  <c r="P42" i="16"/>
  <c r="P43" i="16"/>
  <c r="P44" i="16"/>
  <c r="P45" i="16"/>
  <c r="P46" i="16"/>
  <c r="P47" i="16"/>
  <c r="P48" i="16"/>
  <c r="P49" i="16"/>
  <c r="P50" i="16"/>
  <c r="P51" i="16"/>
  <c r="P52" i="16"/>
  <c r="P53" i="16"/>
  <c r="P54" i="16"/>
  <c r="P55" i="16"/>
  <c r="P56" i="16"/>
  <c r="P57" i="16"/>
  <c r="P58" i="16"/>
  <c r="P59" i="16"/>
  <c r="P60" i="16"/>
  <c r="P61" i="16"/>
  <c r="P62" i="16"/>
  <c r="P63" i="16"/>
  <c r="P64" i="16"/>
  <c r="P65" i="16"/>
  <c r="P66" i="16"/>
  <c r="P67" i="16"/>
  <c r="P68" i="16"/>
  <c r="P69" i="16"/>
  <c r="P70" i="16"/>
  <c r="P71" i="16"/>
  <c r="I40" i="16"/>
  <c r="J40" i="16" s="1"/>
  <c r="M40" i="16" s="1"/>
  <c r="I43" i="16"/>
  <c r="J43" i="16" s="1"/>
  <c r="M43" i="16" s="1"/>
  <c r="I44" i="16"/>
  <c r="J44" i="16" s="1"/>
  <c r="M44" i="16" s="1"/>
  <c r="I47" i="16"/>
  <c r="J47" i="16" s="1"/>
  <c r="M47" i="16" s="1"/>
  <c r="I48" i="16"/>
  <c r="J48" i="16" s="1"/>
  <c r="M48" i="16" s="1"/>
  <c r="I52" i="16"/>
  <c r="J52" i="16" s="1"/>
  <c r="M52" i="16" s="1"/>
  <c r="I55" i="16"/>
  <c r="J55" i="16" s="1"/>
  <c r="M55" i="16" s="1"/>
  <c r="I64" i="16"/>
  <c r="J64" i="16" s="1"/>
  <c r="M64" i="16" s="1"/>
  <c r="I65" i="16"/>
  <c r="J65" i="16" s="1"/>
  <c r="M65" i="16" s="1"/>
  <c r="P71" i="15"/>
  <c r="P70" i="15"/>
  <c r="P63" i="15"/>
  <c r="P58" i="15"/>
  <c r="P57" i="15"/>
  <c r="Q28" i="15"/>
  <c r="Q50" i="15"/>
  <c r="P53" i="15"/>
  <c r="P55" i="15"/>
  <c r="P59" i="15"/>
  <c r="Q42" i="15"/>
  <c r="P28" i="15"/>
  <c r="P45" i="15"/>
  <c r="P29" i="15"/>
  <c r="Q23" i="15"/>
  <c r="Q34" i="15"/>
  <c r="Q35" i="15"/>
  <c r="Q43" i="15"/>
  <c r="Q51" i="15"/>
  <c r="P64" i="15"/>
  <c r="Q63" i="15"/>
  <c r="Q32" i="15"/>
  <c r="P38" i="15"/>
  <c r="P46" i="15"/>
  <c r="I22" i="15"/>
  <c r="J22" i="15" s="1"/>
  <c r="M22" i="15" s="1"/>
  <c r="Q25" i="15"/>
  <c r="P67" i="15"/>
  <c r="Q60" i="15"/>
  <c r="P32" i="15"/>
  <c r="P40" i="15"/>
  <c r="P51" i="15"/>
  <c r="P37" i="15"/>
  <c r="I41" i="15"/>
  <c r="J41" i="15" s="1"/>
  <c r="M41" i="15" s="1"/>
  <c r="P49" i="15"/>
  <c r="P72" i="15"/>
  <c r="Q22" i="15"/>
  <c r="Q31" i="15"/>
  <c r="I34" i="15"/>
  <c r="J34" i="15" s="1"/>
  <c r="M34" i="15" s="1"/>
  <c r="P35" i="15"/>
  <c r="Q38" i="15"/>
  <c r="P39" i="15"/>
  <c r="I42" i="15"/>
  <c r="J42" i="15" s="1"/>
  <c r="M42" i="15" s="1"/>
  <c r="P50" i="15"/>
  <c r="P48" i="15"/>
  <c r="I48" i="15"/>
  <c r="J48" i="15" s="1"/>
  <c r="M48" i="15" s="1"/>
  <c r="I49" i="15"/>
  <c r="J49" i="15" s="1"/>
  <c r="M49" i="15" s="1"/>
  <c r="I50" i="15"/>
  <c r="J50" i="15" s="1"/>
  <c r="M50" i="15" s="1"/>
  <c r="Q29" i="15"/>
  <c r="I32" i="15"/>
  <c r="J32" i="15" s="1"/>
  <c r="M32" i="15" s="1"/>
  <c r="I21" i="15"/>
  <c r="J21" i="15" s="1"/>
  <c r="M21" i="15" s="1"/>
  <c r="P33" i="15"/>
  <c r="Q36" i="15"/>
  <c r="P41" i="15"/>
  <c r="I33" i="15"/>
  <c r="J33" i="15" s="1"/>
  <c r="M33" i="15" s="1"/>
  <c r="I40" i="15"/>
  <c r="J40" i="15" s="1"/>
  <c r="M40" i="15" s="1"/>
  <c r="P34" i="15"/>
  <c r="P42" i="15"/>
  <c r="P56" i="15"/>
  <c r="Q58" i="15"/>
  <c r="I29" i="15"/>
  <c r="J29" i="15" s="1"/>
  <c r="M29" i="15" s="1"/>
  <c r="P47" i="15"/>
  <c r="P31" i="15"/>
  <c r="Q24" i="15"/>
  <c r="P27" i="15"/>
  <c r="P54" i="15"/>
  <c r="Q59" i="15"/>
  <c r="P61" i="15"/>
  <c r="Q46" i="15"/>
  <c r="Q54" i="15"/>
  <c r="Q62" i="15"/>
  <c r="Q66" i="15"/>
  <c r="I65" i="15"/>
  <c r="J65" i="15" s="1"/>
  <c r="M65" i="15" s="1"/>
  <c r="Q33" i="15"/>
  <c r="P36" i="15"/>
  <c r="I37" i="15"/>
  <c r="J37" i="15" s="1"/>
  <c r="M37" i="15" s="1"/>
  <c r="Q41" i="15"/>
  <c r="P44" i="15"/>
  <c r="I45" i="15"/>
  <c r="J45" i="15" s="1"/>
  <c r="M45" i="15" s="1"/>
  <c r="Q49" i="15"/>
  <c r="P52" i="15"/>
  <c r="I53" i="15"/>
  <c r="J53" i="15" s="1"/>
  <c r="M53" i="15" s="1"/>
  <c r="Q57" i="15"/>
  <c r="P60" i="15"/>
  <c r="I61" i="15"/>
  <c r="J61" i="15" s="1"/>
  <c r="M61" i="15" s="1"/>
  <c r="Q67" i="15"/>
  <c r="I66" i="15"/>
  <c r="J66" i="15" s="1"/>
  <c r="M66" i="15" s="1"/>
  <c r="Q27" i="15"/>
  <c r="I38" i="15"/>
  <c r="J38" i="15" s="1"/>
  <c r="M38" i="15" s="1"/>
  <c r="I46" i="15"/>
  <c r="J46" i="15" s="1"/>
  <c r="M46" i="15" s="1"/>
  <c r="I54" i="15"/>
  <c r="J54" i="15" s="1"/>
  <c r="M54" i="15" s="1"/>
  <c r="I62" i="15"/>
  <c r="J62" i="15" s="1"/>
  <c r="M62" i="15" s="1"/>
  <c r="P66" i="15"/>
  <c r="Q70" i="15"/>
  <c r="I69" i="15"/>
  <c r="J69" i="15" s="1"/>
  <c r="M69" i="15" s="1"/>
  <c r="Q44" i="15"/>
  <c r="I35" i="15"/>
  <c r="J35" i="15" s="1"/>
  <c r="M35" i="15" s="1"/>
  <c r="I51" i="15"/>
  <c r="J51" i="15" s="1"/>
  <c r="M51" i="15" s="1"/>
  <c r="Q55" i="15"/>
  <c r="I59" i="15"/>
  <c r="J59" i="15" s="1"/>
  <c r="M59" i="15" s="1"/>
  <c r="Q69" i="15"/>
  <c r="I68" i="15"/>
  <c r="J68" i="15" s="1"/>
  <c r="M68" i="15" s="1"/>
  <c r="P26" i="15"/>
  <c r="P30" i="15"/>
  <c r="Q37" i="15"/>
  <c r="Q45" i="15"/>
  <c r="Q53" i="15"/>
  <c r="Q61" i="15"/>
  <c r="Q71" i="15"/>
  <c r="I70" i="15"/>
  <c r="J70" i="15" s="1"/>
  <c r="M70" i="15" s="1"/>
  <c r="Q52" i="15"/>
  <c r="Q68" i="15"/>
  <c r="I67" i="15"/>
  <c r="J67" i="15" s="1"/>
  <c r="M67" i="15" s="1"/>
  <c r="P65" i="15"/>
  <c r="P21" i="15"/>
  <c r="P22" i="15"/>
  <c r="P23" i="15"/>
  <c r="P24" i="15"/>
  <c r="P25" i="15"/>
  <c r="Q26" i="15"/>
  <c r="Q30" i="15"/>
  <c r="I31" i="15"/>
  <c r="J31" i="15" s="1"/>
  <c r="M31" i="15" s="1"/>
  <c r="Q40" i="15"/>
  <c r="P43" i="15"/>
  <c r="Q48" i="15"/>
  <c r="Q56" i="15"/>
  <c r="Q64" i="15"/>
  <c r="I63" i="15"/>
  <c r="J63" i="15" s="1"/>
  <c r="M63" i="15" s="1"/>
  <c r="P68" i="15"/>
  <c r="Q72" i="15"/>
  <c r="I71" i="15"/>
  <c r="J71" i="15" s="1"/>
  <c r="M71" i="15" s="1"/>
  <c r="Q39" i="15"/>
  <c r="Q47" i="15"/>
  <c r="I24" i="15"/>
  <c r="J24" i="15" s="1"/>
  <c r="M24" i="15" s="1"/>
  <c r="P62" i="15"/>
  <c r="Q65" i="15"/>
  <c r="I64" i="15"/>
  <c r="J64" i="15" s="1"/>
  <c r="M64" i="15" s="1"/>
  <c r="P69" i="15"/>
  <c r="P41" i="3"/>
  <c r="P51" i="3"/>
  <c r="P32" i="3"/>
  <c r="P72" i="3"/>
  <c r="Q65" i="3"/>
  <c r="Q57" i="3"/>
  <c r="Q49" i="3"/>
  <c r="P66" i="3"/>
  <c r="P58" i="3"/>
  <c r="P59" i="3"/>
  <c r="I59" i="3"/>
  <c r="J59" i="3" s="1"/>
  <c r="M59" i="3" s="1"/>
  <c r="Q69" i="3"/>
  <c r="Q61" i="3"/>
  <c r="Q53" i="3"/>
  <c r="Q50" i="3"/>
  <c r="Q66" i="3"/>
  <c r="Q58" i="3"/>
  <c r="I56" i="3"/>
  <c r="J56" i="3" s="1"/>
  <c r="M56" i="3" s="1"/>
  <c r="P50" i="3"/>
  <c r="P65" i="3"/>
  <c r="P57" i="3"/>
  <c r="I72" i="3"/>
  <c r="J72" i="3" s="1"/>
  <c r="M72" i="3" s="1"/>
  <c r="P67" i="3"/>
  <c r="P64" i="3"/>
  <c r="I64" i="3"/>
  <c r="J64" i="3" s="1"/>
  <c r="M64" i="3" s="1"/>
  <c r="Q70" i="3"/>
  <c r="Q62" i="3"/>
  <c r="Q54" i="3"/>
  <c r="I61" i="3"/>
  <c r="J61" i="3" s="1"/>
  <c r="M61" i="3" s="1"/>
  <c r="P56" i="3"/>
  <c r="P24" i="3"/>
  <c r="P49" i="3"/>
  <c r="Q41" i="3"/>
  <c r="P42" i="3"/>
  <c r="Q46" i="3"/>
  <c r="P46" i="3"/>
  <c r="Q45" i="3"/>
  <c r="P38" i="3"/>
  <c r="I48" i="3"/>
  <c r="J48" i="3" s="1"/>
  <c r="M48" i="3" s="1"/>
  <c r="Q37" i="3"/>
  <c r="I45" i="3"/>
  <c r="J45" i="3" s="1"/>
  <c r="M45" i="3" s="1"/>
  <c r="Q38" i="3"/>
  <c r="I40" i="3"/>
  <c r="J40" i="3" s="1"/>
  <c r="M40" i="3" s="1"/>
  <c r="P48" i="3"/>
  <c r="P40" i="3"/>
  <c r="Q68" i="3"/>
  <c r="Q60" i="3"/>
  <c r="Q52" i="3"/>
  <c r="Q44" i="3"/>
  <c r="I68" i="3"/>
  <c r="J68" i="3" s="1"/>
  <c r="M68" i="3" s="1"/>
  <c r="I60" i="3"/>
  <c r="J60" i="3" s="1"/>
  <c r="M60" i="3" s="1"/>
  <c r="I52" i="3"/>
  <c r="J52" i="3" s="1"/>
  <c r="M52" i="3" s="1"/>
  <c r="I44" i="3"/>
  <c r="J44" i="3" s="1"/>
  <c r="M44" i="3" s="1"/>
  <c r="I36" i="3"/>
  <c r="J36" i="3" s="1"/>
  <c r="M36" i="3" s="1"/>
  <c r="P71" i="3"/>
  <c r="P63" i="3"/>
  <c r="P55" i="3"/>
  <c r="P47" i="3"/>
  <c r="P39" i="3"/>
  <c r="Q67" i="3"/>
  <c r="Q59" i="3"/>
  <c r="Q51" i="3"/>
  <c r="Q43" i="3"/>
  <c r="Q42" i="3"/>
  <c r="Q35" i="3"/>
  <c r="Q27" i="3"/>
  <c r="I66" i="3"/>
  <c r="J66" i="3" s="1"/>
  <c r="M66" i="3" s="1"/>
  <c r="I58" i="3"/>
  <c r="J58" i="3" s="1"/>
  <c r="M58" i="3" s="1"/>
  <c r="I50" i="3"/>
  <c r="J50" i="3" s="1"/>
  <c r="M50" i="3" s="1"/>
  <c r="I42" i="3"/>
  <c r="J42" i="3" s="1"/>
  <c r="M42" i="3" s="1"/>
  <c r="P69" i="3"/>
  <c r="P61" i="3"/>
  <c r="P53" i="3"/>
  <c r="P45" i="3"/>
  <c r="P37" i="3"/>
  <c r="P70" i="3"/>
  <c r="P62" i="3"/>
  <c r="P54" i="3"/>
  <c r="P33" i="3"/>
  <c r="P25" i="3"/>
  <c r="I65" i="3"/>
  <c r="J65" i="3" s="1"/>
  <c r="M65" i="3" s="1"/>
  <c r="I57" i="3"/>
  <c r="J57" i="3" s="1"/>
  <c r="M57" i="3" s="1"/>
  <c r="I49" i="3"/>
  <c r="J49" i="3" s="1"/>
  <c r="M49" i="3" s="1"/>
  <c r="I41" i="3"/>
  <c r="J41" i="3" s="1"/>
  <c r="M41" i="3" s="1"/>
  <c r="P68" i="3"/>
  <c r="P60" i="3"/>
  <c r="P52" i="3"/>
  <c r="P44" i="3"/>
  <c r="Q72" i="3"/>
  <c r="Q64" i="3"/>
  <c r="Q56" i="3"/>
  <c r="Q48" i="3"/>
  <c r="Q40" i="3"/>
  <c r="P43" i="3"/>
  <c r="Q71" i="3"/>
  <c r="Q63" i="3"/>
  <c r="Q55" i="3"/>
  <c r="Q47" i="3"/>
  <c r="Q39" i="3"/>
  <c r="P31" i="3"/>
  <c r="P23" i="3"/>
  <c r="P30" i="3"/>
  <c r="Q29" i="3"/>
  <c r="P29" i="3"/>
  <c r="P22" i="3"/>
  <c r="I34" i="3"/>
  <c r="J34" i="3" s="1"/>
  <c r="M34" i="3" s="1"/>
  <c r="Q21" i="3"/>
  <c r="I28" i="3"/>
  <c r="J28" i="3" s="1"/>
  <c r="M28" i="3" s="1"/>
  <c r="I21" i="3"/>
  <c r="J21" i="3" s="1"/>
  <c r="I26" i="3"/>
  <c r="J26" i="3" s="1"/>
  <c r="M26" i="3" s="1"/>
  <c r="Q34" i="3"/>
  <c r="Q26" i="3"/>
  <c r="Q25" i="3"/>
  <c r="I33" i="3"/>
  <c r="J33" i="3" s="1"/>
  <c r="M33" i="3" s="1"/>
  <c r="I24" i="3"/>
  <c r="J24" i="3" s="1"/>
  <c r="M24" i="3" s="1"/>
  <c r="P28" i="3"/>
  <c r="I31" i="3"/>
  <c r="J31" i="3" s="1"/>
  <c r="M31" i="3" s="1"/>
  <c r="I23" i="3"/>
  <c r="J23" i="3" s="1"/>
  <c r="M23" i="3" s="1"/>
  <c r="P35" i="3"/>
  <c r="P27" i="3"/>
  <c r="Q31" i="3"/>
  <c r="Q23" i="3"/>
  <c r="I25" i="3"/>
  <c r="J25" i="3" s="1"/>
  <c r="M25" i="3" s="1"/>
  <c r="Q33" i="3"/>
  <c r="I32" i="3"/>
  <c r="J32" i="3" s="1"/>
  <c r="M32" i="3" s="1"/>
  <c r="P36" i="3"/>
  <c r="Q24" i="3"/>
  <c r="P34" i="3"/>
  <c r="P26" i="3"/>
  <c r="Q30" i="3"/>
  <c r="Q22" i="3"/>
  <c r="Q32" i="3"/>
  <c r="Q36" i="3"/>
  <c r="Q28" i="3"/>
  <c r="G20" i="3"/>
  <c r="L20" i="3" s="1"/>
  <c r="L21" i="25" l="1"/>
  <c r="L22" i="25" s="1"/>
  <c r="Q74" i="25"/>
  <c r="Q76" i="25" s="1"/>
  <c r="M74" i="25"/>
  <c r="M76" i="25" s="1"/>
  <c r="P74" i="25"/>
  <c r="P76" i="25" s="1"/>
  <c r="O21" i="16"/>
  <c r="L22" i="16"/>
  <c r="N22" i="16" s="1"/>
  <c r="Q74" i="16"/>
  <c r="Q76" i="16" s="1"/>
  <c r="M74" i="16"/>
  <c r="M76" i="16" s="1"/>
  <c r="P74" i="16"/>
  <c r="P76" i="16" s="1"/>
  <c r="Q74" i="15"/>
  <c r="Q76" i="15" s="1"/>
  <c r="M74" i="15"/>
  <c r="M76" i="15" s="1"/>
  <c r="L21" i="15"/>
  <c r="O21" i="15" s="1"/>
  <c r="P74" i="15"/>
  <c r="P76" i="15" s="1"/>
  <c r="Q74" i="3"/>
  <c r="Q76" i="3" s="1"/>
  <c r="P74" i="3"/>
  <c r="P76" i="3" s="1"/>
  <c r="L21" i="3"/>
  <c r="L22" i="3" s="1"/>
  <c r="M21" i="3"/>
  <c r="M74" i="3" s="1"/>
  <c r="M76" i="3" s="1"/>
  <c r="N21" i="25" l="1"/>
  <c r="O21" i="25"/>
  <c r="O22" i="25"/>
  <c r="N22" i="25"/>
  <c r="L23" i="25"/>
  <c r="L23" i="16"/>
  <c r="N23" i="16" s="1"/>
  <c r="O22" i="16"/>
  <c r="N21" i="15"/>
  <c r="L22" i="15"/>
  <c r="N22" i="15" s="1"/>
  <c r="N21" i="3"/>
  <c r="O21" i="3"/>
  <c r="O22" i="3"/>
  <c r="N22" i="3"/>
  <c r="L23" i="3"/>
  <c r="O23" i="25" l="1"/>
  <c r="N23" i="25"/>
  <c r="L24" i="25"/>
  <c r="O23" i="16"/>
  <c r="L24" i="16"/>
  <c r="N24" i="16" s="1"/>
  <c r="O22" i="15"/>
  <c r="L23" i="15"/>
  <c r="L24" i="15" s="1"/>
  <c r="L24" i="3"/>
  <c r="O23" i="3"/>
  <c r="N23" i="3"/>
  <c r="O24" i="25" l="1"/>
  <c r="N24" i="25"/>
  <c r="L25" i="25"/>
  <c r="L25" i="16"/>
  <c r="N25" i="16" s="1"/>
  <c r="O24" i="16"/>
  <c r="N23" i="15"/>
  <c r="O23" i="15"/>
  <c r="L25" i="15"/>
  <c r="O24" i="15"/>
  <c r="N24" i="15"/>
  <c r="L25" i="3"/>
  <c r="O24" i="3"/>
  <c r="N24" i="3"/>
  <c r="O25" i="25" l="1"/>
  <c r="N25" i="25"/>
  <c r="L26" i="25"/>
  <c r="O25" i="16"/>
  <c r="L26" i="16"/>
  <c r="N26" i="16" s="1"/>
  <c r="L26" i="15"/>
  <c r="O25" i="15"/>
  <c r="N25" i="15"/>
  <c r="L26" i="3"/>
  <c r="O25" i="3"/>
  <c r="N25" i="3"/>
  <c r="O26" i="25" l="1"/>
  <c r="N26" i="25"/>
  <c r="L27" i="25"/>
  <c r="L27" i="16"/>
  <c r="N27" i="16" s="1"/>
  <c r="O26" i="16"/>
  <c r="L27" i="15"/>
  <c r="N26" i="15"/>
  <c r="O26" i="15"/>
  <c r="L27" i="3"/>
  <c r="O26" i="3"/>
  <c r="N26" i="3"/>
  <c r="O27" i="25" l="1"/>
  <c r="N27" i="25"/>
  <c r="L28" i="25"/>
  <c r="O27" i="16"/>
  <c r="L28" i="16"/>
  <c r="N28" i="16" s="1"/>
  <c r="L28" i="15"/>
  <c r="O27" i="15"/>
  <c r="N27" i="15"/>
  <c r="L28" i="3"/>
  <c r="O27" i="3"/>
  <c r="N27" i="3"/>
  <c r="O28" i="25" l="1"/>
  <c r="N28" i="25"/>
  <c r="L29" i="25"/>
  <c r="O28" i="16"/>
  <c r="L29" i="16"/>
  <c r="N29" i="16" s="1"/>
  <c r="L29" i="15"/>
  <c r="N28" i="15"/>
  <c r="O28" i="15"/>
  <c r="L29" i="3"/>
  <c r="O28" i="3"/>
  <c r="N28" i="3"/>
  <c r="L30" i="25" l="1"/>
  <c r="O29" i="25"/>
  <c r="N29" i="25"/>
  <c r="L30" i="16"/>
  <c r="N30" i="16" s="1"/>
  <c r="O29" i="16"/>
  <c r="L30" i="15"/>
  <c r="O29" i="15"/>
  <c r="N29" i="15"/>
  <c r="L30" i="3"/>
  <c r="O29" i="3"/>
  <c r="N29" i="3"/>
  <c r="O30" i="25" l="1"/>
  <c r="L31" i="25"/>
  <c r="N30" i="25"/>
  <c r="L31" i="16"/>
  <c r="N31" i="16" s="1"/>
  <c r="O30" i="16"/>
  <c r="L31" i="15"/>
  <c r="N30" i="15"/>
  <c r="O30" i="15"/>
  <c r="L31" i="3"/>
  <c r="O30" i="3"/>
  <c r="N30" i="3"/>
  <c r="O31" i="25" l="1"/>
  <c r="N31" i="25"/>
  <c r="L32" i="25"/>
  <c r="O31" i="16"/>
  <c r="L32" i="16"/>
  <c r="N32" i="16" s="1"/>
  <c r="O31" i="15"/>
  <c r="L32" i="15"/>
  <c r="N31" i="15"/>
  <c r="L32" i="3"/>
  <c r="O31" i="3"/>
  <c r="N31" i="3"/>
  <c r="O32" i="25" l="1"/>
  <c r="N32" i="25"/>
  <c r="L33" i="25"/>
  <c r="L33" i="16"/>
  <c r="N33" i="16" s="1"/>
  <c r="O32" i="16"/>
  <c r="O32" i="15"/>
  <c r="N32" i="15"/>
  <c r="L33" i="15"/>
  <c r="L33" i="3"/>
  <c r="O32" i="3"/>
  <c r="N32" i="3"/>
  <c r="O33" i="25" l="1"/>
  <c r="N33" i="25"/>
  <c r="L34" i="25"/>
  <c r="O33" i="16"/>
  <c r="L34" i="16"/>
  <c r="N34" i="16" s="1"/>
  <c r="O33" i="15"/>
  <c r="N33" i="15"/>
  <c r="L34" i="15"/>
  <c r="L34" i="3"/>
  <c r="O33" i="3"/>
  <c r="N33" i="3"/>
  <c r="O34" i="25" l="1"/>
  <c r="N34" i="25"/>
  <c r="L35" i="25"/>
  <c r="O34" i="16"/>
  <c r="L35" i="16"/>
  <c r="N35" i="16" s="1"/>
  <c r="O34" i="15"/>
  <c r="N34" i="15"/>
  <c r="L35" i="15"/>
  <c r="L35" i="3"/>
  <c r="O34" i="3"/>
  <c r="N34" i="3"/>
  <c r="O35" i="25" l="1"/>
  <c r="N35" i="25"/>
  <c r="L36" i="25"/>
  <c r="O35" i="16"/>
  <c r="L36" i="16"/>
  <c r="N36" i="16" s="1"/>
  <c r="O35" i="15"/>
  <c r="N35" i="15"/>
  <c r="L36" i="15"/>
  <c r="L36" i="3"/>
  <c r="O35" i="3"/>
  <c r="N35" i="3"/>
  <c r="O36" i="25" l="1"/>
  <c r="N36" i="25"/>
  <c r="L37" i="25"/>
  <c r="L37" i="16"/>
  <c r="N37" i="16" s="1"/>
  <c r="O36" i="16"/>
  <c r="O36" i="15"/>
  <c r="N36" i="15"/>
  <c r="L37" i="15"/>
  <c r="L37" i="3"/>
  <c r="O36" i="3"/>
  <c r="N36" i="3"/>
  <c r="O37" i="25" l="1"/>
  <c r="N37" i="25"/>
  <c r="L38" i="25"/>
  <c r="O37" i="16"/>
  <c r="L38" i="16"/>
  <c r="N38" i="16" s="1"/>
  <c r="O37" i="15"/>
  <c r="N37" i="15"/>
  <c r="L38" i="15"/>
  <c r="L38" i="3"/>
  <c r="O37" i="3"/>
  <c r="N37" i="3"/>
  <c r="O38" i="25" l="1"/>
  <c r="N38" i="25"/>
  <c r="L39" i="25"/>
  <c r="O38" i="16"/>
  <c r="L39" i="16"/>
  <c r="N39" i="16" s="1"/>
  <c r="O38" i="15"/>
  <c r="N38" i="15"/>
  <c r="L39" i="15"/>
  <c r="L39" i="3"/>
  <c r="O38" i="3"/>
  <c r="N38" i="3"/>
  <c r="O39" i="25" l="1"/>
  <c r="N39" i="25"/>
  <c r="L40" i="25"/>
  <c r="O39" i="16"/>
  <c r="L40" i="16"/>
  <c r="N40" i="16" s="1"/>
  <c r="O39" i="15"/>
  <c r="N39" i="15"/>
  <c r="L40" i="15"/>
  <c r="L40" i="3"/>
  <c r="O39" i="3"/>
  <c r="N39" i="3"/>
  <c r="O40" i="25" l="1"/>
  <c r="N40" i="25"/>
  <c r="L41" i="25"/>
  <c r="O40" i="16"/>
  <c r="L41" i="16"/>
  <c r="N41" i="16" s="1"/>
  <c r="O40" i="15"/>
  <c r="N40" i="15"/>
  <c r="L41" i="15"/>
  <c r="L41" i="3"/>
  <c r="O40" i="3"/>
  <c r="N40" i="3"/>
  <c r="O41" i="25" l="1"/>
  <c r="N41" i="25"/>
  <c r="L42" i="25"/>
  <c r="O41" i="16"/>
  <c r="L42" i="16"/>
  <c r="N42" i="16" s="1"/>
  <c r="O41" i="15"/>
  <c r="N41" i="15"/>
  <c r="L42" i="15"/>
  <c r="L42" i="3"/>
  <c r="O41" i="3"/>
  <c r="N41" i="3"/>
  <c r="O42" i="25" l="1"/>
  <c r="N42" i="25"/>
  <c r="L43" i="25"/>
  <c r="O42" i="16"/>
  <c r="L43" i="16"/>
  <c r="N43" i="16" s="1"/>
  <c r="O42" i="15"/>
  <c r="N42" i="15"/>
  <c r="L43" i="15"/>
  <c r="L43" i="3"/>
  <c r="O42" i="3"/>
  <c r="N42" i="3"/>
  <c r="O43" i="25" l="1"/>
  <c r="N43" i="25"/>
  <c r="L44" i="25"/>
  <c r="L44" i="16"/>
  <c r="N44" i="16" s="1"/>
  <c r="O43" i="16"/>
  <c r="O44" i="16"/>
  <c r="O43" i="15"/>
  <c r="N43" i="15"/>
  <c r="L44" i="15"/>
  <c r="L44" i="3"/>
  <c r="O43" i="3"/>
  <c r="N43" i="3"/>
  <c r="O44" i="25" l="1"/>
  <c r="N44" i="25"/>
  <c r="L45" i="25"/>
  <c r="L45" i="16"/>
  <c r="N45" i="16" s="1"/>
  <c r="O44" i="15"/>
  <c r="N44" i="15"/>
  <c r="L45" i="15"/>
  <c r="L45" i="3"/>
  <c r="O44" i="3"/>
  <c r="N44" i="3"/>
  <c r="O45" i="25" l="1"/>
  <c r="N45" i="25"/>
  <c r="L46" i="25"/>
  <c r="O45" i="16"/>
  <c r="L46" i="16"/>
  <c r="N46" i="16" s="1"/>
  <c r="O45" i="15"/>
  <c r="N45" i="15"/>
  <c r="L46" i="15"/>
  <c r="L46" i="3"/>
  <c r="O45" i="3"/>
  <c r="N45" i="3"/>
  <c r="O46" i="25" l="1"/>
  <c r="N46" i="25"/>
  <c r="L47" i="25"/>
  <c r="O46" i="16"/>
  <c r="L47" i="16"/>
  <c r="N47" i="16" s="1"/>
  <c r="L48" i="16"/>
  <c r="O46" i="15"/>
  <c r="N46" i="15"/>
  <c r="L47" i="15"/>
  <c r="L47" i="3"/>
  <c r="O46" i="3"/>
  <c r="N46" i="3"/>
  <c r="O47" i="25" l="1"/>
  <c r="N47" i="25"/>
  <c r="L48" i="25"/>
  <c r="O47" i="16"/>
  <c r="N48" i="16"/>
  <c r="L49" i="16"/>
  <c r="O48" i="16"/>
  <c r="O47" i="15"/>
  <c r="N47" i="15"/>
  <c r="L48" i="15"/>
  <c r="L48" i="3"/>
  <c r="N47" i="3"/>
  <c r="O47" i="3"/>
  <c r="O48" i="25" l="1"/>
  <c r="N48" i="25"/>
  <c r="L49" i="25"/>
  <c r="N49" i="16"/>
  <c r="O49" i="16"/>
  <c r="L50" i="16"/>
  <c r="O48" i="15"/>
  <c r="N48" i="15"/>
  <c r="L49" i="15"/>
  <c r="L49" i="3"/>
  <c r="N48" i="3"/>
  <c r="O48" i="3"/>
  <c r="O49" i="25" l="1"/>
  <c r="N49" i="25"/>
  <c r="L50" i="25"/>
  <c r="N50" i="16"/>
  <c r="L51" i="16"/>
  <c r="O50" i="16"/>
  <c r="O49" i="15"/>
  <c r="N49" i="15"/>
  <c r="L50" i="15"/>
  <c r="L50" i="3"/>
  <c r="N49" i="3"/>
  <c r="O49" i="3"/>
  <c r="O50" i="25" l="1"/>
  <c r="N50" i="25"/>
  <c r="L51" i="25"/>
  <c r="N51" i="16"/>
  <c r="L52" i="16"/>
  <c r="O51" i="16"/>
  <c r="O50" i="15"/>
  <c r="N50" i="15"/>
  <c r="L51" i="15"/>
  <c r="L51" i="3"/>
  <c r="N50" i="3"/>
  <c r="O50" i="3"/>
  <c r="O51" i="25" l="1"/>
  <c r="N51" i="25"/>
  <c r="L52" i="25"/>
  <c r="N52" i="16"/>
  <c r="O52" i="16"/>
  <c r="L53" i="16"/>
  <c r="O51" i="15"/>
  <c r="N51" i="15"/>
  <c r="L52" i="15"/>
  <c r="L52" i="3"/>
  <c r="O51" i="3"/>
  <c r="N51" i="3"/>
  <c r="O52" i="25" l="1"/>
  <c r="N52" i="25"/>
  <c r="L53" i="25"/>
  <c r="N53" i="16"/>
  <c r="L54" i="16"/>
  <c r="O53" i="16"/>
  <c r="O52" i="15"/>
  <c r="N52" i="15"/>
  <c r="L53" i="15"/>
  <c r="L53" i="3"/>
  <c r="O52" i="3"/>
  <c r="N52" i="3"/>
  <c r="O53" i="25" l="1"/>
  <c r="N53" i="25"/>
  <c r="L54" i="25"/>
  <c r="N54" i="16"/>
  <c r="O54" i="16"/>
  <c r="L55" i="16"/>
  <c r="O53" i="15"/>
  <c r="N53" i="15"/>
  <c r="L54" i="15"/>
  <c r="L54" i="3"/>
  <c r="O53" i="3"/>
  <c r="N53" i="3"/>
  <c r="O54" i="25" l="1"/>
  <c r="N54" i="25"/>
  <c r="L55" i="25"/>
  <c r="N55" i="16"/>
  <c r="L56" i="16"/>
  <c r="O55" i="16"/>
  <c r="O54" i="15"/>
  <c r="N54" i="15"/>
  <c r="L55" i="15"/>
  <c r="L55" i="3"/>
  <c r="O54" i="3"/>
  <c r="N54" i="3"/>
  <c r="O55" i="25" l="1"/>
  <c r="N55" i="25"/>
  <c r="L56" i="25"/>
  <c r="N56" i="16"/>
  <c r="L57" i="16"/>
  <c r="O56" i="16"/>
  <c r="O55" i="15"/>
  <c r="N55" i="15"/>
  <c r="L56" i="15"/>
  <c r="L56" i="3"/>
  <c r="N55" i="3"/>
  <c r="O55" i="3"/>
  <c r="O56" i="25" l="1"/>
  <c r="N56" i="25"/>
  <c r="L57" i="25"/>
  <c r="N57" i="16"/>
  <c r="L58" i="16"/>
  <c r="O57" i="16"/>
  <c r="O56" i="15"/>
  <c r="N56" i="15"/>
  <c r="L57" i="15"/>
  <c r="L57" i="3"/>
  <c r="N56" i="3"/>
  <c r="O56" i="3"/>
  <c r="O57" i="25" l="1"/>
  <c r="N57" i="25"/>
  <c r="L58" i="25"/>
  <c r="N58" i="16"/>
  <c r="L59" i="16"/>
  <c r="O58" i="16"/>
  <c r="O57" i="15"/>
  <c r="N57" i="15"/>
  <c r="L58" i="15"/>
  <c r="L58" i="3"/>
  <c r="N57" i="3"/>
  <c r="O57" i="3"/>
  <c r="O58" i="25" l="1"/>
  <c r="N58" i="25"/>
  <c r="L59" i="25"/>
  <c r="N59" i="16"/>
  <c r="L60" i="16"/>
  <c r="O59" i="16"/>
  <c r="O58" i="15"/>
  <c r="N58" i="15"/>
  <c r="L59" i="15"/>
  <c r="L59" i="3"/>
  <c r="O58" i="3"/>
  <c r="N58" i="3"/>
  <c r="O59" i="25" l="1"/>
  <c r="N59" i="25"/>
  <c r="L60" i="25"/>
  <c r="N60" i="16"/>
  <c r="L61" i="16"/>
  <c r="O60" i="16"/>
  <c r="O59" i="15"/>
  <c r="N59" i="15"/>
  <c r="L60" i="15"/>
  <c r="L60" i="3"/>
  <c r="O59" i="3"/>
  <c r="N59" i="3"/>
  <c r="O60" i="25" l="1"/>
  <c r="N60" i="25"/>
  <c r="L61" i="25"/>
  <c r="N61" i="16"/>
  <c r="L62" i="16"/>
  <c r="O61" i="16"/>
  <c r="O60" i="15"/>
  <c r="N60" i="15"/>
  <c r="L61" i="15"/>
  <c r="L61" i="3"/>
  <c r="O60" i="3"/>
  <c r="N60" i="3"/>
  <c r="O61" i="25" l="1"/>
  <c r="N61" i="25"/>
  <c r="L62" i="25"/>
  <c r="N62" i="16"/>
  <c r="L63" i="16"/>
  <c r="O62" i="16"/>
  <c r="O61" i="15"/>
  <c r="N61" i="15"/>
  <c r="L62" i="15"/>
  <c r="L62" i="3"/>
  <c r="O61" i="3"/>
  <c r="N61" i="3"/>
  <c r="O62" i="25" l="1"/>
  <c r="N62" i="25"/>
  <c r="L63" i="25"/>
  <c r="N63" i="16"/>
  <c r="O63" i="16"/>
  <c r="L64" i="16"/>
  <c r="O62" i="15"/>
  <c r="N62" i="15"/>
  <c r="L63" i="15"/>
  <c r="L63" i="3"/>
  <c r="O62" i="3"/>
  <c r="N62" i="3"/>
  <c r="O63" i="25" l="1"/>
  <c r="N63" i="25"/>
  <c r="L64" i="25"/>
  <c r="N64" i="16"/>
  <c r="L65" i="16"/>
  <c r="O64" i="16"/>
  <c r="O63" i="15"/>
  <c r="N63" i="15"/>
  <c r="L64" i="15"/>
  <c r="L64" i="3"/>
  <c r="N63" i="3"/>
  <c r="O63" i="3"/>
  <c r="O64" i="25" l="1"/>
  <c r="N64" i="25"/>
  <c r="L65" i="25"/>
  <c r="N65" i="16"/>
  <c r="O65" i="16"/>
  <c r="L66" i="16"/>
  <c r="O64" i="15"/>
  <c r="N64" i="15"/>
  <c r="L65" i="15"/>
  <c r="L65" i="3"/>
  <c r="N64" i="3"/>
  <c r="O64" i="3"/>
  <c r="O65" i="25" l="1"/>
  <c r="N65" i="25"/>
  <c r="L66" i="25"/>
  <c r="N66" i="16"/>
  <c r="O66" i="16"/>
  <c r="L67" i="16"/>
  <c r="O65" i="15"/>
  <c r="N65" i="15"/>
  <c r="L66" i="15"/>
  <c r="L66" i="3"/>
  <c r="N65" i="3"/>
  <c r="O65" i="3"/>
  <c r="O66" i="25" l="1"/>
  <c r="N66" i="25"/>
  <c r="L67" i="25"/>
  <c r="N67" i="16"/>
  <c r="L68" i="16"/>
  <c r="O67" i="16"/>
  <c r="O66" i="15"/>
  <c r="N66" i="15"/>
  <c r="L67" i="15"/>
  <c r="L67" i="3"/>
  <c r="N66" i="3"/>
  <c r="O66" i="3"/>
  <c r="O67" i="25" l="1"/>
  <c r="N67" i="25"/>
  <c r="L68" i="25"/>
  <c r="N68" i="16"/>
  <c r="L69" i="16"/>
  <c r="O68" i="16"/>
  <c r="O67" i="15"/>
  <c r="N67" i="15"/>
  <c r="L68" i="15"/>
  <c r="L68" i="3"/>
  <c r="O67" i="3"/>
  <c r="N67" i="3"/>
  <c r="O68" i="25" l="1"/>
  <c r="N68" i="25"/>
  <c r="L69" i="25"/>
  <c r="N69" i="16"/>
  <c r="L70" i="16"/>
  <c r="O69" i="16"/>
  <c r="O68" i="15"/>
  <c r="N68" i="15"/>
  <c r="L69" i="15"/>
  <c r="L69" i="3"/>
  <c r="O68" i="3"/>
  <c r="N68" i="3"/>
  <c r="O69" i="25" l="1"/>
  <c r="N69" i="25"/>
  <c r="L70" i="25"/>
  <c r="N70" i="16"/>
  <c r="O70" i="16"/>
  <c r="L71" i="16"/>
  <c r="O69" i="15"/>
  <c r="N69" i="15"/>
  <c r="L70" i="15"/>
  <c r="L70" i="3"/>
  <c r="O69" i="3"/>
  <c r="N69" i="3"/>
  <c r="O70" i="25" l="1"/>
  <c r="N70" i="25"/>
  <c r="L71" i="25"/>
  <c r="N71" i="16"/>
  <c r="L72" i="16"/>
  <c r="O71" i="16"/>
  <c r="O70" i="15"/>
  <c r="N70" i="15"/>
  <c r="L71" i="15"/>
  <c r="L71" i="3"/>
  <c r="N70" i="3"/>
  <c r="O70" i="3"/>
  <c r="O71" i="25" l="1"/>
  <c r="N71" i="25"/>
  <c r="L72" i="25"/>
  <c r="N72" i="16"/>
  <c r="N74" i="16" s="1"/>
  <c r="N76" i="16" s="1"/>
  <c r="O72" i="16"/>
  <c r="O74" i="16" s="1"/>
  <c r="O76" i="16" s="1"/>
  <c r="O13" i="16"/>
  <c r="O15" i="16"/>
  <c r="O71" i="15"/>
  <c r="N71" i="15"/>
  <c r="L72" i="15"/>
  <c r="L72" i="3"/>
  <c r="N71" i="3"/>
  <c r="O71" i="3"/>
  <c r="O72" i="25" l="1"/>
  <c r="O74" i="25" s="1"/>
  <c r="O76" i="25" s="1"/>
  <c r="N72" i="25"/>
  <c r="N74" i="25" s="1"/>
  <c r="N76" i="25" s="1"/>
  <c r="O13" i="25"/>
  <c r="O15" i="25"/>
  <c r="Q78" i="16"/>
  <c r="O11" i="16" s="1"/>
  <c r="O72" i="15"/>
  <c r="O74" i="15" s="1"/>
  <c r="O76" i="15" s="1"/>
  <c r="N72" i="15"/>
  <c r="N74" i="15" s="1"/>
  <c r="N76" i="15" s="1"/>
  <c r="O13" i="15"/>
  <c r="O15" i="15"/>
  <c r="O15" i="3"/>
  <c r="O13" i="3"/>
  <c r="N72" i="3"/>
  <c r="N74" i="3" s="1"/>
  <c r="N76" i="3" s="1"/>
  <c r="O72" i="3"/>
  <c r="O74" i="3" s="1"/>
  <c r="O76" i="3" s="1"/>
  <c r="Q78" i="25" l="1"/>
  <c r="O11" i="25" s="1"/>
  <c r="Q78" i="15"/>
  <c r="O11" i="15" s="1"/>
  <c r="Q78" i="3"/>
  <c r="O11" i="3" s="1"/>
</calcChain>
</file>

<file path=xl/sharedStrings.xml><?xml version="1.0" encoding="utf-8"?>
<sst xmlns="http://schemas.openxmlformats.org/spreadsheetml/2006/main" count="347" uniqueCount="93">
  <si>
    <t>Équipe Lab</t>
  </si>
  <si>
    <t>Matricule</t>
  </si>
  <si>
    <t>Nom</t>
  </si>
  <si>
    <t>Prénom</t>
  </si>
  <si>
    <t>Produit</t>
  </si>
  <si>
    <t>Stock de sécurité</t>
  </si>
  <si>
    <t>heure de production /Unité</t>
  </si>
  <si>
    <t>Prix de revient ($)/ unité</t>
  </si>
  <si>
    <t>coût de Stockage d'une unité durant un an</t>
  </si>
  <si>
    <t>coût de Stockage d'une heure de production durant un an</t>
  </si>
  <si>
    <t>Cout de Stockage d'une heure pendant une semaine</t>
  </si>
  <si>
    <t>Quantité</t>
  </si>
  <si>
    <t>Heures</t>
  </si>
  <si>
    <t>Petites Jeep</t>
  </si>
  <si>
    <t>Grandes Jeep</t>
  </si>
  <si>
    <t>Total</t>
  </si>
  <si>
    <t>Moyenne</t>
  </si>
  <si>
    <t>Planification de la production</t>
  </si>
  <si>
    <t>Nombre d'heures par jour</t>
  </si>
  <si>
    <t>h</t>
  </si>
  <si>
    <t>Nombre d'employé début</t>
  </si>
  <si>
    <t>PJ</t>
  </si>
  <si>
    <t>Stock initial</t>
  </si>
  <si>
    <t>U</t>
  </si>
  <si>
    <t>Coût horaire de base</t>
  </si>
  <si>
    <t>$/h</t>
  </si>
  <si>
    <t>Nombre d'employés Max</t>
  </si>
  <si>
    <t>Stock sécurité</t>
  </si>
  <si>
    <t>Coût d' 1 heure supplémentaire</t>
  </si>
  <si>
    <t>Heure de production</t>
  </si>
  <si>
    <t>Coût d'embauche</t>
  </si>
  <si>
    <t>$/p</t>
  </si>
  <si>
    <t>Nombre employés</t>
  </si>
  <si>
    <t>Heures sup.
(h/sem)</t>
  </si>
  <si>
    <t>GJ</t>
  </si>
  <si>
    <t>Coût de remerciement</t>
  </si>
  <si>
    <t>Niveau 01</t>
  </si>
  <si>
    <t>Efficience</t>
  </si>
  <si>
    <t>Niveau 02</t>
  </si>
  <si>
    <t>Niveau 03</t>
  </si>
  <si>
    <t>Capacité maximale de stockage</t>
  </si>
  <si>
    <t>Stock de sécurité total</t>
  </si>
  <si>
    <t xml:space="preserve">Taux de stochage </t>
  </si>
  <si>
    <t>Prix de revient PJ</t>
  </si>
  <si>
    <t>$</t>
  </si>
  <si>
    <t>Coût Total</t>
  </si>
  <si>
    <t>Prix de revient GJ</t>
  </si>
  <si>
    <t xml:space="preserve">Stock MAX </t>
  </si>
  <si>
    <t>Coût de pénurie d'1 heure pendant une semaine</t>
  </si>
  <si>
    <t>Heures Sup. Max par semaine</t>
  </si>
  <si>
    <t>Stock MIN</t>
  </si>
  <si>
    <t>Mouvement des employés</t>
  </si>
  <si>
    <t>Sem</t>
  </si>
  <si>
    <t>Jours Ouv. 
/ Sem</t>
  </si>
  <si>
    <t>Prév. PJ 
(u)</t>
  </si>
  <si>
    <t>Prév. GJ 
(u)</t>
  </si>
  <si>
    <t>Prév. PJ 
(h)</t>
  </si>
  <si>
    <t>Prév. GJ 
(h)</t>
  </si>
  <si>
    <t>Prév. PJ+GJ (h)</t>
  </si>
  <si>
    <t>Nombre Emply (P)</t>
  </si>
  <si>
    <t xml:space="preserve">Heures Disponible (Normales)
/ jour </t>
  </si>
  <si>
    <t>Heures disponibles (Normales)
/ semaine</t>
  </si>
  <si>
    <t>Heures Sup
 /semaine</t>
  </si>
  <si>
    <t>Stock réel
(h)</t>
  </si>
  <si>
    <t>Coût mains-d'œuvres direct ( $ )</t>
  </si>
  <si>
    <t>Coûts de pénurie
($)</t>
  </si>
  <si>
    <t>Coûts de Stockage
($)</t>
  </si>
  <si>
    <t>Embauche
(P)</t>
  </si>
  <si>
    <t>Remerciement
(P)</t>
  </si>
  <si>
    <t>Debut</t>
  </si>
  <si>
    <t xml:space="preserve"> </t>
  </si>
  <si>
    <t>Coûts Partiels</t>
  </si>
  <si>
    <t>Coût de stockage d'1 heure pendant 1 semaine</t>
  </si>
  <si>
    <t>Scénario 1</t>
  </si>
  <si>
    <t>Scénario 2</t>
  </si>
  <si>
    <t>Scénario 3</t>
  </si>
  <si>
    <t>Niveau 1</t>
  </si>
  <si>
    <t>Niveau 2</t>
  </si>
  <si>
    <t>Niveau 3</t>
  </si>
  <si>
    <t>Stock Max</t>
  </si>
  <si>
    <t>Stock Min</t>
  </si>
  <si>
    <t>Capacite maximale de stockage</t>
  </si>
  <si>
    <t>Stock de securite exige PJ</t>
  </si>
  <si>
    <t>Stock de securite exige GJ</t>
  </si>
  <si>
    <t>Podgorica</t>
  </si>
  <si>
    <t>Andi</t>
  </si>
  <si>
    <t>Xiao Yuan</t>
  </si>
  <si>
    <t>Ming</t>
  </si>
  <si>
    <t>Question 2-1</t>
  </si>
  <si>
    <t>Question 2-2</t>
  </si>
  <si>
    <t>Question 2-3</t>
  </si>
  <si>
    <t>Coût d'une heure supplémentaire à 11$/h</t>
  </si>
  <si>
    <t>Coût d'une heure supplémetaire à 16$/heure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</si>
</sst>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quot;$&quot;"/>
  </numFmts>
  <fonts count="18" x14ac:knownFonts="1">
    <font>
      <sz val="11"/>
      <color theme="1"/>
      <name val="Calibri"/>
      <family val="2"/>
      <scheme val="minor"/>
    </font>
    <font>
      <sz val="10"/>
      <name val="Arial"/>
      <family val="2"/>
    </font>
    <font>
      <b/>
      <sz val="10"/>
      <name val="Arial"/>
      <family val="2"/>
    </font>
    <font>
      <b/>
      <sz val="12"/>
      <name val="Arial"/>
      <family val="2"/>
    </font>
    <font>
      <b/>
      <sz val="10"/>
      <color indexed="10"/>
      <name val="Arial"/>
      <family val="2"/>
    </font>
    <font>
      <b/>
      <sz val="8"/>
      <name val="Arial"/>
      <family val="2"/>
    </font>
    <font>
      <b/>
      <sz val="12"/>
      <color indexed="9"/>
      <name val="Arial"/>
      <family val="2"/>
    </font>
    <font>
      <sz val="10"/>
      <color indexed="9"/>
      <name val="Arial"/>
      <family val="2"/>
    </font>
    <font>
      <b/>
      <sz val="14"/>
      <color indexed="11"/>
      <name val="Arial"/>
      <family val="2"/>
    </font>
    <font>
      <b/>
      <sz val="14"/>
      <color indexed="9"/>
      <name val="Arial"/>
      <family val="2"/>
    </font>
    <font>
      <b/>
      <sz val="14"/>
      <color indexed="10"/>
      <name val="Arial"/>
      <family val="2"/>
    </font>
    <font>
      <sz val="10"/>
      <name val="Arial"/>
      <family val="2"/>
    </font>
    <font>
      <sz val="11"/>
      <name val="Calibri"/>
      <family val="2"/>
    </font>
    <font>
      <sz val="11"/>
      <color indexed="8"/>
      <name val="Calibri"/>
      <family val="2"/>
    </font>
    <font>
      <b/>
      <sz val="10"/>
      <color indexed="9"/>
      <name val="Arial"/>
      <family val="2"/>
    </font>
    <font>
      <b/>
      <sz val="12"/>
      <color indexed="10"/>
      <name val="Arial"/>
      <family val="2"/>
    </font>
    <font>
      <sz val="8"/>
      <name val="Calibri"/>
      <family val="2"/>
      <scheme val="minor"/>
    </font>
    <font>
      <b/>
      <sz val="11"/>
      <color theme="1"/>
      <name val="Calibri"/>
      <family val="2"/>
      <scheme val="minor"/>
    </font>
  </fonts>
  <fills count="15">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8"/>
        <bgColor indexed="64"/>
      </patternFill>
    </fill>
    <fill>
      <patternFill patternType="solid">
        <fgColor indexed="55"/>
        <bgColor indexed="64"/>
      </patternFill>
    </fill>
    <fill>
      <patternFill patternType="solid">
        <fgColor indexed="10"/>
        <bgColor indexed="64"/>
      </patternFill>
    </fill>
    <fill>
      <patternFill patternType="solid">
        <fgColor indexed="57"/>
        <bgColor indexed="64"/>
      </patternFill>
    </fill>
    <fill>
      <patternFill patternType="solid">
        <fgColor indexed="27"/>
        <bgColor indexed="64"/>
      </patternFill>
    </fill>
    <fill>
      <patternFill patternType="solid">
        <fgColor indexed="40"/>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59999389629810485"/>
        <bgColor indexed="64"/>
      </patternFill>
    </fill>
  </fills>
  <borders count="42">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diagonal/>
    </border>
    <border>
      <left style="thick">
        <color indexed="9"/>
      </left>
      <right style="thick">
        <color indexed="9"/>
      </right>
      <top style="thick">
        <color indexed="9"/>
      </top>
      <bottom style="thick">
        <color indexed="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thick">
        <color indexed="9"/>
      </left>
      <right style="thick">
        <color indexed="9"/>
      </right>
      <top style="thick">
        <color indexed="9"/>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1" fillId="0" borderId="0"/>
  </cellStyleXfs>
  <cellXfs count="157">
    <xf numFmtId="0" fontId="0" fillId="0" borderId="0" xfId="0"/>
    <xf numFmtId="0" fontId="1" fillId="0" borderId="0" xfId="1"/>
    <xf numFmtId="0" fontId="1" fillId="0" borderId="0" xfId="1" applyBorder="1"/>
    <xf numFmtId="0" fontId="13" fillId="0" borderId="3" xfId="1" applyFont="1" applyBorder="1" applyAlignment="1">
      <alignment horizontal="center" wrapText="1"/>
    </xf>
    <xf numFmtId="0" fontId="13" fillId="0" borderId="13" xfId="1" applyFont="1" applyBorder="1" applyAlignment="1">
      <alignment horizontal="center" wrapText="1"/>
    </xf>
    <xf numFmtId="0" fontId="12" fillId="0" borderId="0" xfId="1" applyFont="1" applyAlignment="1">
      <alignment wrapText="1"/>
    </xf>
    <xf numFmtId="0" fontId="13" fillId="0" borderId="0" xfId="1" applyFont="1" applyAlignment="1">
      <alignment horizontal="right" wrapText="1"/>
    </xf>
    <xf numFmtId="0" fontId="13" fillId="11" borderId="13" xfId="1" applyFont="1" applyFill="1" applyBorder="1" applyAlignment="1">
      <alignment horizontal="center" wrapText="1"/>
    </xf>
    <xf numFmtId="0" fontId="13" fillId="11" borderId="3" xfId="1" applyFont="1" applyFill="1" applyBorder="1" applyAlignment="1">
      <alignment horizontal="center" wrapText="1"/>
    </xf>
    <xf numFmtId="164" fontId="13" fillId="11" borderId="13" xfId="1" applyNumberFormat="1" applyFont="1" applyFill="1" applyBorder="1" applyAlignment="1">
      <alignment horizontal="center" wrapText="1"/>
    </xf>
    <xf numFmtId="164" fontId="13" fillId="11" borderId="3" xfId="1" applyNumberFormat="1" applyFont="1" applyFill="1" applyBorder="1" applyAlignment="1">
      <alignment horizontal="center" wrapText="1"/>
    </xf>
    <xf numFmtId="0" fontId="1" fillId="0" borderId="0" xfId="1" applyAlignment="1"/>
    <xf numFmtId="0" fontId="1" fillId="0" borderId="10" xfId="1" applyBorder="1"/>
    <xf numFmtId="0" fontId="6" fillId="4" borderId="0" xfId="0" applyFont="1" applyFill="1"/>
    <xf numFmtId="0" fontId="7" fillId="4" borderId="0" xfId="0" applyFont="1" applyFill="1"/>
    <xf numFmtId="0" fontId="3" fillId="4" borderId="0" xfId="0" applyFont="1" applyFill="1"/>
    <xf numFmtId="0" fontId="0" fillId="4" borderId="0" xfId="0" applyFill="1"/>
    <xf numFmtId="0" fontId="0" fillId="0" borderId="0" xfId="0" applyFill="1" applyBorder="1"/>
    <xf numFmtId="0" fontId="0" fillId="0" borderId="0" xfId="0" applyFill="1"/>
    <xf numFmtId="0" fontId="0" fillId="2" borderId="2" xfId="0" applyFill="1" applyBorder="1" applyAlignment="1">
      <alignment horizontal="center"/>
    </xf>
    <xf numFmtId="0" fontId="0" fillId="2" borderId="4" xfId="0" applyFill="1" applyBorder="1" applyAlignment="1">
      <alignment horizontal="center"/>
    </xf>
    <xf numFmtId="0" fontId="0" fillId="2" borderId="21" xfId="0" applyFill="1" applyBorder="1" applyAlignment="1">
      <alignment horizontal="center"/>
    </xf>
    <xf numFmtId="0" fontId="0" fillId="2" borderId="22" xfId="0" applyFill="1" applyBorder="1" applyAlignment="1">
      <alignment horizontal="center"/>
    </xf>
    <xf numFmtId="0" fontId="0" fillId="0" borderId="0" xfId="0" applyFill="1" applyBorder="1" applyAlignment="1">
      <alignment horizontal="center"/>
    </xf>
    <xf numFmtId="0" fontId="0" fillId="2" borderId="5" xfId="0" applyFill="1" applyBorder="1" applyAlignment="1">
      <alignment horizontal="center"/>
    </xf>
    <xf numFmtId="0" fontId="0" fillId="2" borderId="23" xfId="0" applyFill="1" applyBorder="1" applyAlignment="1">
      <alignment horizontal="center"/>
    </xf>
    <xf numFmtId="0" fontId="0" fillId="0" borderId="0" xfId="0" applyAlignment="1">
      <alignment horizontal="center"/>
    </xf>
    <xf numFmtId="0" fontId="0" fillId="2" borderId="6" xfId="0" applyFill="1" applyBorder="1" applyAlignment="1">
      <alignment horizontal="center"/>
    </xf>
    <xf numFmtId="0" fontId="0" fillId="2" borderId="24" xfId="0" applyFill="1" applyBorder="1" applyAlignment="1">
      <alignment horizontal="center"/>
    </xf>
    <xf numFmtId="0" fontId="15" fillId="4" borderId="20" xfId="0" applyFont="1" applyFill="1" applyBorder="1" applyAlignment="1">
      <alignment horizontal="center" vertical="center" wrapText="1"/>
    </xf>
    <xf numFmtId="0" fontId="6" fillId="4" borderId="9" xfId="0" applyFont="1" applyFill="1" applyBorder="1" applyAlignment="1">
      <alignment horizontal="center" wrapText="1"/>
    </xf>
    <xf numFmtId="0" fontId="0" fillId="2" borderId="7" xfId="0" applyFill="1" applyBorder="1" applyAlignment="1">
      <alignment horizontal="center"/>
    </xf>
    <xf numFmtId="0" fontId="4" fillId="4" borderId="9" xfId="0" applyFont="1" applyFill="1" applyBorder="1" applyAlignment="1">
      <alignment horizontal="center" vertical="center"/>
    </xf>
    <xf numFmtId="0" fontId="10" fillId="4" borderId="9" xfId="0" applyFont="1" applyFill="1" applyBorder="1" applyAlignment="1">
      <alignment horizontal="center"/>
    </xf>
    <xf numFmtId="2" fontId="9" fillId="4" borderId="9" xfId="0" applyNumberFormat="1" applyFont="1" applyFill="1" applyBorder="1" applyAlignment="1">
      <alignment horizontal="center" wrapText="1"/>
    </xf>
    <xf numFmtId="0" fontId="0" fillId="2" borderId="3" xfId="0" applyFill="1" applyBorder="1" applyAlignment="1">
      <alignment horizontal="center"/>
    </xf>
    <xf numFmtId="0" fontId="0" fillId="2" borderId="3" xfId="0" applyFill="1" applyBorder="1" applyAlignment="1"/>
    <xf numFmtId="0" fontId="10" fillId="0" borderId="0" xfId="0" applyFont="1" applyFill="1" applyBorder="1" applyAlignment="1">
      <alignment horizontal="center"/>
    </xf>
    <xf numFmtId="0" fontId="0" fillId="2" borderId="1" xfId="0" applyFill="1" applyBorder="1" applyAlignment="1">
      <alignment horizontal="center"/>
    </xf>
    <xf numFmtId="0" fontId="2" fillId="12" borderId="1" xfId="0" applyFont="1" applyFill="1" applyBorder="1" applyAlignment="1">
      <alignment horizontal="center"/>
    </xf>
    <xf numFmtId="0" fontId="2" fillId="3" borderId="2" xfId="0" applyFont="1" applyFill="1" applyBorder="1" applyAlignment="1">
      <alignment horizontal="center"/>
    </xf>
    <xf numFmtId="0" fontId="8" fillId="4" borderId="1" xfId="0" applyFont="1" applyFill="1" applyBorder="1" applyAlignment="1">
      <alignment horizontal="center"/>
    </xf>
    <xf numFmtId="2" fontId="8" fillId="4" borderId="4" xfId="0" applyNumberFormat="1" applyFont="1" applyFill="1" applyBorder="1" applyAlignment="1">
      <alignment horizontal="center"/>
    </xf>
    <xf numFmtId="0" fontId="8" fillId="0" borderId="0" xfId="0" applyFont="1" applyFill="1" applyBorder="1" applyAlignment="1">
      <alignment horizontal="center"/>
    </xf>
    <xf numFmtId="0" fontId="0" fillId="0" borderId="0" xfId="0" applyBorder="1"/>
    <xf numFmtId="0" fontId="0" fillId="0" borderId="0" xfId="0" applyBorder="1" applyAlignment="1">
      <alignment horizontal="center"/>
    </xf>
    <xf numFmtId="2" fontId="0" fillId="0" borderId="0" xfId="0" applyNumberFormat="1"/>
    <xf numFmtId="0" fontId="2" fillId="12" borderId="26" xfId="0" applyFont="1" applyFill="1" applyBorder="1" applyAlignment="1">
      <alignment horizontal="center"/>
    </xf>
    <xf numFmtId="0" fontId="2" fillId="3" borderId="8" xfId="0" applyFont="1" applyFill="1" applyBorder="1" applyAlignment="1">
      <alignment horizontal="center"/>
    </xf>
    <xf numFmtId="0" fontId="9" fillId="4" borderId="2" xfId="0" applyFont="1" applyFill="1" applyBorder="1" applyAlignment="1">
      <alignment horizontal="center"/>
    </xf>
    <xf numFmtId="2" fontId="9" fillId="4" borderId="2" xfId="0" applyNumberFormat="1" applyFont="1" applyFill="1" applyBorder="1" applyAlignment="1">
      <alignment horizontal="center"/>
    </xf>
    <xf numFmtId="0" fontId="9" fillId="0" borderId="0" xfId="0" applyFont="1" applyFill="1" applyBorder="1" applyAlignment="1">
      <alignment horizontal="center"/>
    </xf>
    <xf numFmtId="0" fontId="2" fillId="8" borderId="16" xfId="0" applyFont="1" applyFill="1" applyBorder="1" applyAlignment="1">
      <alignment horizontal="center"/>
    </xf>
    <xf numFmtId="0" fontId="2" fillId="8" borderId="17" xfId="0" applyFont="1" applyFill="1" applyBorder="1" applyAlignment="1">
      <alignment horizontal="center"/>
    </xf>
    <xf numFmtId="0" fontId="9" fillId="4" borderId="0" xfId="0" applyFont="1" applyFill="1" applyAlignment="1">
      <alignment horizontal="center"/>
    </xf>
    <xf numFmtId="2" fontId="9" fillId="4" borderId="0" xfId="0" applyNumberFormat="1" applyFont="1" applyFill="1" applyAlignment="1">
      <alignment horizontal="center"/>
    </xf>
    <xf numFmtId="0" fontId="14" fillId="0" borderId="0" xfId="0" applyFont="1" applyFill="1" applyBorder="1"/>
    <xf numFmtId="0" fontId="14" fillId="0" borderId="0" xfId="0" applyFont="1" applyFill="1" applyBorder="1" applyAlignment="1">
      <alignment horizontal="center"/>
    </xf>
    <xf numFmtId="0" fontId="9" fillId="0" borderId="0" xfId="0" applyFont="1" applyFill="1" applyAlignment="1">
      <alignment horizontal="center"/>
    </xf>
    <xf numFmtId="2" fontId="9" fillId="0" borderId="0" xfId="0" applyNumberFormat="1" applyFont="1" applyFill="1" applyAlignment="1">
      <alignment horizontal="center"/>
    </xf>
    <xf numFmtId="0" fontId="2" fillId="0" borderId="0" xfId="0" applyFont="1" applyFill="1" applyBorder="1" applyAlignment="1">
      <alignment vertical="center" wrapText="1"/>
    </xf>
    <xf numFmtId="0" fontId="14" fillId="0" borderId="0" xfId="0" applyFont="1" applyFill="1" applyBorder="1" applyAlignment="1">
      <alignment vertical="center" wrapText="1"/>
    </xf>
    <xf numFmtId="0" fontId="2" fillId="2" borderId="10"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9" borderId="10"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14" fillId="6" borderId="10" xfId="0" applyFont="1" applyFill="1" applyBorder="1" applyAlignment="1">
      <alignment horizontal="center" vertical="center" wrapText="1"/>
    </xf>
    <xf numFmtId="0" fontId="14" fillId="6" borderId="25" xfId="0" applyFont="1" applyFill="1" applyBorder="1" applyAlignment="1">
      <alignment horizontal="center" vertical="center" wrapText="1"/>
    </xf>
    <xf numFmtId="0" fontId="14" fillId="6" borderId="2" xfId="0" applyFont="1" applyFill="1" applyBorder="1" applyAlignment="1">
      <alignment horizontal="center" vertical="center" wrapText="1"/>
    </xf>
    <xf numFmtId="0" fontId="14" fillId="6" borderId="4" xfId="0" applyFont="1" applyFill="1" applyBorder="1" applyAlignment="1">
      <alignment horizontal="center" vertical="center" wrapText="1"/>
    </xf>
    <xf numFmtId="0" fontId="5" fillId="5" borderId="18" xfId="0" applyFont="1" applyFill="1" applyBorder="1" applyAlignment="1">
      <alignment horizontal="center" wrapText="1"/>
    </xf>
    <xf numFmtId="0" fontId="2" fillId="5" borderId="19" xfId="0" applyFont="1" applyFill="1" applyBorder="1" applyAlignment="1">
      <alignment horizontal="center" wrapText="1"/>
    </xf>
    <xf numFmtId="0" fontId="2" fillId="5" borderId="19" xfId="0" applyFont="1" applyFill="1" applyBorder="1" applyAlignment="1">
      <alignment horizontal="center"/>
    </xf>
    <xf numFmtId="0" fontId="0" fillId="5" borderId="19" xfId="0" applyFill="1" applyBorder="1"/>
    <xf numFmtId="0" fontId="0" fillId="5" borderId="11" xfId="0" applyFill="1" applyBorder="1"/>
    <xf numFmtId="0" fontId="4" fillId="5" borderId="12" xfId="0" applyFont="1" applyFill="1" applyBorder="1"/>
    <xf numFmtId="0" fontId="2" fillId="2" borderId="7" xfId="0" applyFont="1" applyFill="1" applyBorder="1" applyAlignment="1">
      <alignment horizontal="center"/>
    </xf>
    <xf numFmtId="0" fontId="0" fillId="0" borderId="10" xfId="0" applyBorder="1" applyAlignment="1">
      <alignment horizontal="center"/>
    </xf>
    <xf numFmtId="1" fontId="0" fillId="0" borderId="10" xfId="0" applyNumberFormat="1" applyBorder="1" applyAlignment="1">
      <alignment horizontal="center"/>
    </xf>
    <xf numFmtId="2" fontId="0" fillId="0" borderId="10" xfId="0" applyNumberFormat="1" applyBorder="1" applyAlignment="1">
      <alignment horizontal="center"/>
    </xf>
    <xf numFmtId="1" fontId="0" fillId="0" borderId="10" xfId="0" applyNumberFormat="1" applyFill="1" applyBorder="1" applyAlignment="1">
      <alignment horizontal="center"/>
    </xf>
    <xf numFmtId="0" fontId="2" fillId="2" borderId="5" xfId="0" applyFont="1" applyFill="1" applyBorder="1" applyAlignment="1">
      <alignment horizontal="center"/>
    </xf>
    <xf numFmtId="0" fontId="2" fillId="2" borderId="5" xfId="0" applyFont="1" applyFill="1" applyBorder="1" applyAlignment="1">
      <alignment horizontal="center" wrapText="1"/>
    </xf>
    <xf numFmtId="0" fontId="2" fillId="2" borderId="6" xfId="0" applyFont="1" applyFill="1" applyBorder="1" applyAlignment="1">
      <alignment horizontal="center"/>
    </xf>
    <xf numFmtId="0" fontId="14" fillId="4" borderId="14" xfId="0" applyFont="1" applyFill="1" applyBorder="1" applyAlignment="1">
      <alignment horizontal="center"/>
    </xf>
    <xf numFmtId="2" fontId="14" fillId="4" borderId="14" xfId="0" applyNumberFormat="1" applyFont="1" applyFill="1" applyBorder="1" applyAlignment="1">
      <alignment horizontal="center"/>
    </xf>
    <xf numFmtId="0" fontId="3" fillId="0" borderId="0" xfId="0" applyFont="1" applyBorder="1" applyAlignment="1">
      <alignment horizontal="right"/>
    </xf>
    <xf numFmtId="0" fontId="14" fillId="7" borderId="15" xfId="0" applyFont="1" applyFill="1" applyBorder="1" applyAlignment="1">
      <alignment horizontal="center"/>
    </xf>
    <xf numFmtId="0" fontId="6" fillId="6" borderId="2" xfId="0" applyFont="1" applyFill="1" applyBorder="1" applyAlignment="1">
      <alignment horizontal="center"/>
    </xf>
    <xf numFmtId="0" fontId="14" fillId="6" borderId="2" xfId="0" applyFont="1" applyFill="1" applyBorder="1" applyAlignment="1">
      <alignment horizontal="center"/>
    </xf>
    <xf numFmtId="0" fontId="1" fillId="0" borderId="35" xfId="1" applyBorder="1"/>
    <xf numFmtId="0" fontId="1" fillId="0" borderId="36" xfId="1" applyBorder="1"/>
    <xf numFmtId="0" fontId="1" fillId="0" borderId="37" xfId="1" applyBorder="1"/>
    <xf numFmtId="0" fontId="1" fillId="0" borderId="38" xfId="1" applyBorder="1"/>
    <xf numFmtId="0" fontId="1" fillId="0" borderId="39" xfId="1" applyBorder="1"/>
    <xf numFmtId="0" fontId="1" fillId="0" borderId="40" xfId="1" applyBorder="1"/>
    <xf numFmtId="0" fontId="1" fillId="0" borderId="15" xfId="1" applyBorder="1"/>
    <xf numFmtId="0" fontId="1" fillId="0" borderId="41" xfId="1" applyBorder="1"/>
    <xf numFmtId="0" fontId="11" fillId="13" borderId="31" xfId="1" applyFont="1" applyFill="1" applyBorder="1" applyAlignment="1">
      <alignment horizontal="center"/>
    </xf>
    <xf numFmtId="0" fontId="11" fillId="13" borderId="16" xfId="1" applyFont="1" applyFill="1" applyBorder="1" applyAlignment="1">
      <alignment horizontal="center"/>
    </xf>
    <xf numFmtId="0" fontId="11" fillId="13" borderId="17" xfId="1" applyFont="1" applyFill="1" applyBorder="1" applyAlignment="1">
      <alignment horizontal="center"/>
    </xf>
    <xf numFmtId="0" fontId="13" fillId="5" borderId="13" xfId="1" applyFont="1" applyFill="1" applyBorder="1" applyAlignment="1">
      <alignment horizontal="left" vertical="top" wrapText="1"/>
    </xf>
    <xf numFmtId="0" fontId="0" fillId="2" borderId="10" xfId="0" applyFill="1" applyBorder="1" applyAlignment="1">
      <alignment horizontal="center"/>
    </xf>
    <xf numFmtId="0" fontId="14" fillId="6" borderId="4" xfId="0" applyFont="1" applyFill="1" applyBorder="1" applyAlignment="1">
      <alignment horizontal="center" vertical="center" wrapText="1"/>
    </xf>
    <xf numFmtId="0" fontId="0" fillId="0" borderId="10" xfId="0" applyBorder="1"/>
    <xf numFmtId="0" fontId="0" fillId="13" borderId="10" xfId="0" applyFill="1" applyBorder="1"/>
    <xf numFmtId="1" fontId="14" fillId="4" borderId="14" xfId="0" applyNumberFormat="1" applyFont="1" applyFill="1" applyBorder="1" applyAlignment="1">
      <alignment horizontal="center"/>
    </xf>
    <xf numFmtId="2" fontId="14" fillId="7" borderId="15" xfId="0" applyNumberFormat="1" applyFont="1" applyFill="1" applyBorder="1" applyAlignment="1">
      <alignment horizontal="center"/>
    </xf>
    <xf numFmtId="1" fontId="14" fillId="7" borderId="15" xfId="0" applyNumberFormat="1" applyFont="1" applyFill="1" applyBorder="1" applyAlignment="1">
      <alignment horizontal="center"/>
    </xf>
    <xf numFmtId="2" fontId="0" fillId="0" borderId="10" xfId="0" applyNumberFormat="1" applyBorder="1"/>
    <xf numFmtId="0" fontId="17" fillId="0" borderId="0" xfId="0" applyFont="1"/>
    <xf numFmtId="0" fontId="2" fillId="8" borderId="16" xfId="0" applyFont="1" applyFill="1" applyBorder="1" applyAlignment="1">
      <alignment horizontal="center"/>
    </xf>
    <xf numFmtId="0" fontId="14" fillId="6" borderId="4" xfId="0" applyFont="1" applyFill="1" applyBorder="1" applyAlignment="1">
      <alignment horizontal="center" vertical="center" wrapText="1"/>
    </xf>
    <xf numFmtId="0" fontId="0" fillId="2" borderId="4" xfId="0" applyFill="1" applyBorder="1" applyAlignment="1">
      <alignment horizontal="center"/>
    </xf>
    <xf numFmtId="0" fontId="0" fillId="2" borderId="1" xfId="0" applyFill="1" applyBorder="1" applyAlignment="1">
      <alignment horizontal="center"/>
    </xf>
    <xf numFmtId="0" fontId="0" fillId="2" borderId="21"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2" fillId="8" borderId="16" xfId="0" applyFont="1" applyFill="1" applyBorder="1" applyAlignment="1">
      <alignment horizontal="center"/>
    </xf>
    <xf numFmtId="0" fontId="14" fillId="6" borderId="4" xfId="0" applyFont="1" applyFill="1" applyBorder="1" applyAlignment="1">
      <alignment horizontal="center" vertical="center" wrapText="1"/>
    </xf>
    <xf numFmtId="0" fontId="0" fillId="2" borderId="4" xfId="0" applyFill="1" applyBorder="1" applyAlignment="1">
      <alignment horizontal="center"/>
    </xf>
    <xf numFmtId="0" fontId="0" fillId="2" borderId="1" xfId="0" applyFill="1" applyBorder="1" applyAlignment="1">
      <alignment horizontal="center"/>
    </xf>
    <xf numFmtId="0" fontId="0" fillId="2" borderId="21"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2" fillId="14" borderId="26" xfId="1" applyFont="1" applyFill="1" applyBorder="1" applyAlignment="1">
      <alignment horizontal="center"/>
    </xf>
    <xf numFmtId="0" fontId="2" fillId="14" borderId="32" xfId="1" applyFont="1" applyFill="1" applyBorder="1" applyAlignment="1">
      <alignment horizontal="center"/>
    </xf>
    <xf numFmtId="0" fontId="2" fillId="14" borderId="33" xfId="1" applyFont="1" applyFill="1" applyBorder="1" applyAlignment="1">
      <alignment horizontal="center"/>
    </xf>
    <xf numFmtId="0" fontId="13" fillId="5" borderId="8" xfId="1" applyFont="1" applyFill="1" applyBorder="1" applyAlignment="1">
      <alignment horizontal="left" vertical="top" wrapText="1"/>
    </xf>
    <xf numFmtId="0" fontId="13" fillId="5" borderId="3" xfId="1" applyFont="1" applyFill="1" applyBorder="1" applyAlignment="1">
      <alignment horizontal="left" vertical="top" wrapText="1"/>
    </xf>
    <xf numFmtId="0" fontId="13" fillId="5" borderId="1" xfId="1" applyFont="1" applyFill="1" applyBorder="1" applyAlignment="1">
      <alignment horizontal="left" vertical="top" wrapText="1"/>
    </xf>
    <xf numFmtId="0" fontId="13" fillId="5" borderId="4" xfId="1" applyFont="1" applyFill="1" applyBorder="1" applyAlignment="1">
      <alignment horizontal="left" vertical="top" wrapText="1"/>
    </xf>
    <xf numFmtId="0" fontId="0" fillId="2" borderId="1" xfId="0" applyFill="1" applyBorder="1" applyAlignment="1">
      <alignment horizontal="center"/>
    </xf>
    <xf numFmtId="0" fontId="0" fillId="2" borderId="27" xfId="0" applyFill="1" applyBorder="1" applyAlignment="1">
      <alignment horizontal="center"/>
    </xf>
    <xf numFmtId="0" fontId="0" fillId="2" borderId="4" xfId="0" applyFill="1" applyBorder="1" applyAlignment="1">
      <alignment horizontal="center"/>
    </xf>
    <xf numFmtId="0" fontId="0" fillId="2" borderId="10" xfId="0" applyFill="1" applyBorder="1" applyAlignment="1">
      <alignment horizontal="center"/>
    </xf>
    <xf numFmtId="0" fontId="2" fillId="2" borderId="8"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3" xfId="0" applyFont="1" applyFill="1" applyBorder="1" applyAlignment="1">
      <alignment horizontal="center" vertical="center"/>
    </xf>
    <xf numFmtId="0" fontId="0" fillId="2" borderId="21" xfId="0" applyFill="1" applyBorder="1" applyAlignment="1">
      <alignment horizontal="center"/>
    </xf>
    <xf numFmtId="0" fontId="0" fillId="2" borderId="30" xfId="0" applyFill="1" applyBorder="1" applyAlignment="1">
      <alignment horizontal="center"/>
    </xf>
    <xf numFmtId="0" fontId="0" fillId="2" borderId="5" xfId="0" applyFill="1" applyBorder="1" applyAlignment="1">
      <alignment horizontal="center"/>
    </xf>
    <xf numFmtId="0" fontId="0" fillId="2" borderId="28" xfId="0" applyFill="1" applyBorder="1" applyAlignment="1">
      <alignment horizontal="center"/>
    </xf>
    <xf numFmtId="0" fontId="0" fillId="2" borderId="6" xfId="0" applyFill="1" applyBorder="1" applyAlignment="1">
      <alignment horizontal="center"/>
    </xf>
    <xf numFmtId="0" fontId="0" fillId="2" borderId="29" xfId="0" applyFill="1" applyBorder="1" applyAlignment="1">
      <alignment horizontal="center"/>
    </xf>
    <xf numFmtId="0" fontId="2" fillId="8" borderId="31" xfId="0" applyFont="1" applyFill="1" applyBorder="1" applyAlignment="1">
      <alignment horizontal="center"/>
    </xf>
    <xf numFmtId="0" fontId="2" fillId="8" borderId="16" xfId="0" applyFont="1" applyFill="1" applyBorder="1" applyAlignment="1">
      <alignment horizontal="center"/>
    </xf>
    <xf numFmtId="0" fontId="14" fillId="6" borderId="1" xfId="0" applyFont="1" applyFill="1" applyBorder="1" applyAlignment="1">
      <alignment horizontal="center" vertical="center" wrapText="1"/>
    </xf>
    <xf numFmtId="0" fontId="14" fillId="6" borderId="4" xfId="0" applyFont="1" applyFill="1" applyBorder="1" applyAlignment="1">
      <alignment horizontal="center" vertical="center" wrapText="1"/>
    </xf>
    <xf numFmtId="0" fontId="11" fillId="2" borderId="1" xfId="0" applyFont="1" applyFill="1" applyBorder="1" applyAlignment="1">
      <alignment horizontal="center"/>
    </xf>
    <xf numFmtId="0" fontId="2" fillId="3" borderId="1" xfId="0" applyFont="1" applyFill="1" applyBorder="1" applyAlignment="1">
      <alignment horizontal="center"/>
    </xf>
    <xf numFmtId="0" fontId="2" fillId="3" borderId="27" xfId="0" applyFont="1" applyFill="1" applyBorder="1" applyAlignment="1">
      <alignment horizontal="center"/>
    </xf>
    <xf numFmtId="0" fontId="2" fillId="3" borderId="4" xfId="0" applyFont="1" applyFill="1" applyBorder="1" applyAlignment="1">
      <alignment horizontal="center"/>
    </xf>
    <xf numFmtId="0" fontId="2" fillId="3" borderId="26" xfId="0" applyFont="1" applyFill="1" applyBorder="1" applyAlignment="1">
      <alignment horizontal="center"/>
    </xf>
    <xf numFmtId="0" fontId="2" fillId="3" borderId="32" xfId="0" applyFont="1" applyFill="1" applyBorder="1" applyAlignment="1">
      <alignment horizontal="center"/>
    </xf>
    <xf numFmtId="0" fontId="2" fillId="3" borderId="33" xfId="0" applyFont="1" applyFill="1" applyBorder="1" applyAlignment="1">
      <alignment horizontal="center"/>
    </xf>
    <xf numFmtId="0" fontId="0" fillId="0" borderId="0" xfId="0"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fr-CA" sz="1800" b="0" i="0" baseline="0">
                <a:effectLst/>
              </a:rPr>
              <a:t>Stock réel, Capacité maximale de stockage et stock de sécurité exigé</a:t>
            </a:r>
            <a:endParaRPr lang="fr-CA">
              <a:effectLst/>
            </a:endParaRP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noFill/>
            <a:ln w="25400" cap="flat" cmpd="sng" algn="ctr">
              <a:solidFill>
                <a:schemeClr val="accent1"/>
              </a:solidFill>
              <a:miter lim="800000"/>
            </a:ln>
            <a:effectLst/>
          </c:spPr>
          <c:invertIfNegative val="0"/>
          <c:val>
            <c:numRef>
              <c:f>'Question 1-2'!$R$21:$R$72</c:f>
              <c:numCache>
                <c:formatCode>0</c:formatCode>
                <c:ptCount val="52"/>
                <c:pt idx="0">
                  <c:v>4000</c:v>
                </c:pt>
                <c:pt idx="1">
                  <c:v>4000</c:v>
                </c:pt>
                <c:pt idx="2">
                  <c:v>4000</c:v>
                </c:pt>
                <c:pt idx="3">
                  <c:v>4000</c:v>
                </c:pt>
                <c:pt idx="4">
                  <c:v>4000</c:v>
                </c:pt>
                <c:pt idx="5">
                  <c:v>4000</c:v>
                </c:pt>
                <c:pt idx="6">
                  <c:v>4000</c:v>
                </c:pt>
                <c:pt idx="7">
                  <c:v>4000</c:v>
                </c:pt>
                <c:pt idx="8">
                  <c:v>4000</c:v>
                </c:pt>
                <c:pt idx="9">
                  <c:v>4000</c:v>
                </c:pt>
                <c:pt idx="10">
                  <c:v>4000</c:v>
                </c:pt>
                <c:pt idx="11">
                  <c:v>4000</c:v>
                </c:pt>
                <c:pt idx="12">
                  <c:v>4000</c:v>
                </c:pt>
                <c:pt idx="13">
                  <c:v>4000</c:v>
                </c:pt>
                <c:pt idx="14">
                  <c:v>4000</c:v>
                </c:pt>
                <c:pt idx="15">
                  <c:v>4000</c:v>
                </c:pt>
                <c:pt idx="16">
                  <c:v>4000</c:v>
                </c:pt>
                <c:pt idx="17">
                  <c:v>4000</c:v>
                </c:pt>
                <c:pt idx="18">
                  <c:v>4000</c:v>
                </c:pt>
                <c:pt idx="19">
                  <c:v>4000</c:v>
                </c:pt>
                <c:pt idx="20">
                  <c:v>4000</c:v>
                </c:pt>
                <c:pt idx="21">
                  <c:v>4000</c:v>
                </c:pt>
                <c:pt idx="22">
                  <c:v>4000</c:v>
                </c:pt>
                <c:pt idx="23">
                  <c:v>4000</c:v>
                </c:pt>
                <c:pt idx="24">
                  <c:v>4000</c:v>
                </c:pt>
                <c:pt idx="25">
                  <c:v>4000</c:v>
                </c:pt>
                <c:pt idx="26">
                  <c:v>4000</c:v>
                </c:pt>
                <c:pt idx="27">
                  <c:v>4000</c:v>
                </c:pt>
                <c:pt idx="28">
                  <c:v>4000</c:v>
                </c:pt>
                <c:pt idx="29">
                  <c:v>4000</c:v>
                </c:pt>
                <c:pt idx="30">
                  <c:v>4000</c:v>
                </c:pt>
                <c:pt idx="31">
                  <c:v>4000</c:v>
                </c:pt>
                <c:pt idx="32">
                  <c:v>4000</c:v>
                </c:pt>
                <c:pt idx="33">
                  <c:v>4000</c:v>
                </c:pt>
                <c:pt idx="34">
                  <c:v>4000</c:v>
                </c:pt>
                <c:pt idx="35">
                  <c:v>4000</c:v>
                </c:pt>
                <c:pt idx="36">
                  <c:v>4000</c:v>
                </c:pt>
                <c:pt idx="37">
                  <c:v>4000</c:v>
                </c:pt>
                <c:pt idx="38">
                  <c:v>4000</c:v>
                </c:pt>
                <c:pt idx="39">
                  <c:v>4000</c:v>
                </c:pt>
                <c:pt idx="40">
                  <c:v>4000</c:v>
                </c:pt>
                <c:pt idx="41">
                  <c:v>4000</c:v>
                </c:pt>
                <c:pt idx="42">
                  <c:v>4000</c:v>
                </c:pt>
                <c:pt idx="43">
                  <c:v>4000</c:v>
                </c:pt>
                <c:pt idx="44">
                  <c:v>4000</c:v>
                </c:pt>
                <c:pt idx="45">
                  <c:v>4000</c:v>
                </c:pt>
                <c:pt idx="46">
                  <c:v>4000</c:v>
                </c:pt>
                <c:pt idx="47">
                  <c:v>4000</c:v>
                </c:pt>
                <c:pt idx="48">
                  <c:v>4000</c:v>
                </c:pt>
                <c:pt idx="49">
                  <c:v>4000</c:v>
                </c:pt>
                <c:pt idx="50">
                  <c:v>4000</c:v>
                </c:pt>
                <c:pt idx="51">
                  <c:v>4000</c:v>
                </c:pt>
              </c:numCache>
            </c:numRef>
          </c:val>
          <c:extLst>
            <c:ext xmlns:c16="http://schemas.microsoft.com/office/drawing/2014/chart" uri="{C3380CC4-5D6E-409C-BE32-E72D297353CC}">
              <c16:uniqueId val="{00000000-5A88-4CD0-A01B-2E027A24897C}"/>
            </c:ext>
          </c:extLst>
        </c:ser>
        <c:ser>
          <c:idx val="2"/>
          <c:order val="2"/>
          <c:spPr>
            <a:noFill/>
            <a:ln w="25400" cap="flat" cmpd="sng" algn="ctr">
              <a:solidFill>
                <a:schemeClr val="accent3"/>
              </a:solidFill>
              <a:miter lim="800000"/>
            </a:ln>
            <a:effectLst/>
          </c:spPr>
          <c:invertIfNegative val="0"/>
          <c:val>
            <c:numRef>
              <c:f>'Question 1-2'!$T$21:$T$72</c:f>
              <c:numCache>
                <c:formatCode>0</c:formatCode>
                <c:ptCount val="52"/>
                <c:pt idx="0">
                  <c:v>25</c:v>
                </c:pt>
                <c:pt idx="1">
                  <c:v>25</c:v>
                </c:pt>
                <c:pt idx="2">
                  <c:v>25</c:v>
                </c:pt>
                <c:pt idx="3">
                  <c:v>25</c:v>
                </c:pt>
                <c:pt idx="4">
                  <c:v>25</c:v>
                </c:pt>
                <c:pt idx="5">
                  <c:v>25</c:v>
                </c:pt>
                <c:pt idx="6">
                  <c:v>25</c:v>
                </c:pt>
                <c:pt idx="7">
                  <c:v>25</c:v>
                </c:pt>
                <c:pt idx="8">
                  <c:v>25</c:v>
                </c:pt>
                <c:pt idx="9">
                  <c:v>25</c:v>
                </c:pt>
                <c:pt idx="10">
                  <c:v>25</c:v>
                </c:pt>
                <c:pt idx="11">
                  <c:v>25</c:v>
                </c:pt>
                <c:pt idx="12">
                  <c:v>25</c:v>
                </c:pt>
                <c:pt idx="13">
                  <c:v>25</c:v>
                </c:pt>
                <c:pt idx="14">
                  <c:v>25</c:v>
                </c:pt>
                <c:pt idx="15">
                  <c:v>25</c:v>
                </c:pt>
                <c:pt idx="16">
                  <c:v>25</c:v>
                </c:pt>
                <c:pt idx="17">
                  <c:v>25</c:v>
                </c:pt>
                <c:pt idx="18">
                  <c:v>25</c:v>
                </c:pt>
                <c:pt idx="19">
                  <c:v>25</c:v>
                </c:pt>
                <c:pt idx="20">
                  <c:v>25</c:v>
                </c:pt>
                <c:pt idx="21">
                  <c:v>25</c:v>
                </c:pt>
                <c:pt idx="22">
                  <c:v>25</c:v>
                </c:pt>
                <c:pt idx="23">
                  <c:v>25</c:v>
                </c:pt>
                <c:pt idx="24">
                  <c:v>25</c:v>
                </c:pt>
                <c:pt idx="25">
                  <c:v>25</c:v>
                </c:pt>
                <c:pt idx="26">
                  <c:v>25</c:v>
                </c:pt>
                <c:pt idx="27">
                  <c:v>25</c:v>
                </c:pt>
                <c:pt idx="28">
                  <c:v>25</c:v>
                </c:pt>
                <c:pt idx="29">
                  <c:v>25</c:v>
                </c:pt>
                <c:pt idx="30">
                  <c:v>25</c:v>
                </c:pt>
                <c:pt idx="31">
                  <c:v>25</c:v>
                </c:pt>
                <c:pt idx="32">
                  <c:v>25</c:v>
                </c:pt>
                <c:pt idx="33">
                  <c:v>25</c:v>
                </c:pt>
                <c:pt idx="34">
                  <c:v>25</c:v>
                </c:pt>
                <c:pt idx="35">
                  <c:v>25</c:v>
                </c:pt>
                <c:pt idx="36">
                  <c:v>25</c:v>
                </c:pt>
                <c:pt idx="37">
                  <c:v>25</c:v>
                </c:pt>
                <c:pt idx="38">
                  <c:v>25</c:v>
                </c:pt>
                <c:pt idx="39">
                  <c:v>25</c:v>
                </c:pt>
                <c:pt idx="40">
                  <c:v>25</c:v>
                </c:pt>
                <c:pt idx="41">
                  <c:v>25</c:v>
                </c:pt>
                <c:pt idx="42">
                  <c:v>25</c:v>
                </c:pt>
                <c:pt idx="43">
                  <c:v>25</c:v>
                </c:pt>
                <c:pt idx="44">
                  <c:v>25</c:v>
                </c:pt>
                <c:pt idx="45">
                  <c:v>25</c:v>
                </c:pt>
                <c:pt idx="46">
                  <c:v>25</c:v>
                </c:pt>
                <c:pt idx="47">
                  <c:v>25</c:v>
                </c:pt>
                <c:pt idx="48">
                  <c:v>25</c:v>
                </c:pt>
                <c:pt idx="49">
                  <c:v>25</c:v>
                </c:pt>
                <c:pt idx="50">
                  <c:v>25</c:v>
                </c:pt>
                <c:pt idx="51">
                  <c:v>25</c:v>
                </c:pt>
              </c:numCache>
            </c:numRef>
          </c:val>
          <c:extLst>
            <c:ext xmlns:c16="http://schemas.microsoft.com/office/drawing/2014/chart" uri="{C3380CC4-5D6E-409C-BE32-E72D297353CC}">
              <c16:uniqueId val="{00000002-5A88-4CD0-A01B-2E027A24897C}"/>
            </c:ext>
          </c:extLst>
        </c:ser>
        <c:ser>
          <c:idx val="3"/>
          <c:order val="3"/>
          <c:spPr>
            <a:noFill/>
            <a:ln w="25400" cap="flat" cmpd="sng" algn="ctr">
              <a:solidFill>
                <a:schemeClr val="accent4"/>
              </a:solidFill>
              <a:miter lim="800000"/>
            </a:ln>
            <a:effectLst/>
          </c:spPr>
          <c:invertIfNegative val="0"/>
          <c:val>
            <c:numRef>
              <c:f>'Question 1-2'!$L$20:$L$72</c:f>
              <c:numCache>
                <c:formatCode>0.00</c:formatCode>
                <c:ptCount val="53"/>
                <c:pt idx="0" formatCode="General">
                  <c:v>2300</c:v>
                </c:pt>
                <c:pt idx="1">
                  <c:v>2170</c:v>
                </c:pt>
                <c:pt idx="2">
                  <c:v>2200</c:v>
                </c:pt>
                <c:pt idx="3">
                  <c:v>2230</c:v>
                </c:pt>
                <c:pt idx="4">
                  <c:v>2260</c:v>
                </c:pt>
                <c:pt idx="5">
                  <c:v>2290</c:v>
                </c:pt>
                <c:pt idx="6">
                  <c:v>2320</c:v>
                </c:pt>
                <c:pt idx="7">
                  <c:v>2350</c:v>
                </c:pt>
                <c:pt idx="8">
                  <c:v>2380</c:v>
                </c:pt>
                <c:pt idx="9">
                  <c:v>2360</c:v>
                </c:pt>
                <c:pt idx="10">
                  <c:v>2340</c:v>
                </c:pt>
                <c:pt idx="11">
                  <c:v>2320</c:v>
                </c:pt>
                <c:pt idx="12">
                  <c:v>2300</c:v>
                </c:pt>
                <c:pt idx="13">
                  <c:v>2240</c:v>
                </c:pt>
                <c:pt idx="14">
                  <c:v>2180</c:v>
                </c:pt>
                <c:pt idx="15">
                  <c:v>2120</c:v>
                </c:pt>
                <c:pt idx="16">
                  <c:v>1980</c:v>
                </c:pt>
                <c:pt idx="17">
                  <c:v>1820</c:v>
                </c:pt>
                <c:pt idx="18">
                  <c:v>1660</c:v>
                </c:pt>
                <c:pt idx="19">
                  <c:v>1500</c:v>
                </c:pt>
                <c:pt idx="20">
                  <c:v>1340</c:v>
                </c:pt>
                <c:pt idx="21">
                  <c:v>1090</c:v>
                </c:pt>
                <c:pt idx="22">
                  <c:v>760</c:v>
                </c:pt>
                <c:pt idx="23">
                  <c:v>510</c:v>
                </c:pt>
                <c:pt idx="24">
                  <c:v>260</c:v>
                </c:pt>
                <c:pt idx="25">
                  <c:v>-30</c:v>
                </c:pt>
                <c:pt idx="26">
                  <c:v>-320</c:v>
                </c:pt>
                <c:pt idx="27">
                  <c:v>-690</c:v>
                </c:pt>
                <c:pt idx="28">
                  <c:v>-1060</c:v>
                </c:pt>
                <c:pt idx="29">
                  <c:v>-1800</c:v>
                </c:pt>
                <c:pt idx="30">
                  <c:v>-2540</c:v>
                </c:pt>
                <c:pt idx="31">
                  <c:v>-2880</c:v>
                </c:pt>
                <c:pt idx="32">
                  <c:v>-3220</c:v>
                </c:pt>
                <c:pt idx="33">
                  <c:v>-3510</c:v>
                </c:pt>
                <c:pt idx="34">
                  <c:v>-3800</c:v>
                </c:pt>
                <c:pt idx="35">
                  <c:v>-4090</c:v>
                </c:pt>
                <c:pt idx="36">
                  <c:v>-4380</c:v>
                </c:pt>
                <c:pt idx="37">
                  <c:v>-4580</c:v>
                </c:pt>
                <c:pt idx="38">
                  <c:v>-4860</c:v>
                </c:pt>
                <c:pt idx="39">
                  <c:v>-5060</c:v>
                </c:pt>
                <c:pt idx="40">
                  <c:v>-5260</c:v>
                </c:pt>
                <c:pt idx="41">
                  <c:v>-5420</c:v>
                </c:pt>
                <c:pt idx="42">
                  <c:v>-5580</c:v>
                </c:pt>
                <c:pt idx="43">
                  <c:v>-5820</c:v>
                </c:pt>
                <c:pt idx="44">
                  <c:v>-5980</c:v>
                </c:pt>
                <c:pt idx="45">
                  <c:v>-6090</c:v>
                </c:pt>
                <c:pt idx="46">
                  <c:v>-6200</c:v>
                </c:pt>
                <c:pt idx="47">
                  <c:v>-6390</c:v>
                </c:pt>
                <c:pt idx="48">
                  <c:v>-6500</c:v>
                </c:pt>
                <c:pt idx="49">
                  <c:v>-6520</c:v>
                </c:pt>
                <c:pt idx="50">
                  <c:v>-6540</c:v>
                </c:pt>
                <c:pt idx="51">
                  <c:v>-6560</c:v>
                </c:pt>
                <c:pt idx="52">
                  <c:v>-6740</c:v>
                </c:pt>
              </c:numCache>
            </c:numRef>
          </c:val>
          <c:extLst>
            <c:ext xmlns:c16="http://schemas.microsoft.com/office/drawing/2014/chart" uri="{C3380CC4-5D6E-409C-BE32-E72D297353CC}">
              <c16:uniqueId val="{00000003-5A88-4CD0-A01B-2E027A24897C}"/>
            </c:ext>
          </c:extLst>
        </c:ser>
        <c:ser>
          <c:idx val="1"/>
          <c:order val="1"/>
          <c:spPr>
            <a:noFill/>
            <a:ln w="25400" cap="flat" cmpd="sng" algn="ctr">
              <a:solidFill>
                <a:schemeClr val="accent2"/>
              </a:solidFill>
              <a:miter lim="800000"/>
            </a:ln>
            <a:effectLst/>
          </c:spPr>
          <c:invertIfNegative val="0"/>
          <c:val>
            <c:numRef>
              <c:f>'Question 1-2'!$S$21:$S$72</c:f>
              <c:numCache>
                <c:formatCode>0</c:formatCode>
                <c:ptCount val="52"/>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pt idx="24">
                  <c:v>15</c:v>
                </c:pt>
                <c:pt idx="25">
                  <c:v>15</c:v>
                </c:pt>
                <c:pt idx="26">
                  <c:v>15</c:v>
                </c:pt>
                <c:pt idx="27">
                  <c:v>15</c:v>
                </c:pt>
                <c:pt idx="28">
                  <c:v>15</c:v>
                </c:pt>
                <c:pt idx="29">
                  <c:v>15</c:v>
                </c:pt>
                <c:pt idx="30">
                  <c:v>15</c:v>
                </c:pt>
                <c:pt idx="31">
                  <c:v>15</c:v>
                </c:pt>
                <c:pt idx="32">
                  <c:v>15</c:v>
                </c:pt>
                <c:pt idx="33">
                  <c:v>15</c:v>
                </c:pt>
                <c:pt idx="34">
                  <c:v>15</c:v>
                </c:pt>
                <c:pt idx="35">
                  <c:v>15</c:v>
                </c:pt>
                <c:pt idx="36">
                  <c:v>15</c:v>
                </c:pt>
                <c:pt idx="37">
                  <c:v>15</c:v>
                </c:pt>
                <c:pt idx="38">
                  <c:v>15</c:v>
                </c:pt>
                <c:pt idx="39">
                  <c:v>15</c:v>
                </c:pt>
                <c:pt idx="40">
                  <c:v>15</c:v>
                </c:pt>
                <c:pt idx="41">
                  <c:v>15</c:v>
                </c:pt>
                <c:pt idx="42">
                  <c:v>15</c:v>
                </c:pt>
                <c:pt idx="43">
                  <c:v>15</c:v>
                </c:pt>
                <c:pt idx="44">
                  <c:v>15</c:v>
                </c:pt>
                <c:pt idx="45">
                  <c:v>15</c:v>
                </c:pt>
                <c:pt idx="46">
                  <c:v>15</c:v>
                </c:pt>
                <c:pt idx="47">
                  <c:v>15</c:v>
                </c:pt>
                <c:pt idx="48">
                  <c:v>15</c:v>
                </c:pt>
                <c:pt idx="49">
                  <c:v>15</c:v>
                </c:pt>
                <c:pt idx="50">
                  <c:v>15</c:v>
                </c:pt>
                <c:pt idx="51">
                  <c:v>15</c:v>
                </c:pt>
              </c:numCache>
            </c:numRef>
          </c:val>
          <c:extLst>
            <c:ext xmlns:c16="http://schemas.microsoft.com/office/drawing/2014/chart" uri="{C3380CC4-5D6E-409C-BE32-E72D297353CC}">
              <c16:uniqueId val="{00000001-5A88-4CD0-A01B-2E027A24897C}"/>
            </c:ext>
          </c:extLst>
        </c:ser>
        <c:dLbls>
          <c:showLegendKey val="0"/>
          <c:showVal val="0"/>
          <c:showCatName val="0"/>
          <c:showSerName val="0"/>
          <c:showPercent val="0"/>
          <c:showBubbleSize val="0"/>
        </c:dLbls>
        <c:gapWidth val="164"/>
        <c:axId val="76774480"/>
        <c:axId val="76771568"/>
      </c:barChart>
      <c:catAx>
        <c:axId val="7677448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crossAx val="76771568"/>
        <c:crosses val="autoZero"/>
        <c:auto val="1"/>
        <c:lblAlgn val="ctr"/>
        <c:lblOffset val="100"/>
        <c:noMultiLvlLbl val="0"/>
      </c:catAx>
      <c:valAx>
        <c:axId val="767715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crossAx val="767744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fr-CA" sz="1800" b="0" i="0" baseline="0">
                <a:effectLst/>
              </a:rPr>
              <a:t>Stock réel, Capacité maximale de stockage et stock de sécurité exigé</a:t>
            </a:r>
            <a:endParaRPr lang="fr-CA">
              <a:effectLst/>
            </a:endParaRP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noFill/>
            <a:ln w="25400" cap="flat" cmpd="sng" algn="ctr">
              <a:solidFill>
                <a:schemeClr val="accent1"/>
              </a:solidFill>
              <a:miter lim="800000"/>
            </a:ln>
            <a:effectLst/>
          </c:spPr>
          <c:invertIfNegative val="0"/>
          <c:val>
            <c:numRef>
              <c:f>'Question 2-1'!$R$21:$R$72</c:f>
              <c:numCache>
                <c:formatCode>0</c:formatCode>
                <c:ptCount val="52"/>
                <c:pt idx="0">
                  <c:v>4000</c:v>
                </c:pt>
                <c:pt idx="1">
                  <c:v>4000</c:v>
                </c:pt>
                <c:pt idx="2">
                  <c:v>4000</c:v>
                </c:pt>
                <c:pt idx="3">
                  <c:v>4000</c:v>
                </c:pt>
                <c:pt idx="4">
                  <c:v>4000</c:v>
                </c:pt>
                <c:pt idx="5">
                  <c:v>4000</c:v>
                </c:pt>
                <c:pt idx="6">
                  <c:v>4000</c:v>
                </c:pt>
                <c:pt idx="7">
                  <c:v>4000</c:v>
                </c:pt>
                <c:pt idx="8">
                  <c:v>4000</c:v>
                </c:pt>
                <c:pt idx="9">
                  <c:v>4000</c:v>
                </c:pt>
                <c:pt idx="10">
                  <c:v>4000</c:v>
                </c:pt>
                <c:pt idx="11">
                  <c:v>4000</c:v>
                </c:pt>
                <c:pt idx="12">
                  <c:v>4000</c:v>
                </c:pt>
                <c:pt idx="13">
                  <c:v>4000</c:v>
                </c:pt>
                <c:pt idx="14">
                  <c:v>4000</c:v>
                </c:pt>
                <c:pt idx="15">
                  <c:v>4000</c:v>
                </c:pt>
                <c:pt idx="16">
                  <c:v>4000</c:v>
                </c:pt>
                <c:pt idx="17">
                  <c:v>4000</c:v>
                </c:pt>
                <c:pt idx="18">
                  <c:v>4000</c:v>
                </c:pt>
                <c:pt idx="19">
                  <c:v>4000</c:v>
                </c:pt>
                <c:pt idx="20">
                  <c:v>4000</c:v>
                </c:pt>
                <c:pt idx="21">
                  <c:v>4000</c:v>
                </c:pt>
                <c:pt idx="22">
                  <c:v>4000</c:v>
                </c:pt>
                <c:pt idx="23">
                  <c:v>4000</c:v>
                </c:pt>
                <c:pt idx="24">
                  <c:v>4000</c:v>
                </c:pt>
                <c:pt idx="25">
                  <c:v>4000</c:v>
                </c:pt>
                <c:pt idx="26">
                  <c:v>4000</c:v>
                </c:pt>
                <c:pt idx="27">
                  <c:v>4000</c:v>
                </c:pt>
                <c:pt idx="28">
                  <c:v>4000</c:v>
                </c:pt>
                <c:pt idx="29">
                  <c:v>4000</c:v>
                </c:pt>
                <c:pt idx="30">
                  <c:v>4000</c:v>
                </c:pt>
                <c:pt idx="31">
                  <c:v>4000</c:v>
                </c:pt>
                <c:pt idx="32">
                  <c:v>4000</c:v>
                </c:pt>
                <c:pt idx="33">
                  <c:v>4000</c:v>
                </c:pt>
                <c:pt idx="34">
                  <c:v>4000</c:v>
                </c:pt>
                <c:pt idx="35">
                  <c:v>4000</c:v>
                </c:pt>
                <c:pt idx="36">
                  <c:v>4000</c:v>
                </c:pt>
                <c:pt idx="37">
                  <c:v>4000</c:v>
                </c:pt>
                <c:pt idx="38">
                  <c:v>4000</c:v>
                </c:pt>
                <c:pt idx="39">
                  <c:v>4000</c:v>
                </c:pt>
                <c:pt idx="40">
                  <c:v>4000</c:v>
                </c:pt>
                <c:pt idx="41">
                  <c:v>4000</c:v>
                </c:pt>
                <c:pt idx="42">
                  <c:v>4000</c:v>
                </c:pt>
                <c:pt idx="43">
                  <c:v>4000</c:v>
                </c:pt>
                <c:pt idx="44">
                  <c:v>4000</c:v>
                </c:pt>
                <c:pt idx="45">
                  <c:v>4000</c:v>
                </c:pt>
                <c:pt idx="46">
                  <c:v>4000</c:v>
                </c:pt>
                <c:pt idx="47">
                  <c:v>4000</c:v>
                </c:pt>
                <c:pt idx="48">
                  <c:v>4000</c:v>
                </c:pt>
                <c:pt idx="49">
                  <c:v>4000</c:v>
                </c:pt>
                <c:pt idx="50">
                  <c:v>4000</c:v>
                </c:pt>
                <c:pt idx="51">
                  <c:v>4000</c:v>
                </c:pt>
              </c:numCache>
            </c:numRef>
          </c:val>
          <c:extLst>
            <c:ext xmlns:c16="http://schemas.microsoft.com/office/drawing/2014/chart" uri="{C3380CC4-5D6E-409C-BE32-E72D297353CC}">
              <c16:uniqueId val="{00000000-0B6C-4830-B4A1-3EADA47D7F57}"/>
            </c:ext>
          </c:extLst>
        </c:ser>
        <c:ser>
          <c:idx val="1"/>
          <c:order val="1"/>
          <c:spPr>
            <a:noFill/>
            <a:ln w="25400" cap="flat" cmpd="sng" algn="ctr">
              <a:solidFill>
                <a:schemeClr val="accent2"/>
              </a:solidFill>
              <a:miter lim="800000"/>
            </a:ln>
            <a:effectLst/>
          </c:spPr>
          <c:invertIfNegative val="0"/>
          <c:val>
            <c:numRef>
              <c:f>'Question 2-1'!$S$21:$S$72</c:f>
              <c:numCache>
                <c:formatCode>0</c:formatCode>
                <c:ptCount val="52"/>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pt idx="24">
                  <c:v>15</c:v>
                </c:pt>
                <c:pt idx="25">
                  <c:v>15</c:v>
                </c:pt>
                <c:pt idx="26">
                  <c:v>15</c:v>
                </c:pt>
                <c:pt idx="27">
                  <c:v>15</c:v>
                </c:pt>
                <c:pt idx="28">
                  <c:v>15</c:v>
                </c:pt>
                <c:pt idx="29">
                  <c:v>15</c:v>
                </c:pt>
                <c:pt idx="30">
                  <c:v>15</c:v>
                </c:pt>
                <c:pt idx="31">
                  <c:v>15</c:v>
                </c:pt>
                <c:pt idx="32">
                  <c:v>15</c:v>
                </c:pt>
                <c:pt idx="33">
                  <c:v>15</c:v>
                </c:pt>
                <c:pt idx="34">
                  <c:v>15</c:v>
                </c:pt>
                <c:pt idx="35">
                  <c:v>15</c:v>
                </c:pt>
                <c:pt idx="36">
                  <c:v>15</c:v>
                </c:pt>
                <c:pt idx="37">
                  <c:v>15</c:v>
                </c:pt>
                <c:pt idx="38">
                  <c:v>15</c:v>
                </c:pt>
                <c:pt idx="39">
                  <c:v>15</c:v>
                </c:pt>
                <c:pt idx="40">
                  <c:v>15</c:v>
                </c:pt>
                <c:pt idx="41">
                  <c:v>15</c:v>
                </c:pt>
                <c:pt idx="42">
                  <c:v>15</c:v>
                </c:pt>
                <c:pt idx="43">
                  <c:v>15</c:v>
                </c:pt>
                <c:pt idx="44">
                  <c:v>15</c:v>
                </c:pt>
                <c:pt idx="45">
                  <c:v>15</c:v>
                </c:pt>
                <c:pt idx="46">
                  <c:v>15</c:v>
                </c:pt>
                <c:pt idx="47">
                  <c:v>15</c:v>
                </c:pt>
                <c:pt idx="48">
                  <c:v>15</c:v>
                </c:pt>
                <c:pt idx="49">
                  <c:v>15</c:v>
                </c:pt>
                <c:pt idx="50">
                  <c:v>15</c:v>
                </c:pt>
                <c:pt idx="51">
                  <c:v>15</c:v>
                </c:pt>
              </c:numCache>
            </c:numRef>
          </c:val>
          <c:extLst>
            <c:ext xmlns:c16="http://schemas.microsoft.com/office/drawing/2014/chart" uri="{C3380CC4-5D6E-409C-BE32-E72D297353CC}">
              <c16:uniqueId val="{00000001-0B6C-4830-B4A1-3EADA47D7F57}"/>
            </c:ext>
          </c:extLst>
        </c:ser>
        <c:ser>
          <c:idx val="2"/>
          <c:order val="2"/>
          <c:spPr>
            <a:noFill/>
            <a:ln w="25400" cap="flat" cmpd="sng" algn="ctr">
              <a:solidFill>
                <a:schemeClr val="accent3"/>
              </a:solidFill>
              <a:miter lim="800000"/>
            </a:ln>
            <a:effectLst/>
          </c:spPr>
          <c:invertIfNegative val="0"/>
          <c:val>
            <c:numRef>
              <c:f>'Question 2-1'!$T$21:$T$72</c:f>
              <c:numCache>
                <c:formatCode>0</c:formatCode>
                <c:ptCount val="52"/>
                <c:pt idx="0">
                  <c:v>25</c:v>
                </c:pt>
                <c:pt idx="1">
                  <c:v>25</c:v>
                </c:pt>
                <c:pt idx="2">
                  <c:v>25</c:v>
                </c:pt>
                <c:pt idx="3">
                  <c:v>25</c:v>
                </c:pt>
                <c:pt idx="4">
                  <c:v>25</c:v>
                </c:pt>
                <c:pt idx="5">
                  <c:v>25</c:v>
                </c:pt>
                <c:pt idx="6">
                  <c:v>25</c:v>
                </c:pt>
                <c:pt idx="7">
                  <c:v>25</c:v>
                </c:pt>
                <c:pt idx="8">
                  <c:v>25</c:v>
                </c:pt>
                <c:pt idx="9">
                  <c:v>25</c:v>
                </c:pt>
                <c:pt idx="10">
                  <c:v>25</c:v>
                </c:pt>
                <c:pt idx="11">
                  <c:v>25</c:v>
                </c:pt>
                <c:pt idx="12">
                  <c:v>25</c:v>
                </c:pt>
                <c:pt idx="13">
                  <c:v>25</c:v>
                </c:pt>
                <c:pt idx="14">
                  <c:v>25</c:v>
                </c:pt>
                <c:pt idx="15">
                  <c:v>25</c:v>
                </c:pt>
                <c:pt idx="16">
                  <c:v>25</c:v>
                </c:pt>
                <c:pt idx="17">
                  <c:v>25</c:v>
                </c:pt>
                <c:pt idx="18">
                  <c:v>25</c:v>
                </c:pt>
                <c:pt idx="19">
                  <c:v>25</c:v>
                </c:pt>
                <c:pt idx="20">
                  <c:v>25</c:v>
                </c:pt>
                <c:pt idx="21">
                  <c:v>25</c:v>
                </c:pt>
                <c:pt idx="22">
                  <c:v>25</c:v>
                </c:pt>
                <c:pt idx="23">
                  <c:v>25</c:v>
                </c:pt>
                <c:pt idx="24">
                  <c:v>25</c:v>
                </c:pt>
                <c:pt idx="25">
                  <c:v>25</c:v>
                </c:pt>
                <c:pt idx="26">
                  <c:v>25</c:v>
                </c:pt>
                <c:pt idx="27">
                  <c:v>25</c:v>
                </c:pt>
                <c:pt idx="28">
                  <c:v>25</c:v>
                </c:pt>
                <c:pt idx="29">
                  <c:v>25</c:v>
                </c:pt>
                <c:pt idx="30">
                  <c:v>25</c:v>
                </c:pt>
                <c:pt idx="31">
                  <c:v>25</c:v>
                </c:pt>
                <c:pt idx="32">
                  <c:v>25</c:v>
                </c:pt>
                <c:pt idx="33">
                  <c:v>25</c:v>
                </c:pt>
                <c:pt idx="34">
                  <c:v>25</c:v>
                </c:pt>
                <c:pt idx="35">
                  <c:v>25</c:v>
                </c:pt>
                <c:pt idx="36">
                  <c:v>25</c:v>
                </c:pt>
                <c:pt idx="37">
                  <c:v>25</c:v>
                </c:pt>
                <c:pt idx="38">
                  <c:v>25</c:v>
                </c:pt>
                <c:pt idx="39">
                  <c:v>25</c:v>
                </c:pt>
                <c:pt idx="40">
                  <c:v>25</c:v>
                </c:pt>
                <c:pt idx="41">
                  <c:v>25</c:v>
                </c:pt>
                <c:pt idx="42">
                  <c:v>25</c:v>
                </c:pt>
                <c:pt idx="43">
                  <c:v>25</c:v>
                </c:pt>
                <c:pt idx="44">
                  <c:v>25</c:v>
                </c:pt>
                <c:pt idx="45">
                  <c:v>25</c:v>
                </c:pt>
                <c:pt idx="46">
                  <c:v>25</c:v>
                </c:pt>
                <c:pt idx="47">
                  <c:v>25</c:v>
                </c:pt>
                <c:pt idx="48">
                  <c:v>25</c:v>
                </c:pt>
                <c:pt idx="49">
                  <c:v>25</c:v>
                </c:pt>
                <c:pt idx="50">
                  <c:v>25</c:v>
                </c:pt>
                <c:pt idx="51">
                  <c:v>25</c:v>
                </c:pt>
              </c:numCache>
            </c:numRef>
          </c:val>
          <c:extLst>
            <c:ext xmlns:c16="http://schemas.microsoft.com/office/drawing/2014/chart" uri="{C3380CC4-5D6E-409C-BE32-E72D297353CC}">
              <c16:uniqueId val="{00000002-0B6C-4830-B4A1-3EADA47D7F57}"/>
            </c:ext>
          </c:extLst>
        </c:ser>
        <c:ser>
          <c:idx val="3"/>
          <c:order val="3"/>
          <c:spPr>
            <a:noFill/>
            <a:ln w="25400" cap="flat" cmpd="sng" algn="ctr">
              <a:solidFill>
                <a:schemeClr val="accent4"/>
              </a:solidFill>
              <a:miter lim="800000"/>
            </a:ln>
            <a:effectLst/>
          </c:spPr>
          <c:invertIfNegative val="0"/>
          <c:val>
            <c:numRef>
              <c:f>'Question 2-1'!$L$20:$L$72</c:f>
              <c:numCache>
                <c:formatCode>0.00</c:formatCode>
                <c:ptCount val="53"/>
                <c:pt idx="0" formatCode="General">
                  <c:v>2300</c:v>
                </c:pt>
                <c:pt idx="1">
                  <c:v>2218</c:v>
                </c:pt>
                <c:pt idx="2">
                  <c:v>2328</c:v>
                </c:pt>
                <c:pt idx="3">
                  <c:v>2438</c:v>
                </c:pt>
                <c:pt idx="4">
                  <c:v>2548</c:v>
                </c:pt>
                <c:pt idx="5">
                  <c:v>2658</c:v>
                </c:pt>
                <c:pt idx="6">
                  <c:v>2768</c:v>
                </c:pt>
                <c:pt idx="7">
                  <c:v>2878</c:v>
                </c:pt>
                <c:pt idx="8">
                  <c:v>2988</c:v>
                </c:pt>
                <c:pt idx="9">
                  <c:v>3048</c:v>
                </c:pt>
                <c:pt idx="10">
                  <c:v>3108</c:v>
                </c:pt>
                <c:pt idx="11">
                  <c:v>3168</c:v>
                </c:pt>
                <c:pt idx="12">
                  <c:v>3228</c:v>
                </c:pt>
                <c:pt idx="13">
                  <c:v>3248</c:v>
                </c:pt>
                <c:pt idx="14">
                  <c:v>3268</c:v>
                </c:pt>
                <c:pt idx="15">
                  <c:v>3288</c:v>
                </c:pt>
                <c:pt idx="16">
                  <c:v>3372</c:v>
                </c:pt>
                <c:pt idx="17">
                  <c:v>3492</c:v>
                </c:pt>
                <c:pt idx="18">
                  <c:v>3612</c:v>
                </c:pt>
                <c:pt idx="19">
                  <c:v>3732</c:v>
                </c:pt>
                <c:pt idx="20">
                  <c:v>3852</c:v>
                </c:pt>
                <c:pt idx="21">
                  <c:v>3882</c:v>
                </c:pt>
                <c:pt idx="22">
                  <c:v>3776</c:v>
                </c:pt>
                <c:pt idx="23">
                  <c:v>3806</c:v>
                </c:pt>
                <c:pt idx="24">
                  <c:v>3836</c:v>
                </c:pt>
                <c:pt idx="25">
                  <c:v>3826</c:v>
                </c:pt>
                <c:pt idx="26">
                  <c:v>3816</c:v>
                </c:pt>
                <c:pt idx="27">
                  <c:v>3670</c:v>
                </c:pt>
                <c:pt idx="28">
                  <c:v>3524</c:v>
                </c:pt>
                <c:pt idx="29">
                  <c:v>2784</c:v>
                </c:pt>
                <c:pt idx="30">
                  <c:v>2044</c:v>
                </c:pt>
                <c:pt idx="31">
                  <c:v>1984</c:v>
                </c:pt>
                <c:pt idx="32">
                  <c:v>1924</c:v>
                </c:pt>
                <c:pt idx="33">
                  <c:v>1914</c:v>
                </c:pt>
                <c:pt idx="34">
                  <c:v>1904</c:v>
                </c:pt>
                <c:pt idx="35">
                  <c:v>1894</c:v>
                </c:pt>
                <c:pt idx="36">
                  <c:v>1884</c:v>
                </c:pt>
                <c:pt idx="37">
                  <c:v>1964</c:v>
                </c:pt>
                <c:pt idx="38">
                  <c:v>1908</c:v>
                </c:pt>
                <c:pt idx="39">
                  <c:v>1988</c:v>
                </c:pt>
                <c:pt idx="40">
                  <c:v>2068</c:v>
                </c:pt>
                <c:pt idx="41">
                  <c:v>2188</c:v>
                </c:pt>
                <c:pt idx="42">
                  <c:v>2308</c:v>
                </c:pt>
                <c:pt idx="43">
                  <c:v>2292</c:v>
                </c:pt>
                <c:pt idx="44">
                  <c:v>2412</c:v>
                </c:pt>
                <c:pt idx="45">
                  <c:v>2582</c:v>
                </c:pt>
                <c:pt idx="46">
                  <c:v>2752</c:v>
                </c:pt>
                <c:pt idx="47">
                  <c:v>2786</c:v>
                </c:pt>
                <c:pt idx="48">
                  <c:v>2956</c:v>
                </c:pt>
                <c:pt idx="49">
                  <c:v>3216</c:v>
                </c:pt>
                <c:pt idx="50">
                  <c:v>3476</c:v>
                </c:pt>
                <c:pt idx="51">
                  <c:v>3736</c:v>
                </c:pt>
                <c:pt idx="52">
                  <c:v>3724</c:v>
                </c:pt>
              </c:numCache>
            </c:numRef>
          </c:val>
          <c:extLst>
            <c:ext xmlns:c16="http://schemas.microsoft.com/office/drawing/2014/chart" uri="{C3380CC4-5D6E-409C-BE32-E72D297353CC}">
              <c16:uniqueId val="{00000003-0B6C-4830-B4A1-3EADA47D7F57}"/>
            </c:ext>
          </c:extLst>
        </c:ser>
        <c:dLbls>
          <c:showLegendKey val="0"/>
          <c:showVal val="0"/>
          <c:showCatName val="0"/>
          <c:showSerName val="0"/>
          <c:showPercent val="0"/>
          <c:showBubbleSize val="0"/>
        </c:dLbls>
        <c:gapWidth val="164"/>
        <c:overlap val="-35"/>
        <c:axId val="76774480"/>
        <c:axId val="76771568"/>
      </c:barChart>
      <c:catAx>
        <c:axId val="7677448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crossAx val="76771568"/>
        <c:crosses val="autoZero"/>
        <c:auto val="1"/>
        <c:lblAlgn val="ctr"/>
        <c:lblOffset val="100"/>
        <c:noMultiLvlLbl val="0"/>
      </c:catAx>
      <c:valAx>
        <c:axId val="767715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crossAx val="767744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fr-CA" sz="1800" b="0" i="0" baseline="0">
                <a:effectLst/>
              </a:rPr>
              <a:t>Stock réel, Capacité maximale de stockage et stock de sécurité exigé</a:t>
            </a:r>
            <a:endParaRPr lang="fr-CA">
              <a:effectLst/>
            </a:endParaRP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noFill/>
            <a:ln w="25400" cap="flat" cmpd="sng" algn="ctr">
              <a:solidFill>
                <a:schemeClr val="accent1"/>
              </a:solidFill>
              <a:miter lim="800000"/>
            </a:ln>
            <a:effectLst/>
          </c:spPr>
          <c:invertIfNegative val="0"/>
          <c:val>
            <c:numRef>
              <c:f>'Question 2-2'!$R$21:$R$72</c:f>
              <c:numCache>
                <c:formatCode>0</c:formatCode>
                <c:ptCount val="52"/>
                <c:pt idx="0">
                  <c:v>4000</c:v>
                </c:pt>
                <c:pt idx="1">
                  <c:v>4000</c:v>
                </c:pt>
                <c:pt idx="2">
                  <c:v>4000</c:v>
                </c:pt>
                <c:pt idx="3">
                  <c:v>4000</c:v>
                </c:pt>
                <c:pt idx="4">
                  <c:v>4000</c:v>
                </c:pt>
                <c:pt idx="5">
                  <c:v>4000</c:v>
                </c:pt>
                <c:pt idx="6">
                  <c:v>4000</c:v>
                </c:pt>
                <c:pt idx="7">
                  <c:v>4000</c:v>
                </c:pt>
                <c:pt idx="8">
                  <c:v>4000</c:v>
                </c:pt>
                <c:pt idx="9">
                  <c:v>4000</c:v>
                </c:pt>
                <c:pt idx="10">
                  <c:v>4000</c:v>
                </c:pt>
                <c:pt idx="11">
                  <c:v>4000</c:v>
                </c:pt>
                <c:pt idx="12">
                  <c:v>4000</c:v>
                </c:pt>
                <c:pt idx="13">
                  <c:v>4000</c:v>
                </c:pt>
                <c:pt idx="14">
                  <c:v>4000</c:v>
                </c:pt>
                <c:pt idx="15">
                  <c:v>4000</c:v>
                </c:pt>
                <c:pt idx="16">
                  <c:v>4000</c:v>
                </c:pt>
                <c:pt idx="17">
                  <c:v>4000</c:v>
                </c:pt>
                <c:pt idx="18">
                  <c:v>4000</c:v>
                </c:pt>
                <c:pt idx="19">
                  <c:v>4000</c:v>
                </c:pt>
                <c:pt idx="20">
                  <c:v>4000</c:v>
                </c:pt>
                <c:pt idx="21">
                  <c:v>4000</c:v>
                </c:pt>
                <c:pt idx="22">
                  <c:v>4000</c:v>
                </c:pt>
                <c:pt idx="23">
                  <c:v>4000</c:v>
                </c:pt>
                <c:pt idx="24">
                  <c:v>4000</c:v>
                </c:pt>
                <c:pt idx="25">
                  <c:v>4000</c:v>
                </c:pt>
                <c:pt idx="26">
                  <c:v>4000</c:v>
                </c:pt>
                <c:pt idx="27">
                  <c:v>4000</c:v>
                </c:pt>
                <c:pt idx="28">
                  <c:v>4000</c:v>
                </c:pt>
                <c:pt idx="29">
                  <c:v>4000</c:v>
                </c:pt>
                <c:pt idx="30">
                  <c:v>4000</c:v>
                </c:pt>
                <c:pt idx="31">
                  <c:v>4000</c:v>
                </c:pt>
                <c:pt idx="32">
                  <c:v>4000</c:v>
                </c:pt>
                <c:pt idx="33">
                  <c:v>4000</c:v>
                </c:pt>
                <c:pt idx="34">
                  <c:v>4000</c:v>
                </c:pt>
                <c:pt idx="35">
                  <c:v>4000</c:v>
                </c:pt>
                <c:pt idx="36">
                  <c:v>4000</c:v>
                </c:pt>
                <c:pt idx="37">
                  <c:v>4000</c:v>
                </c:pt>
                <c:pt idx="38">
                  <c:v>4000</c:v>
                </c:pt>
                <c:pt idx="39">
                  <c:v>4000</c:v>
                </c:pt>
                <c:pt idx="40">
                  <c:v>4000</c:v>
                </c:pt>
                <c:pt idx="41">
                  <c:v>4000</c:v>
                </c:pt>
                <c:pt idx="42">
                  <c:v>4000</c:v>
                </c:pt>
                <c:pt idx="43">
                  <c:v>4000</c:v>
                </c:pt>
                <c:pt idx="44">
                  <c:v>4000</c:v>
                </c:pt>
                <c:pt idx="45">
                  <c:v>4000</c:v>
                </c:pt>
                <c:pt idx="46">
                  <c:v>4000</c:v>
                </c:pt>
                <c:pt idx="47">
                  <c:v>4000</c:v>
                </c:pt>
                <c:pt idx="48">
                  <c:v>4000</c:v>
                </c:pt>
                <c:pt idx="49">
                  <c:v>4000</c:v>
                </c:pt>
                <c:pt idx="50">
                  <c:v>4000</c:v>
                </c:pt>
                <c:pt idx="51">
                  <c:v>4000</c:v>
                </c:pt>
              </c:numCache>
            </c:numRef>
          </c:val>
          <c:extLst>
            <c:ext xmlns:c16="http://schemas.microsoft.com/office/drawing/2014/chart" uri="{C3380CC4-5D6E-409C-BE32-E72D297353CC}">
              <c16:uniqueId val="{00000000-6A40-4246-A44B-2D8EB1BCC453}"/>
            </c:ext>
          </c:extLst>
        </c:ser>
        <c:ser>
          <c:idx val="1"/>
          <c:order val="1"/>
          <c:spPr>
            <a:noFill/>
            <a:ln w="25400" cap="flat" cmpd="sng" algn="ctr">
              <a:solidFill>
                <a:schemeClr val="accent2"/>
              </a:solidFill>
              <a:miter lim="800000"/>
            </a:ln>
            <a:effectLst/>
          </c:spPr>
          <c:invertIfNegative val="0"/>
          <c:val>
            <c:numRef>
              <c:f>'Question 2-2'!$S$21:$S$72</c:f>
              <c:numCache>
                <c:formatCode>0</c:formatCode>
                <c:ptCount val="52"/>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pt idx="24">
                  <c:v>15</c:v>
                </c:pt>
                <c:pt idx="25">
                  <c:v>15</c:v>
                </c:pt>
                <c:pt idx="26">
                  <c:v>15</c:v>
                </c:pt>
                <c:pt idx="27">
                  <c:v>15</c:v>
                </c:pt>
                <c:pt idx="28">
                  <c:v>15</c:v>
                </c:pt>
                <c:pt idx="29">
                  <c:v>15</c:v>
                </c:pt>
                <c:pt idx="30">
                  <c:v>15</c:v>
                </c:pt>
                <c:pt idx="31">
                  <c:v>15</c:v>
                </c:pt>
                <c:pt idx="32">
                  <c:v>15</c:v>
                </c:pt>
                <c:pt idx="33">
                  <c:v>15</c:v>
                </c:pt>
                <c:pt idx="34">
                  <c:v>15</c:v>
                </c:pt>
                <c:pt idx="35">
                  <c:v>15</c:v>
                </c:pt>
                <c:pt idx="36">
                  <c:v>15</c:v>
                </c:pt>
                <c:pt idx="37">
                  <c:v>15</c:v>
                </c:pt>
                <c:pt idx="38">
                  <c:v>15</c:v>
                </c:pt>
                <c:pt idx="39">
                  <c:v>15</c:v>
                </c:pt>
                <c:pt idx="40">
                  <c:v>15</c:v>
                </c:pt>
                <c:pt idx="41">
                  <c:v>15</c:v>
                </c:pt>
                <c:pt idx="42">
                  <c:v>15</c:v>
                </c:pt>
                <c:pt idx="43">
                  <c:v>15</c:v>
                </c:pt>
                <c:pt idx="44">
                  <c:v>15</c:v>
                </c:pt>
                <c:pt idx="45">
                  <c:v>15</c:v>
                </c:pt>
                <c:pt idx="46">
                  <c:v>15</c:v>
                </c:pt>
                <c:pt idx="47">
                  <c:v>15</c:v>
                </c:pt>
                <c:pt idx="48">
                  <c:v>15</c:v>
                </c:pt>
                <c:pt idx="49">
                  <c:v>15</c:v>
                </c:pt>
                <c:pt idx="50">
                  <c:v>15</c:v>
                </c:pt>
                <c:pt idx="51">
                  <c:v>15</c:v>
                </c:pt>
              </c:numCache>
            </c:numRef>
          </c:val>
          <c:extLst>
            <c:ext xmlns:c16="http://schemas.microsoft.com/office/drawing/2014/chart" uri="{C3380CC4-5D6E-409C-BE32-E72D297353CC}">
              <c16:uniqueId val="{00000001-6A40-4246-A44B-2D8EB1BCC453}"/>
            </c:ext>
          </c:extLst>
        </c:ser>
        <c:ser>
          <c:idx val="2"/>
          <c:order val="2"/>
          <c:spPr>
            <a:noFill/>
            <a:ln w="25400" cap="flat" cmpd="sng" algn="ctr">
              <a:solidFill>
                <a:schemeClr val="accent3"/>
              </a:solidFill>
              <a:miter lim="800000"/>
            </a:ln>
            <a:effectLst/>
          </c:spPr>
          <c:invertIfNegative val="0"/>
          <c:val>
            <c:numRef>
              <c:f>'Question 2-2'!$T$21:$T$72</c:f>
              <c:numCache>
                <c:formatCode>0</c:formatCode>
                <c:ptCount val="52"/>
                <c:pt idx="0">
                  <c:v>25</c:v>
                </c:pt>
                <c:pt idx="1">
                  <c:v>25</c:v>
                </c:pt>
                <c:pt idx="2">
                  <c:v>25</c:v>
                </c:pt>
                <c:pt idx="3">
                  <c:v>25</c:v>
                </c:pt>
                <c:pt idx="4">
                  <c:v>25</c:v>
                </c:pt>
                <c:pt idx="5">
                  <c:v>25</c:v>
                </c:pt>
                <c:pt idx="6">
                  <c:v>25</c:v>
                </c:pt>
                <c:pt idx="7">
                  <c:v>25</c:v>
                </c:pt>
                <c:pt idx="8">
                  <c:v>25</c:v>
                </c:pt>
                <c:pt idx="9">
                  <c:v>25</c:v>
                </c:pt>
                <c:pt idx="10">
                  <c:v>25</c:v>
                </c:pt>
                <c:pt idx="11">
                  <c:v>25</c:v>
                </c:pt>
                <c:pt idx="12">
                  <c:v>25</c:v>
                </c:pt>
                <c:pt idx="13">
                  <c:v>25</c:v>
                </c:pt>
                <c:pt idx="14">
                  <c:v>25</c:v>
                </c:pt>
                <c:pt idx="15">
                  <c:v>25</c:v>
                </c:pt>
                <c:pt idx="16">
                  <c:v>25</c:v>
                </c:pt>
                <c:pt idx="17">
                  <c:v>25</c:v>
                </c:pt>
                <c:pt idx="18">
                  <c:v>25</c:v>
                </c:pt>
                <c:pt idx="19">
                  <c:v>25</c:v>
                </c:pt>
                <c:pt idx="20">
                  <c:v>25</c:v>
                </c:pt>
                <c:pt idx="21">
                  <c:v>25</c:v>
                </c:pt>
                <c:pt idx="22">
                  <c:v>25</c:v>
                </c:pt>
                <c:pt idx="23">
                  <c:v>25</c:v>
                </c:pt>
                <c:pt idx="24">
                  <c:v>25</c:v>
                </c:pt>
                <c:pt idx="25">
                  <c:v>25</c:v>
                </c:pt>
                <c:pt idx="26">
                  <c:v>25</c:v>
                </c:pt>
                <c:pt idx="27">
                  <c:v>25</c:v>
                </c:pt>
                <c:pt idx="28">
                  <c:v>25</c:v>
                </c:pt>
                <c:pt idx="29">
                  <c:v>25</c:v>
                </c:pt>
                <c:pt idx="30">
                  <c:v>25</c:v>
                </c:pt>
                <c:pt idx="31">
                  <c:v>25</c:v>
                </c:pt>
                <c:pt idx="32">
                  <c:v>25</c:v>
                </c:pt>
                <c:pt idx="33">
                  <c:v>25</c:v>
                </c:pt>
                <c:pt idx="34">
                  <c:v>25</c:v>
                </c:pt>
                <c:pt idx="35">
                  <c:v>25</c:v>
                </c:pt>
                <c:pt idx="36">
                  <c:v>25</c:v>
                </c:pt>
                <c:pt idx="37">
                  <c:v>25</c:v>
                </c:pt>
                <c:pt idx="38">
                  <c:v>25</c:v>
                </c:pt>
                <c:pt idx="39">
                  <c:v>25</c:v>
                </c:pt>
                <c:pt idx="40">
                  <c:v>25</c:v>
                </c:pt>
                <c:pt idx="41">
                  <c:v>25</c:v>
                </c:pt>
                <c:pt idx="42">
                  <c:v>25</c:v>
                </c:pt>
                <c:pt idx="43">
                  <c:v>25</c:v>
                </c:pt>
                <c:pt idx="44">
                  <c:v>25</c:v>
                </c:pt>
                <c:pt idx="45">
                  <c:v>25</c:v>
                </c:pt>
                <c:pt idx="46">
                  <c:v>25</c:v>
                </c:pt>
                <c:pt idx="47">
                  <c:v>25</c:v>
                </c:pt>
                <c:pt idx="48">
                  <c:v>25</c:v>
                </c:pt>
                <c:pt idx="49">
                  <c:v>25</c:v>
                </c:pt>
                <c:pt idx="50">
                  <c:v>25</c:v>
                </c:pt>
                <c:pt idx="51">
                  <c:v>25</c:v>
                </c:pt>
              </c:numCache>
            </c:numRef>
          </c:val>
          <c:extLst>
            <c:ext xmlns:c16="http://schemas.microsoft.com/office/drawing/2014/chart" uri="{C3380CC4-5D6E-409C-BE32-E72D297353CC}">
              <c16:uniqueId val="{00000002-6A40-4246-A44B-2D8EB1BCC453}"/>
            </c:ext>
          </c:extLst>
        </c:ser>
        <c:ser>
          <c:idx val="3"/>
          <c:order val="3"/>
          <c:spPr>
            <a:noFill/>
            <a:ln w="25400" cap="flat" cmpd="sng" algn="ctr">
              <a:solidFill>
                <a:schemeClr val="accent4"/>
              </a:solidFill>
              <a:miter lim="800000"/>
            </a:ln>
            <a:effectLst/>
          </c:spPr>
          <c:invertIfNegative val="0"/>
          <c:val>
            <c:numRef>
              <c:f>'Question 2-2'!$L$20:$L$72</c:f>
              <c:numCache>
                <c:formatCode>0.00</c:formatCode>
                <c:ptCount val="53"/>
                <c:pt idx="0" formatCode="General">
                  <c:v>2300</c:v>
                </c:pt>
                <c:pt idx="1">
                  <c:v>2170</c:v>
                </c:pt>
                <c:pt idx="2">
                  <c:v>2200</c:v>
                </c:pt>
                <c:pt idx="3">
                  <c:v>2230</c:v>
                </c:pt>
                <c:pt idx="4">
                  <c:v>2260</c:v>
                </c:pt>
                <c:pt idx="5">
                  <c:v>2290</c:v>
                </c:pt>
                <c:pt idx="6">
                  <c:v>2320</c:v>
                </c:pt>
                <c:pt idx="7">
                  <c:v>2350</c:v>
                </c:pt>
                <c:pt idx="8">
                  <c:v>2380</c:v>
                </c:pt>
                <c:pt idx="9">
                  <c:v>2360</c:v>
                </c:pt>
                <c:pt idx="10">
                  <c:v>2340</c:v>
                </c:pt>
                <c:pt idx="11">
                  <c:v>2320</c:v>
                </c:pt>
                <c:pt idx="12">
                  <c:v>2300</c:v>
                </c:pt>
                <c:pt idx="13">
                  <c:v>2240</c:v>
                </c:pt>
                <c:pt idx="14">
                  <c:v>2180</c:v>
                </c:pt>
                <c:pt idx="15">
                  <c:v>2120</c:v>
                </c:pt>
                <c:pt idx="16">
                  <c:v>2236</c:v>
                </c:pt>
                <c:pt idx="17">
                  <c:v>2396</c:v>
                </c:pt>
                <c:pt idx="18">
                  <c:v>2556</c:v>
                </c:pt>
                <c:pt idx="19">
                  <c:v>2716</c:v>
                </c:pt>
                <c:pt idx="20">
                  <c:v>2876</c:v>
                </c:pt>
                <c:pt idx="21">
                  <c:v>2946</c:v>
                </c:pt>
                <c:pt idx="22">
                  <c:v>2872</c:v>
                </c:pt>
                <c:pt idx="23">
                  <c:v>2942</c:v>
                </c:pt>
                <c:pt idx="24">
                  <c:v>3012</c:v>
                </c:pt>
                <c:pt idx="25">
                  <c:v>3042</c:v>
                </c:pt>
                <c:pt idx="26">
                  <c:v>3072</c:v>
                </c:pt>
                <c:pt idx="27">
                  <c:v>2958</c:v>
                </c:pt>
                <c:pt idx="28">
                  <c:v>2844</c:v>
                </c:pt>
                <c:pt idx="29">
                  <c:v>2104</c:v>
                </c:pt>
                <c:pt idx="30">
                  <c:v>1364</c:v>
                </c:pt>
                <c:pt idx="31">
                  <c:v>1224</c:v>
                </c:pt>
                <c:pt idx="32">
                  <c:v>1084</c:v>
                </c:pt>
                <c:pt idx="33">
                  <c:v>994</c:v>
                </c:pt>
                <c:pt idx="34">
                  <c:v>904</c:v>
                </c:pt>
                <c:pt idx="35">
                  <c:v>814</c:v>
                </c:pt>
                <c:pt idx="36">
                  <c:v>724</c:v>
                </c:pt>
                <c:pt idx="37">
                  <c:v>724</c:v>
                </c:pt>
                <c:pt idx="38">
                  <c:v>604</c:v>
                </c:pt>
                <c:pt idx="39">
                  <c:v>604</c:v>
                </c:pt>
                <c:pt idx="40">
                  <c:v>604</c:v>
                </c:pt>
                <c:pt idx="41">
                  <c:v>644</c:v>
                </c:pt>
                <c:pt idx="42">
                  <c:v>684</c:v>
                </c:pt>
                <c:pt idx="43">
                  <c:v>604</c:v>
                </c:pt>
                <c:pt idx="44">
                  <c:v>644</c:v>
                </c:pt>
                <c:pt idx="45">
                  <c:v>734</c:v>
                </c:pt>
                <c:pt idx="46">
                  <c:v>824</c:v>
                </c:pt>
                <c:pt idx="47">
                  <c:v>794</c:v>
                </c:pt>
                <c:pt idx="48">
                  <c:v>884</c:v>
                </c:pt>
                <c:pt idx="49">
                  <c:v>1064</c:v>
                </c:pt>
                <c:pt idx="50">
                  <c:v>1244</c:v>
                </c:pt>
                <c:pt idx="51">
                  <c:v>1424</c:v>
                </c:pt>
                <c:pt idx="52">
                  <c:v>1364</c:v>
                </c:pt>
              </c:numCache>
            </c:numRef>
          </c:val>
          <c:extLst>
            <c:ext xmlns:c16="http://schemas.microsoft.com/office/drawing/2014/chart" uri="{C3380CC4-5D6E-409C-BE32-E72D297353CC}">
              <c16:uniqueId val="{00000003-6A40-4246-A44B-2D8EB1BCC453}"/>
            </c:ext>
          </c:extLst>
        </c:ser>
        <c:dLbls>
          <c:showLegendKey val="0"/>
          <c:showVal val="0"/>
          <c:showCatName val="0"/>
          <c:showSerName val="0"/>
          <c:showPercent val="0"/>
          <c:showBubbleSize val="0"/>
        </c:dLbls>
        <c:gapWidth val="164"/>
        <c:overlap val="-35"/>
        <c:axId val="76774480"/>
        <c:axId val="76771568"/>
      </c:barChart>
      <c:catAx>
        <c:axId val="7677448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crossAx val="76771568"/>
        <c:crosses val="autoZero"/>
        <c:auto val="1"/>
        <c:lblAlgn val="ctr"/>
        <c:lblOffset val="100"/>
        <c:noMultiLvlLbl val="0"/>
      </c:catAx>
      <c:valAx>
        <c:axId val="767715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crossAx val="767744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fr-CA" sz="1800" b="0" i="0" baseline="0">
                <a:effectLst/>
              </a:rPr>
              <a:t>Stock réel, Capacité maximale de stockage et stock de sécurité exigé</a:t>
            </a:r>
            <a:endParaRPr lang="fr-CA">
              <a:effectLst/>
            </a:endParaRP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noFill/>
            <a:ln w="25400" cap="flat" cmpd="sng" algn="ctr">
              <a:solidFill>
                <a:schemeClr val="accent1"/>
              </a:solidFill>
              <a:miter lim="800000"/>
            </a:ln>
            <a:effectLst/>
          </c:spPr>
          <c:invertIfNegative val="0"/>
          <c:val>
            <c:numRef>
              <c:f>'Question 2-3'!$R$21:$R$72</c:f>
              <c:numCache>
                <c:formatCode>0</c:formatCode>
                <c:ptCount val="52"/>
                <c:pt idx="0">
                  <c:v>4000</c:v>
                </c:pt>
                <c:pt idx="1">
                  <c:v>4000</c:v>
                </c:pt>
                <c:pt idx="2">
                  <c:v>4000</c:v>
                </c:pt>
                <c:pt idx="3">
                  <c:v>4000</c:v>
                </c:pt>
                <c:pt idx="4">
                  <c:v>4000</c:v>
                </c:pt>
                <c:pt idx="5">
                  <c:v>4000</c:v>
                </c:pt>
                <c:pt idx="6">
                  <c:v>4000</c:v>
                </c:pt>
                <c:pt idx="7">
                  <c:v>4000</c:v>
                </c:pt>
                <c:pt idx="8">
                  <c:v>4000</c:v>
                </c:pt>
                <c:pt idx="9">
                  <c:v>4000</c:v>
                </c:pt>
                <c:pt idx="10">
                  <c:v>4000</c:v>
                </c:pt>
                <c:pt idx="11">
                  <c:v>4000</c:v>
                </c:pt>
                <c:pt idx="12">
                  <c:v>4000</c:v>
                </c:pt>
                <c:pt idx="13">
                  <c:v>4000</c:v>
                </c:pt>
                <c:pt idx="14">
                  <c:v>4000</c:v>
                </c:pt>
                <c:pt idx="15">
                  <c:v>4000</c:v>
                </c:pt>
                <c:pt idx="16">
                  <c:v>4000</c:v>
                </c:pt>
                <c:pt idx="17">
                  <c:v>4000</c:v>
                </c:pt>
                <c:pt idx="18">
                  <c:v>4000</c:v>
                </c:pt>
                <c:pt idx="19">
                  <c:v>4000</c:v>
                </c:pt>
                <c:pt idx="20">
                  <c:v>4000</c:v>
                </c:pt>
                <c:pt idx="21">
                  <c:v>4000</c:v>
                </c:pt>
                <c:pt idx="22">
                  <c:v>4000</c:v>
                </c:pt>
                <c:pt idx="23">
                  <c:v>4000</c:v>
                </c:pt>
                <c:pt idx="24">
                  <c:v>4000</c:v>
                </c:pt>
                <c:pt idx="25">
                  <c:v>4000</c:v>
                </c:pt>
                <c:pt idx="26">
                  <c:v>4000</c:v>
                </c:pt>
                <c:pt idx="27">
                  <c:v>4000</c:v>
                </c:pt>
                <c:pt idx="28">
                  <c:v>4000</c:v>
                </c:pt>
                <c:pt idx="29">
                  <c:v>4000</c:v>
                </c:pt>
                <c:pt idx="30">
                  <c:v>4000</c:v>
                </c:pt>
                <c:pt idx="31">
                  <c:v>4000</c:v>
                </c:pt>
                <c:pt idx="32">
                  <c:v>4000</c:v>
                </c:pt>
                <c:pt idx="33">
                  <c:v>4000</c:v>
                </c:pt>
                <c:pt idx="34">
                  <c:v>4000</c:v>
                </c:pt>
                <c:pt idx="35">
                  <c:v>4000</c:v>
                </c:pt>
                <c:pt idx="36">
                  <c:v>4000</c:v>
                </c:pt>
                <c:pt idx="37">
                  <c:v>4000</c:v>
                </c:pt>
                <c:pt idx="38">
                  <c:v>4000</c:v>
                </c:pt>
                <c:pt idx="39">
                  <c:v>4000</c:v>
                </c:pt>
                <c:pt idx="40">
                  <c:v>4000</c:v>
                </c:pt>
                <c:pt idx="41">
                  <c:v>4000</c:v>
                </c:pt>
                <c:pt idx="42">
                  <c:v>4000</c:v>
                </c:pt>
                <c:pt idx="43">
                  <c:v>4000</c:v>
                </c:pt>
                <c:pt idx="44">
                  <c:v>4000</c:v>
                </c:pt>
                <c:pt idx="45">
                  <c:v>4000</c:v>
                </c:pt>
                <c:pt idx="46">
                  <c:v>4000</c:v>
                </c:pt>
                <c:pt idx="47">
                  <c:v>4000</c:v>
                </c:pt>
                <c:pt idx="48">
                  <c:v>4000</c:v>
                </c:pt>
                <c:pt idx="49">
                  <c:v>4000</c:v>
                </c:pt>
                <c:pt idx="50">
                  <c:v>4000</c:v>
                </c:pt>
                <c:pt idx="51">
                  <c:v>4000</c:v>
                </c:pt>
              </c:numCache>
            </c:numRef>
          </c:val>
          <c:extLst>
            <c:ext xmlns:c16="http://schemas.microsoft.com/office/drawing/2014/chart" uri="{C3380CC4-5D6E-409C-BE32-E72D297353CC}">
              <c16:uniqueId val="{00000000-03D6-4A3B-A001-B1D342695EA3}"/>
            </c:ext>
          </c:extLst>
        </c:ser>
        <c:ser>
          <c:idx val="1"/>
          <c:order val="1"/>
          <c:spPr>
            <a:noFill/>
            <a:ln w="25400" cap="flat" cmpd="sng" algn="ctr">
              <a:solidFill>
                <a:schemeClr val="accent2"/>
              </a:solidFill>
              <a:miter lim="800000"/>
            </a:ln>
            <a:effectLst/>
          </c:spPr>
          <c:invertIfNegative val="0"/>
          <c:val>
            <c:numRef>
              <c:f>'Question 2-3'!$S$21:$S$72</c:f>
              <c:numCache>
                <c:formatCode>0</c:formatCode>
                <c:ptCount val="52"/>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pt idx="24">
                  <c:v>15</c:v>
                </c:pt>
                <c:pt idx="25">
                  <c:v>15</c:v>
                </c:pt>
                <c:pt idx="26">
                  <c:v>15</c:v>
                </c:pt>
                <c:pt idx="27">
                  <c:v>15</c:v>
                </c:pt>
                <c:pt idx="28">
                  <c:v>15</c:v>
                </c:pt>
                <c:pt idx="29">
                  <c:v>15</c:v>
                </c:pt>
                <c:pt idx="30">
                  <c:v>15</c:v>
                </c:pt>
                <c:pt idx="31">
                  <c:v>15</c:v>
                </c:pt>
                <c:pt idx="32">
                  <c:v>15</c:v>
                </c:pt>
                <c:pt idx="33">
                  <c:v>15</c:v>
                </c:pt>
                <c:pt idx="34">
                  <c:v>15</c:v>
                </c:pt>
                <c:pt idx="35">
                  <c:v>15</c:v>
                </c:pt>
                <c:pt idx="36">
                  <c:v>15</c:v>
                </c:pt>
                <c:pt idx="37">
                  <c:v>15</c:v>
                </c:pt>
                <c:pt idx="38">
                  <c:v>15</c:v>
                </c:pt>
                <c:pt idx="39">
                  <c:v>15</c:v>
                </c:pt>
                <c:pt idx="40">
                  <c:v>15</c:v>
                </c:pt>
                <c:pt idx="41">
                  <c:v>15</c:v>
                </c:pt>
                <c:pt idx="42">
                  <c:v>15</c:v>
                </c:pt>
                <c:pt idx="43">
                  <c:v>15</c:v>
                </c:pt>
                <c:pt idx="44">
                  <c:v>15</c:v>
                </c:pt>
                <c:pt idx="45">
                  <c:v>15</c:v>
                </c:pt>
                <c:pt idx="46">
                  <c:v>15</c:v>
                </c:pt>
                <c:pt idx="47">
                  <c:v>15</c:v>
                </c:pt>
                <c:pt idx="48">
                  <c:v>15</c:v>
                </c:pt>
                <c:pt idx="49">
                  <c:v>15</c:v>
                </c:pt>
                <c:pt idx="50">
                  <c:v>15</c:v>
                </c:pt>
                <c:pt idx="51">
                  <c:v>15</c:v>
                </c:pt>
              </c:numCache>
            </c:numRef>
          </c:val>
          <c:extLst>
            <c:ext xmlns:c16="http://schemas.microsoft.com/office/drawing/2014/chart" uri="{C3380CC4-5D6E-409C-BE32-E72D297353CC}">
              <c16:uniqueId val="{00000001-03D6-4A3B-A001-B1D342695EA3}"/>
            </c:ext>
          </c:extLst>
        </c:ser>
        <c:ser>
          <c:idx val="2"/>
          <c:order val="2"/>
          <c:spPr>
            <a:noFill/>
            <a:ln w="25400" cap="flat" cmpd="sng" algn="ctr">
              <a:solidFill>
                <a:schemeClr val="accent3"/>
              </a:solidFill>
              <a:miter lim="800000"/>
            </a:ln>
            <a:effectLst/>
          </c:spPr>
          <c:invertIfNegative val="0"/>
          <c:val>
            <c:numRef>
              <c:f>'Question 2-3'!$T$21:$T$72</c:f>
              <c:numCache>
                <c:formatCode>0</c:formatCode>
                <c:ptCount val="52"/>
                <c:pt idx="0">
                  <c:v>25</c:v>
                </c:pt>
                <c:pt idx="1">
                  <c:v>25</c:v>
                </c:pt>
                <c:pt idx="2">
                  <c:v>25</c:v>
                </c:pt>
                <c:pt idx="3">
                  <c:v>25</c:v>
                </c:pt>
                <c:pt idx="4">
                  <c:v>25</c:v>
                </c:pt>
                <c:pt idx="5">
                  <c:v>25</c:v>
                </c:pt>
                <c:pt idx="6">
                  <c:v>25</c:v>
                </c:pt>
                <c:pt idx="7">
                  <c:v>25</c:v>
                </c:pt>
                <c:pt idx="8">
                  <c:v>25</c:v>
                </c:pt>
                <c:pt idx="9">
                  <c:v>25</c:v>
                </c:pt>
                <c:pt idx="10">
                  <c:v>25</c:v>
                </c:pt>
                <c:pt idx="11">
                  <c:v>25</c:v>
                </c:pt>
                <c:pt idx="12">
                  <c:v>25</c:v>
                </c:pt>
                <c:pt idx="13">
                  <c:v>25</c:v>
                </c:pt>
                <c:pt idx="14">
                  <c:v>25</c:v>
                </c:pt>
                <c:pt idx="15">
                  <c:v>25</c:v>
                </c:pt>
                <c:pt idx="16">
                  <c:v>25</c:v>
                </c:pt>
                <c:pt idx="17">
                  <c:v>25</c:v>
                </c:pt>
                <c:pt idx="18">
                  <c:v>25</c:v>
                </c:pt>
                <c:pt idx="19">
                  <c:v>25</c:v>
                </c:pt>
                <c:pt idx="20">
                  <c:v>25</c:v>
                </c:pt>
                <c:pt idx="21">
                  <c:v>25</c:v>
                </c:pt>
                <c:pt idx="22">
                  <c:v>25</c:v>
                </c:pt>
                <c:pt idx="23">
                  <c:v>25</c:v>
                </c:pt>
                <c:pt idx="24">
                  <c:v>25</c:v>
                </c:pt>
                <c:pt idx="25">
                  <c:v>25</c:v>
                </c:pt>
                <c:pt idx="26">
                  <c:v>25</c:v>
                </c:pt>
                <c:pt idx="27">
                  <c:v>25</c:v>
                </c:pt>
                <c:pt idx="28">
                  <c:v>25</c:v>
                </c:pt>
                <c:pt idx="29">
                  <c:v>25</c:v>
                </c:pt>
                <c:pt idx="30">
                  <c:v>25</c:v>
                </c:pt>
                <c:pt idx="31">
                  <c:v>25</c:v>
                </c:pt>
                <c:pt idx="32">
                  <c:v>25</c:v>
                </c:pt>
                <c:pt idx="33">
                  <c:v>25</c:v>
                </c:pt>
                <c:pt idx="34">
                  <c:v>25</c:v>
                </c:pt>
                <c:pt idx="35">
                  <c:v>25</c:v>
                </c:pt>
                <c:pt idx="36">
                  <c:v>25</c:v>
                </c:pt>
                <c:pt idx="37">
                  <c:v>25</c:v>
                </c:pt>
                <c:pt idx="38">
                  <c:v>25</c:v>
                </c:pt>
                <c:pt idx="39">
                  <c:v>25</c:v>
                </c:pt>
                <c:pt idx="40">
                  <c:v>25</c:v>
                </c:pt>
                <c:pt idx="41">
                  <c:v>25</c:v>
                </c:pt>
                <c:pt idx="42">
                  <c:v>25</c:v>
                </c:pt>
                <c:pt idx="43">
                  <c:v>25</c:v>
                </c:pt>
                <c:pt idx="44">
                  <c:v>25</c:v>
                </c:pt>
                <c:pt idx="45">
                  <c:v>25</c:v>
                </c:pt>
                <c:pt idx="46">
                  <c:v>25</c:v>
                </c:pt>
                <c:pt idx="47">
                  <c:v>25</c:v>
                </c:pt>
                <c:pt idx="48">
                  <c:v>25</c:v>
                </c:pt>
                <c:pt idx="49">
                  <c:v>25</c:v>
                </c:pt>
                <c:pt idx="50">
                  <c:v>25</c:v>
                </c:pt>
                <c:pt idx="51">
                  <c:v>25</c:v>
                </c:pt>
              </c:numCache>
            </c:numRef>
          </c:val>
          <c:extLst>
            <c:ext xmlns:c16="http://schemas.microsoft.com/office/drawing/2014/chart" uri="{C3380CC4-5D6E-409C-BE32-E72D297353CC}">
              <c16:uniqueId val="{00000002-03D6-4A3B-A001-B1D342695EA3}"/>
            </c:ext>
          </c:extLst>
        </c:ser>
        <c:ser>
          <c:idx val="3"/>
          <c:order val="3"/>
          <c:spPr>
            <a:noFill/>
            <a:ln w="25400" cap="flat" cmpd="sng" algn="ctr">
              <a:solidFill>
                <a:schemeClr val="accent4"/>
              </a:solidFill>
              <a:miter lim="800000"/>
            </a:ln>
            <a:effectLst/>
          </c:spPr>
          <c:invertIfNegative val="0"/>
          <c:val>
            <c:numRef>
              <c:f>'Question 2-3'!$L$20:$L$72</c:f>
              <c:numCache>
                <c:formatCode>0.00</c:formatCode>
                <c:ptCount val="53"/>
                <c:pt idx="0" formatCode="General">
                  <c:v>2300</c:v>
                </c:pt>
                <c:pt idx="1">
                  <c:v>2218</c:v>
                </c:pt>
                <c:pt idx="2">
                  <c:v>2328</c:v>
                </c:pt>
                <c:pt idx="3">
                  <c:v>2438</c:v>
                </c:pt>
                <c:pt idx="4">
                  <c:v>2548</c:v>
                </c:pt>
                <c:pt idx="5">
                  <c:v>2658</c:v>
                </c:pt>
                <c:pt idx="6">
                  <c:v>2768</c:v>
                </c:pt>
                <c:pt idx="7">
                  <c:v>2878</c:v>
                </c:pt>
                <c:pt idx="8">
                  <c:v>2988</c:v>
                </c:pt>
                <c:pt idx="9">
                  <c:v>3048</c:v>
                </c:pt>
                <c:pt idx="10">
                  <c:v>3108</c:v>
                </c:pt>
                <c:pt idx="11">
                  <c:v>3168</c:v>
                </c:pt>
                <c:pt idx="12">
                  <c:v>3228</c:v>
                </c:pt>
                <c:pt idx="13">
                  <c:v>3248</c:v>
                </c:pt>
                <c:pt idx="14">
                  <c:v>3268</c:v>
                </c:pt>
                <c:pt idx="15">
                  <c:v>3288</c:v>
                </c:pt>
                <c:pt idx="16">
                  <c:v>3388.727272727273</c:v>
                </c:pt>
                <c:pt idx="17">
                  <c:v>3525.454545454546</c:v>
                </c:pt>
                <c:pt idx="18">
                  <c:v>3662.1818181818189</c:v>
                </c:pt>
                <c:pt idx="19">
                  <c:v>3798.9090909090919</c:v>
                </c:pt>
                <c:pt idx="20">
                  <c:v>3935.6363636363649</c:v>
                </c:pt>
                <c:pt idx="21">
                  <c:v>3982.3636363636379</c:v>
                </c:pt>
                <c:pt idx="22">
                  <c:v>3893.0909090909108</c:v>
                </c:pt>
                <c:pt idx="23">
                  <c:v>3939.8181818181838</c:v>
                </c:pt>
                <c:pt idx="24">
                  <c:v>3986.5454545454568</c:v>
                </c:pt>
                <c:pt idx="25">
                  <c:v>3993.2727272727298</c:v>
                </c:pt>
                <c:pt idx="26">
                  <c:v>4000.0000000000027</c:v>
                </c:pt>
                <c:pt idx="27">
                  <c:v>3870.7272727272757</c:v>
                </c:pt>
                <c:pt idx="28">
                  <c:v>3741.4545454545487</c:v>
                </c:pt>
                <c:pt idx="29">
                  <c:v>3016.7818202539356</c:v>
                </c:pt>
                <c:pt idx="30">
                  <c:v>2292.1090950533226</c:v>
                </c:pt>
                <c:pt idx="31">
                  <c:v>2047.4363698527095</c:v>
                </c:pt>
                <c:pt idx="32">
                  <c:v>1802.7636446520964</c:v>
                </c:pt>
                <c:pt idx="33">
                  <c:v>1608.0909194514834</c:v>
                </c:pt>
                <c:pt idx="34">
                  <c:v>1413.4181942508703</c:v>
                </c:pt>
                <c:pt idx="35">
                  <c:v>1218.7454690502573</c:v>
                </c:pt>
                <c:pt idx="36">
                  <c:v>1024.0727438496442</c:v>
                </c:pt>
                <c:pt idx="37">
                  <c:v>919.40001864903115</c:v>
                </c:pt>
                <c:pt idx="38">
                  <c:v>718.7272934484181</c:v>
                </c:pt>
                <c:pt idx="39">
                  <c:v>614.05456824780504</c:v>
                </c:pt>
                <c:pt idx="40">
                  <c:v>509.38184304719198</c:v>
                </c:pt>
                <c:pt idx="41">
                  <c:v>444.70911784657903</c:v>
                </c:pt>
                <c:pt idx="42">
                  <c:v>380.03639264596609</c:v>
                </c:pt>
                <c:pt idx="43">
                  <c:v>219.36366744535314</c:v>
                </c:pt>
                <c:pt idx="44">
                  <c:v>154.6909422447402</c:v>
                </c:pt>
                <c:pt idx="45">
                  <c:v>140.01821704412725</c:v>
                </c:pt>
                <c:pt idx="46">
                  <c:v>125.34549184351431</c:v>
                </c:pt>
                <c:pt idx="47">
                  <c:v>14.672766642901365</c:v>
                </c:pt>
                <c:pt idx="48">
                  <c:v>4.1442288363668922E-5</c:v>
                </c:pt>
                <c:pt idx="49">
                  <c:v>75.327316241675362</c:v>
                </c:pt>
                <c:pt idx="50">
                  <c:v>150.65459104106242</c:v>
                </c:pt>
                <c:pt idx="51">
                  <c:v>225.98186584044947</c:v>
                </c:pt>
                <c:pt idx="52">
                  <c:v>109.30914063983653</c:v>
                </c:pt>
              </c:numCache>
            </c:numRef>
          </c:val>
          <c:extLst>
            <c:ext xmlns:c16="http://schemas.microsoft.com/office/drawing/2014/chart" uri="{C3380CC4-5D6E-409C-BE32-E72D297353CC}">
              <c16:uniqueId val="{00000003-03D6-4A3B-A001-B1D342695EA3}"/>
            </c:ext>
          </c:extLst>
        </c:ser>
        <c:dLbls>
          <c:showLegendKey val="0"/>
          <c:showVal val="0"/>
          <c:showCatName val="0"/>
          <c:showSerName val="0"/>
          <c:showPercent val="0"/>
          <c:showBubbleSize val="0"/>
        </c:dLbls>
        <c:gapWidth val="164"/>
        <c:overlap val="-35"/>
        <c:axId val="76774480"/>
        <c:axId val="76771568"/>
      </c:barChart>
      <c:catAx>
        <c:axId val="7677448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crossAx val="76771568"/>
        <c:crosses val="autoZero"/>
        <c:auto val="1"/>
        <c:lblAlgn val="ctr"/>
        <c:lblOffset val="100"/>
        <c:noMultiLvlLbl val="0"/>
      </c:catAx>
      <c:valAx>
        <c:axId val="767715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crossAx val="767744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17</xdr:col>
      <xdr:colOff>515936</xdr:colOff>
      <xdr:row>73</xdr:row>
      <xdr:rowOff>44450</xdr:rowOff>
    </xdr:from>
    <xdr:to>
      <xdr:col>31</xdr:col>
      <xdr:colOff>419100</xdr:colOff>
      <xdr:row>102</xdr:row>
      <xdr:rowOff>95250</xdr:rowOff>
    </xdr:to>
    <xdr:graphicFrame macro="">
      <xdr:nvGraphicFramePr>
        <xdr:cNvPr id="2" name="Chart 1">
          <a:extLst>
            <a:ext uri="{FF2B5EF4-FFF2-40B4-BE49-F238E27FC236}">
              <a16:creationId xmlns:a16="http://schemas.microsoft.com/office/drawing/2014/main" id="{C435CFEE-0842-4FCB-8158-3A6F6BED9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202564</xdr:colOff>
      <xdr:row>13</xdr:row>
      <xdr:rowOff>133985</xdr:rowOff>
    </xdr:from>
    <xdr:to>
      <xdr:col>5</xdr:col>
      <xdr:colOff>184283</xdr:colOff>
      <xdr:row>22</xdr:row>
      <xdr:rowOff>38100</xdr:rowOff>
    </xdr:to>
    <xdr:pic>
      <xdr:nvPicPr>
        <xdr:cNvPr id="9" name="Picture 8">
          <a:extLst>
            <a:ext uri="{FF2B5EF4-FFF2-40B4-BE49-F238E27FC236}">
              <a16:creationId xmlns:a16="http://schemas.microsoft.com/office/drawing/2014/main" id="{9F62EB89-6CDE-4959-AF03-7A6CEB1325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9324" y="2511425"/>
          <a:ext cx="2991619" cy="1550035"/>
        </a:xfrm>
        <a:prstGeom prst="rect">
          <a:avLst/>
        </a:prstGeom>
      </xdr:spPr>
    </xdr:pic>
    <xdr:clientData/>
  </xdr:twoCellAnchor>
  <xdr:twoCellAnchor editAs="oneCell">
    <xdr:from>
      <xdr:col>6</xdr:col>
      <xdr:colOff>186055</xdr:colOff>
      <xdr:row>13</xdr:row>
      <xdr:rowOff>103505</xdr:rowOff>
    </xdr:from>
    <xdr:to>
      <xdr:col>10</xdr:col>
      <xdr:colOff>251460</xdr:colOff>
      <xdr:row>22</xdr:row>
      <xdr:rowOff>73258</xdr:rowOff>
    </xdr:to>
    <xdr:pic>
      <xdr:nvPicPr>
        <xdr:cNvPr id="11" name="Picture 10">
          <a:extLst>
            <a:ext uri="{FF2B5EF4-FFF2-40B4-BE49-F238E27FC236}">
              <a16:creationId xmlns:a16="http://schemas.microsoft.com/office/drawing/2014/main" id="{830225F8-78C9-4D15-BB77-B8CC5F60B69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689475" y="2480945"/>
          <a:ext cx="3052445" cy="1615673"/>
        </a:xfrm>
        <a:prstGeom prst="rect">
          <a:avLst/>
        </a:prstGeom>
      </xdr:spPr>
    </xdr:pic>
    <xdr:clientData/>
  </xdr:twoCellAnchor>
  <xdr:twoCellAnchor editAs="oneCell">
    <xdr:from>
      <xdr:col>11</xdr:col>
      <xdr:colOff>689610</xdr:colOff>
      <xdr:row>13</xdr:row>
      <xdr:rowOff>130174</xdr:rowOff>
    </xdr:from>
    <xdr:to>
      <xdr:col>16</xdr:col>
      <xdr:colOff>327660</xdr:colOff>
      <xdr:row>24</xdr:row>
      <xdr:rowOff>11463</xdr:rowOff>
    </xdr:to>
    <xdr:pic>
      <xdr:nvPicPr>
        <xdr:cNvPr id="13" name="Picture 12">
          <a:extLst>
            <a:ext uri="{FF2B5EF4-FFF2-40B4-BE49-F238E27FC236}">
              <a16:creationId xmlns:a16="http://schemas.microsoft.com/office/drawing/2014/main" id="{514B0081-DC78-49D8-9445-9EEA15C9C7E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926830" y="2507614"/>
          <a:ext cx="3371850" cy="1892969"/>
        </a:xfrm>
        <a:prstGeom prst="rect">
          <a:avLst/>
        </a:prstGeom>
      </xdr:spPr>
    </xdr:pic>
    <xdr:clientData/>
  </xdr:twoCellAnchor>
  <xdr:twoCellAnchor>
    <xdr:from>
      <xdr:col>1</xdr:col>
      <xdr:colOff>601980</xdr:colOff>
      <xdr:row>24</xdr:row>
      <xdr:rowOff>91440</xdr:rowOff>
    </xdr:from>
    <xdr:to>
      <xdr:col>14</xdr:col>
      <xdr:colOff>68580</xdr:colOff>
      <xdr:row>46</xdr:row>
      <xdr:rowOff>167640</xdr:rowOff>
    </xdr:to>
    <xdr:sp macro="" textlink="">
      <xdr:nvSpPr>
        <xdr:cNvPr id="7" name="TextBox 1">
          <a:extLst>
            <a:ext uri="{FF2B5EF4-FFF2-40B4-BE49-F238E27FC236}">
              <a16:creationId xmlns:a16="http://schemas.microsoft.com/office/drawing/2014/main" id="{F131F76C-00BD-4470-8870-09B30AD11D44}"/>
            </a:ext>
          </a:extLst>
        </xdr:cNvPr>
        <xdr:cNvSpPr txBox="1"/>
      </xdr:nvSpPr>
      <xdr:spPr>
        <a:xfrm>
          <a:off x="1348740" y="4480560"/>
          <a:ext cx="9197340" cy="409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accent1">
                  <a:lumMod val="75000"/>
                </a:schemeClr>
              </a:solidFill>
              <a:effectLst/>
              <a:latin typeface="+mn-lt"/>
              <a:ea typeface="+mn-ea"/>
              <a:cs typeface="+mn-cs"/>
            </a:rPr>
            <a:t>Analyser et commenter les résultats des scénarios:</a:t>
          </a:r>
          <a:r>
            <a:rPr lang="en-US">
              <a:solidFill>
                <a:schemeClr val="accent1">
                  <a:lumMod val="75000"/>
                </a:schemeClr>
              </a:solidFill>
            </a:rPr>
            <a:t> </a:t>
          </a:r>
        </a:p>
        <a:p>
          <a:r>
            <a:rPr lang="en-US" sz="1100" b="0" i="0" u="none" strike="noStrike">
              <a:solidFill>
                <a:schemeClr val="dk1"/>
              </a:solidFill>
              <a:effectLst/>
              <a:latin typeface="+mn-lt"/>
              <a:ea typeface="+mn-ea"/>
              <a:cs typeface="+mn-cs"/>
            </a:rPr>
            <a:t>En ce qui concerne le scénario</a:t>
          </a:r>
          <a:r>
            <a:rPr lang="en-US" sz="1100" b="0" i="0" u="none" strike="noStrike" baseline="0">
              <a:solidFill>
                <a:schemeClr val="dk1"/>
              </a:solidFill>
              <a:effectLst/>
              <a:latin typeface="+mn-lt"/>
              <a:ea typeface="+mn-ea"/>
              <a:cs typeface="+mn-cs"/>
            </a:rPr>
            <a:t> 1, plus le</a:t>
          </a:r>
          <a:r>
            <a:rPr lang="en-US" sz="1100" b="0" i="0" u="none" strike="noStrike">
              <a:solidFill>
                <a:schemeClr val="dk1"/>
              </a:solidFill>
              <a:effectLst/>
              <a:latin typeface="+mn-lt"/>
              <a:ea typeface="+mn-ea"/>
              <a:cs typeface="+mn-cs"/>
            </a:rPr>
            <a:t> nombre d'employés est élevée, plus le coût total est moindre et on génère beaucoup de stock max et min.</a:t>
          </a:r>
          <a:r>
            <a:rPr lang="en-US"/>
            <a:t> On fait cette comparaison en lien avec le scénario où on avait 10 employés à chaque</a:t>
          </a:r>
          <a:r>
            <a:rPr lang="en-US" baseline="0"/>
            <a:t> niveau. De plus, nous observons que le stock max va dépasser 4000, qui est la capacité max de stockage. Aussi, il n'y a pas de pénurie car le scock min est plus grand que la limite de stock de sécurité.</a:t>
          </a:r>
          <a:endParaRPr lang="en-US"/>
        </a:p>
        <a:p>
          <a:endParaRPr lang="en-US"/>
        </a:p>
        <a:p>
          <a:r>
            <a:rPr lang="en-US" sz="1100" b="0" i="0" u="none" strike="noStrike">
              <a:solidFill>
                <a:schemeClr val="dk1"/>
              </a:solidFill>
              <a:effectLst/>
              <a:latin typeface="+mn-lt"/>
              <a:ea typeface="+mn-ea"/>
              <a:cs typeface="+mn-cs"/>
            </a:rPr>
            <a:t>En ce qui concerne le scénario</a:t>
          </a:r>
          <a:r>
            <a:rPr lang="en-US" sz="1100" b="0" i="0" u="none" strike="noStrike" baseline="0">
              <a:solidFill>
                <a:schemeClr val="dk1"/>
              </a:solidFill>
              <a:effectLst/>
              <a:latin typeface="+mn-lt"/>
              <a:ea typeface="+mn-ea"/>
              <a:cs typeface="+mn-cs"/>
            </a:rPr>
            <a:t> 2, lorsqu'on compare au scénario 1, il y une diminution du no</a:t>
          </a:r>
          <a:r>
            <a:rPr lang="en-US" sz="1100" b="0" i="0" u="none" strike="noStrike">
              <a:solidFill>
                <a:schemeClr val="dk1"/>
              </a:solidFill>
              <a:effectLst/>
              <a:latin typeface="+mn-lt"/>
              <a:ea typeface="+mn-ea"/>
              <a:cs typeface="+mn-cs"/>
            </a:rPr>
            <a:t>mbre d'employés et on observe que le stock max est plus petit que la capacité max. </a:t>
          </a:r>
          <a:r>
            <a:rPr lang="en-US"/>
            <a:t> </a:t>
          </a:r>
        </a:p>
        <a:p>
          <a:endParaRPr lang="en-US"/>
        </a:p>
        <a:p>
          <a:r>
            <a:rPr lang="en-US" sz="1100" b="0" i="0" u="none" strike="noStrike">
              <a:solidFill>
                <a:schemeClr val="dk1"/>
              </a:solidFill>
              <a:effectLst/>
              <a:latin typeface="+mn-lt"/>
              <a:ea typeface="+mn-ea"/>
              <a:cs typeface="+mn-cs"/>
            </a:rPr>
            <a:t>En ce qui concerne le scénario 3,</a:t>
          </a:r>
          <a:r>
            <a:rPr lang="en-US" sz="1100" b="0" i="0" u="none" strike="noStrike" baseline="0">
              <a:solidFill>
                <a:schemeClr val="dk1"/>
              </a:solidFill>
              <a:effectLst/>
              <a:latin typeface="+mn-lt"/>
              <a:ea typeface="+mn-ea"/>
              <a:cs typeface="+mn-cs"/>
            </a:rPr>
            <a:t> p</a:t>
          </a:r>
          <a:r>
            <a:rPr lang="en-US" sz="1100" b="0" i="0" u="none" strike="noStrike">
              <a:solidFill>
                <a:schemeClr val="dk1"/>
              </a:solidFill>
              <a:effectLst/>
              <a:latin typeface="+mn-lt"/>
              <a:ea typeface="+mn-ea"/>
              <a:cs typeface="+mn-cs"/>
            </a:rPr>
            <a:t>our moins d'employés que les scénarios précédents, la disponibilité d'heures par employé a augmenté et le coût de la main d'œuvre augmente ainsi que le coût de pénurie avec un risque de ne pas avoir assez de stock</a:t>
          </a:r>
          <a:r>
            <a:rPr lang="en-US"/>
            <a:t> .</a:t>
          </a:r>
        </a:p>
        <a:p>
          <a:endParaRPr lang="en-US"/>
        </a:p>
        <a:p>
          <a:r>
            <a:rPr lang="en-US" sz="1100" b="1" i="0">
              <a:solidFill>
                <a:schemeClr val="accent1">
                  <a:lumMod val="75000"/>
                </a:schemeClr>
              </a:solidFill>
              <a:effectLst/>
              <a:latin typeface="+mn-lt"/>
              <a:ea typeface="+mn-ea"/>
              <a:cs typeface="+mn-cs"/>
            </a:rPr>
            <a:t>Est-ce qu’il est facile de trouver la bonne combinaison de nombre de personnes pour répondre à la demande prévue tout en minimisant le coût total ?</a:t>
          </a:r>
          <a:r>
            <a:rPr lang="en-US" sz="1100">
              <a:solidFill>
                <a:schemeClr val="accent1">
                  <a:lumMod val="75000"/>
                </a:schemeClr>
              </a:solidFill>
              <a:effectLst/>
              <a:latin typeface="+mn-lt"/>
              <a:ea typeface="+mn-ea"/>
              <a:cs typeface="+mn-cs"/>
            </a:rPr>
            <a:t> </a:t>
          </a:r>
          <a:endParaRPr lang="fr-CA">
            <a:solidFill>
              <a:schemeClr val="accent1">
                <a:lumMod val="75000"/>
              </a:schemeClr>
            </a:solidFill>
            <a:effectLst/>
          </a:endParaRPr>
        </a:p>
        <a:p>
          <a:r>
            <a:rPr lang="en-US" sz="1100" b="0" i="0">
              <a:solidFill>
                <a:schemeClr val="dk1"/>
              </a:solidFill>
              <a:effectLst/>
              <a:latin typeface="+mn-lt"/>
              <a:ea typeface="+mn-ea"/>
              <a:cs typeface="+mn-cs"/>
            </a:rPr>
            <a:t>Non il n'est pas évident de trouver la bonne combinaison de personnes pour répondre à la demande prévue parce qu'il faudrait connaître et prendre en compte </a:t>
          </a:r>
          <a:r>
            <a:rPr lang="en-US" sz="1100" b="0" i="0" baseline="0">
              <a:solidFill>
                <a:schemeClr val="dk1"/>
              </a:solidFill>
              <a:effectLst/>
              <a:latin typeface="+mn-lt"/>
              <a:ea typeface="+mn-ea"/>
              <a:cs typeface="+mn-cs"/>
            </a:rPr>
            <a:t>les contraintes nécessaires pour arriver à ce résultat</a:t>
          </a:r>
          <a:r>
            <a:rPr lang="en-US" sz="1100" b="0" i="0">
              <a:solidFill>
                <a:schemeClr val="dk1"/>
              </a:solidFill>
              <a:effectLst/>
              <a:latin typeface="+mn-lt"/>
              <a:ea typeface="+mn-ea"/>
              <a:cs typeface="+mn-cs"/>
            </a:rPr>
            <a:t>.</a:t>
          </a:r>
        </a:p>
        <a:p>
          <a:endParaRPr lang="fr-CA">
            <a:effectLst/>
          </a:endParaRPr>
        </a:p>
        <a:p>
          <a:r>
            <a:rPr lang="en-US" sz="1100" b="1" i="0">
              <a:solidFill>
                <a:schemeClr val="accent1">
                  <a:lumMod val="75000"/>
                </a:schemeClr>
              </a:solidFill>
              <a:effectLst/>
              <a:latin typeface="+mn-lt"/>
              <a:ea typeface="+mn-ea"/>
              <a:cs typeface="+mn-cs"/>
            </a:rPr>
            <a:t>Commenter les limites de cette méthode d’analyse de scénario.</a:t>
          </a:r>
          <a:r>
            <a:rPr lang="en-US" sz="1100">
              <a:solidFill>
                <a:schemeClr val="accent1">
                  <a:lumMod val="75000"/>
                </a:schemeClr>
              </a:solidFill>
              <a:effectLst/>
              <a:latin typeface="+mn-lt"/>
              <a:ea typeface="+mn-ea"/>
              <a:cs typeface="+mn-cs"/>
            </a:rPr>
            <a:t> </a:t>
          </a:r>
          <a:endParaRPr lang="fr-CA">
            <a:solidFill>
              <a:schemeClr val="accent1">
                <a:lumMod val="75000"/>
              </a:schemeClr>
            </a:solidFill>
            <a:effectLst/>
          </a:endParaRPr>
        </a:p>
        <a:p>
          <a:r>
            <a:rPr lang="en-US" sz="1100">
              <a:solidFill>
                <a:schemeClr val="dk1"/>
              </a:solidFill>
              <a:effectLst/>
              <a:latin typeface="+mn-lt"/>
              <a:ea typeface="+mn-ea"/>
              <a:cs typeface="+mn-cs"/>
            </a:rPr>
            <a:t>D'abord, cette méthode démontre la production en lien avec la main d'oeuvre. En effet,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cette méthode considère seulement</a:t>
          </a:r>
          <a:r>
            <a:rPr lang="en-US" sz="1100" baseline="0">
              <a:solidFill>
                <a:schemeClr val="dk1"/>
              </a:solidFill>
              <a:effectLst/>
              <a:latin typeface="+mn-lt"/>
              <a:ea typeface="+mn-ea"/>
              <a:cs typeface="+mn-cs"/>
            </a:rPr>
            <a:t> le changement du nombre d'employés afin d'analyser le coût de la production. Cependant, ceci n'est pas complet car il faut prendre en compte plus de facteurs pour avoir des mesures globales et être plus précis afin d'analyser le système dans son ensemble. Il faut analyser l'utilisation des stocks et l'accumulation de ceux-ci.</a:t>
          </a:r>
          <a:endParaRPr lang="fr-CA">
            <a:effectLst/>
          </a:endParaRPr>
        </a:p>
        <a:p>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17</xdr:col>
      <xdr:colOff>458786</xdr:colOff>
      <xdr:row>73</xdr:row>
      <xdr:rowOff>92867</xdr:rowOff>
    </xdr:from>
    <xdr:to>
      <xdr:col>31</xdr:col>
      <xdr:colOff>209550</xdr:colOff>
      <xdr:row>101</xdr:row>
      <xdr:rowOff>19050</xdr:rowOff>
    </xdr:to>
    <xdr:graphicFrame macro="">
      <xdr:nvGraphicFramePr>
        <xdr:cNvPr id="2" name="Chart 1">
          <a:extLst>
            <a:ext uri="{FF2B5EF4-FFF2-40B4-BE49-F238E27FC236}">
              <a16:creationId xmlns:a16="http://schemas.microsoft.com/office/drawing/2014/main" id="{F2D892A7-7EA1-4988-8411-66AF0867C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312736</xdr:colOff>
      <xdr:row>73</xdr:row>
      <xdr:rowOff>12700</xdr:rowOff>
    </xdr:from>
    <xdr:to>
      <xdr:col>31</xdr:col>
      <xdr:colOff>25400</xdr:colOff>
      <xdr:row>99</xdr:row>
      <xdr:rowOff>63500</xdr:rowOff>
    </xdr:to>
    <xdr:graphicFrame macro="">
      <xdr:nvGraphicFramePr>
        <xdr:cNvPr id="2" name="Chart 1">
          <a:extLst>
            <a:ext uri="{FF2B5EF4-FFF2-40B4-BE49-F238E27FC236}">
              <a16:creationId xmlns:a16="http://schemas.microsoft.com/office/drawing/2014/main" id="{67F63E4D-2A9F-4D4D-AF3E-06B9C5CB98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17464</xdr:colOff>
      <xdr:row>77</xdr:row>
      <xdr:rowOff>71967</xdr:rowOff>
    </xdr:from>
    <xdr:to>
      <xdr:col>10</xdr:col>
      <xdr:colOff>342900</xdr:colOff>
      <xdr:row>87</xdr:row>
      <xdr:rowOff>127000</xdr:rowOff>
    </xdr:to>
    <xdr:sp macro="" textlink="">
      <xdr:nvSpPr>
        <xdr:cNvPr id="4" name="TextBox 3">
          <a:extLst>
            <a:ext uri="{FF2B5EF4-FFF2-40B4-BE49-F238E27FC236}">
              <a16:creationId xmlns:a16="http://schemas.microsoft.com/office/drawing/2014/main" id="{ADEE90FD-D898-461A-A2B6-EB4B1415EA46}"/>
            </a:ext>
          </a:extLst>
        </xdr:cNvPr>
        <xdr:cNvSpPr txBox="1"/>
      </xdr:nvSpPr>
      <xdr:spPr>
        <a:xfrm>
          <a:off x="1507597" y="15565967"/>
          <a:ext cx="10451570" cy="19346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fr-CA" sz="1300" b="1">
              <a:solidFill>
                <a:schemeClr val="accent5">
                  <a:lumMod val="75000"/>
                </a:schemeClr>
              </a:solidFill>
              <a:effectLst/>
              <a:latin typeface="+mn-lt"/>
              <a:ea typeface="+mn-ea"/>
              <a:cs typeface="+mn-cs"/>
            </a:rPr>
            <a:t>Résoudre et discuter le Coût Total, la pénurie et le Stock Max</a:t>
          </a:r>
          <a:endParaRPr lang="fr-CA" sz="1300" b="1">
            <a:solidFill>
              <a:schemeClr val="accent5">
                <a:lumMod val="75000"/>
              </a:schemeClr>
            </a:solidFill>
            <a:effectLst/>
          </a:endParaRPr>
        </a:p>
        <a:p>
          <a:endParaRPr lang="en-US" sz="1200" baseline="0"/>
        </a:p>
        <a:p>
          <a:endParaRPr lang="en-US" sz="1200" baseline="0"/>
        </a:p>
        <a:p>
          <a:r>
            <a:rPr lang="en-US" sz="1200" baseline="0"/>
            <a:t>Le nombre d'employés a diminué et le stock min n'est pas plus grand que le stock de sécurité total. Ceci fait en sorte que la production a diminué, mais que le coût total a diminué aussi. Dans ce scénario, la demande est satisfaite car il n'y a pas de pénurie. Aussi, l</a:t>
          </a:r>
          <a:r>
            <a:rPr lang="en-US" sz="1200" baseline="0">
              <a:solidFill>
                <a:schemeClr val="dk1"/>
              </a:solidFill>
              <a:effectLst/>
              <a:latin typeface="+mn-lt"/>
              <a:ea typeface="+mn-ea"/>
              <a:cs typeface="+mn-cs"/>
            </a:rPr>
            <a:t>a limite de la capacité max de stockage est la même pour le stock max. </a:t>
          </a:r>
          <a:r>
            <a:rPr lang="en-CA" sz="1200">
              <a:solidFill>
                <a:schemeClr val="dk1"/>
              </a:solidFill>
              <a:effectLst/>
              <a:latin typeface="+mn-lt"/>
              <a:ea typeface="+mn-ea"/>
              <a:cs typeface="+mn-cs"/>
            </a:rPr>
            <a:t>Si nous observons le graphique à la droite, selon</a:t>
          </a:r>
          <a:r>
            <a:rPr lang="en-US" sz="1200">
              <a:solidFill>
                <a:schemeClr val="dk1"/>
              </a:solidFill>
              <a:effectLst/>
              <a:latin typeface="+mn-lt"/>
              <a:ea typeface="+mn-ea"/>
              <a:cs typeface="+mn-cs"/>
            </a:rPr>
            <a:t> le premier niveau d'employés,</a:t>
          </a:r>
          <a:r>
            <a:rPr lang="en-US" sz="1200" baseline="0">
              <a:solidFill>
                <a:schemeClr val="dk1"/>
              </a:solidFill>
              <a:effectLst/>
              <a:latin typeface="+mn-lt"/>
              <a:ea typeface="+mn-ea"/>
              <a:cs typeface="+mn-cs"/>
            </a:rPr>
            <a:t> l'entreprise a respecté  les contraintes données de stock max/min jusqu'à la semaine 16.</a:t>
          </a:r>
          <a:r>
            <a:rPr lang="fr-CA" sz="1200" baseline="0">
              <a:solidFill>
                <a:schemeClr val="dk1"/>
              </a:solidFill>
              <a:effectLst/>
              <a:latin typeface="+mn-lt"/>
              <a:ea typeface="+mn-ea"/>
              <a:cs typeface="+mn-cs"/>
            </a:rPr>
            <a:t> Pour ce qui est du niveau 2, celui  où il se trouve le plus grand nombre d'employés, </a:t>
          </a:r>
          <a:r>
            <a:rPr lang="en-US" sz="1200" baseline="0">
              <a:solidFill>
                <a:schemeClr val="dk1"/>
              </a:solidFill>
              <a:effectLst/>
              <a:latin typeface="+mn-lt"/>
              <a:ea typeface="+mn-ea"/>
              <a:cs typeface="+mn-cs"/>
            </a:rPr>
            <a:t>la production augmente également.</a:t>
          </a:r>
          <a:r>
            <a:rPr lang="fr-CA" sz="1200" baseline="0">
              <a:solidFill>
                <a:schemeClr val="dk1"/>
              </a:solidFill>
              <a:effectLst/>
              <a:latin typeface="+mn-lt"/>
              <a:ea typeface="+mn-ea"/>
              <a:cs typeface="+mn-cs"/>
            </a:rPr>
            <a:t> </a:t>
          </a:r>
          <a:r>
            <a:rPr lang="en-US" sz="1200" baseline="0">
              <a:solidFill>
                <a:schemeClr val="dk1"/>
              </a:solidFill>
              <a:effectLst/>
              <a:latin typeface="+mn-lt"/>
              <a:ea typeface="+mn-ea"/>
              <a:cs typeface="+mn-cs"/>
            </a:rPr>
            <a:t>Il y a une baisse de la production à la semaine 29 car il y a une diminution du nombre d'employés. On constacte qu'il n'y a aucune pénurie.</a:t>
          </a:r>
          <a:endParaRPr lang="fr-CA" sz="1200">
            <a:effectLst/>
          </a:endParaRPr>
        </a:p>
        <a:p>
          <a:endParaRPr lang="en-US" sz="1100" baseline="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17</xdr:col>
      <xdr:colOff>661986</xdr:colOff>
      <xdr:row>74</xdr:row>
      <xdr:rowOff>25401</xdr:rowOff>
    </xdr:from>
    <xdr:to>
      <xdr:col>31</xdr:col>
      <xdr:colOff>508000</xdr:colOff>
      <xdr:row>96</xdr:row>
      <xdr:rowOff>125413</xdr:rowOff>
    </xdr:to>
    <xdr:graphicFrame macro="">
      <xdr:nvGraphicFramePr>
        <xdr:cNvPr id="2" name="Chart 1">
          <a:extLst>
            <a:ext uri="{FF2B5EF4-FFF2-40B4-BE49-F238E27FC236}">
              <a16:creationId xmlns:a16="http://schemas.microsoft.com/office/drawing/2014/main" id="{9FB56CAB-A144-4DCB-9937-16D60867A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405915</xdr:colOff>
      <xdr:row>76</xdr:row>
      <xdr:rowOff>9663</xdr:rowOff>
    </xdr:from>
    <xdr:to>
      <xdr:col>7</xdr:col>
      <xdr:colOff>655982</xdr:colOff>
      <xdr:row>86</xdr:row>
      <xdr:rowOff>19878</xdr:rowOff>
    </xdr:to>
    <xdr:sp macro="" textlink="">
      <xdr:nvSpPr>
        <xdr:cNvPr id="3" name="TextBox 2">
          <a:extLst>
            <a:ext uri="{FF2B5EF4-FFF2-40B4-BE49-F238E27FC236}">
              <a16:creationId xmlns:a16="http://schemas.microsoft.com/office/drawing/2014/main" id="{36675852-15AD-440A-8F44-FA2A03946386}"/>
            </a:ext>
          </a:extLst>
        </xdr:cNvPr>
        <xdr:cNvSpPr txBox="1"/>
      </xdr:nvSpPr>
      <xdr:spPr>
        <a:xfrm>
          <a:off x="1154663" y="15256289"/>
          <a:ext cx="7585145" cy="18920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b="1">
              <a:solidFill>
                <a:schemeClr val="accent5">
                  <a:lumMod val="75000"/>
                </a:schemeClr>
              </a:solidFill>
            </a:rPr>
            <a:t>Résoudre et discuter le Coût Total, la pénurie et le Stock Max. (Remarque : vous pouvez augmenter la précision de l’optimisation, réduire la tolérance et augmenter le nombre maximal d’itérations pour améliorer la qualité de la solution optimale.)</a:t>
          </a:r>
        </a:p>
        <a:p>
          <a:endParaRPr lang="en-US" sz="1100"/>
        </a:p>
        <a:p>
          <a:pPr algn="l"/>
          <a:r>
            <a:rPr lang="en-US" sz="1100"/>
            <a:t>Pour la</a:t>
          </a:r>
          <a:r>
            <a:rPr lang="en-US" sz="1100" baseline="0"/>
            <a:t> situation (</a:t>
          </a:r>
          <a:r>
            <a:rPr lang="en-US" sz="1100"/>
            <a:t>2-3),</a:t>
          </a:r>
          <a:r>
            <a:rPr lang="en-US" sz="1100" baseline="0"/>
            <a:t> nous considérons les employés ainsi que les heures supplémentaires afin de calculer le coût de production sans pénurie. Ici, on se rend compte que ce coût est une peu plus haut que celui de la situation (2-2) analysé dans la question précédente. Pour la situation (2-3), afin d'obtenir un résultat plausible, il faut diminuer le nombre des employés et il faut également leur donner des heures supplémentaires. Nous observons dans cette situation </a:t>
          </a:r>
          <a:r>
            <a:rPr lang="en-US" sz="1100" baseline="0">
              <a:solidFill>
                <a:schemeClr val="dk1"/>
              </a:solidFill>
              <a:effectLst/>
              <a:latin typeface="+mn-lt"/>
              <a:ea typeface="+mn-ea"/>
              <a:cs typeface="+mn-cs"/>
            </a:rPr>
            <a:t>que les stock max vont atteindre la limite de la capacité maximale de stockage (minimum de stock égal à 0)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371475</xdr:colOff>
      <xdr:row>20</xdr:row>
      <xdr:rowOff>152400</xdr:rowOff>
    </xdr:from>
    <xdr:to>
      <xdr:col>16</xdr:col>
      <xdr:colOff>66675</xdr:colOff>
      <xdr:row>39</xdr:row>
      <xdr:rowOff>15876</xdr:rowOff>
    </xdr:to>
    <xdr:sp macro="" textlink="">
      <xdr:nvSpPr>
        <xdr:cNvPr id="6" name="TextBox 7">
          <a:extLst>
            <a:ext uri="{FF2B5EF4-FFF2-40B4-BE49-F238E27FC236}">
              <a16:creationId xmlns:a16="http://schemas.microsoft.com/office/drawing/2014/main" id="{CA22A59B-844E-4ABB-95FF-C5B7E224ED40}"/>
            </a:ext>
          </a:extLst>
        </xdr:cNvPr>
        <xdr:cNvSpPr txBox="1"/>
      </xdr:nvSpPr>
      <xdr:spPr>
        <a:xfrm>
          <a:off x="1590675" y="3771900"/>
          <a:ext cx="8229600" cy="3302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b="1">
              <a:solidFill>
                <a:schemeClr val="accent1">
                  <a:lumMod val="75000"/>
                </a:schemeClr>
              </a:solidFill>
            </a:rPr>
            <a:t>Comparer les résultats des questions (2-1), (2-2) et (2-3) afin de donner un conseil à la direction de la compagnie.</a:t>
          </a:r>
          <a:endParaRPr lang="en-US" sz="1100" b="1">
            <a:solidFill>
              <a:schemeClr val="accent1">
                <a:lumMod val="75000"/>
              </a:schemeClr>
            </a:solidFill>
          </a:endParaRPr>
        </a:p>
        <a:p>
          <a:endParaRPr lang="en-US" sz="1100"/>
        </a:p>
        <a:p>
          <a:r>
            <a:rPr lang="en-US" sz="1100"/>
            <a:t>D'abord, pour le</a:t>
          </a:r>
          <a:r>
            <a:rPr lang="en-US" sz="1100" baseline="0"/>
            <a:t> (2-1) le stock maximal est assez grand mais le coût de production est très élevé. Le coût de production du (2-1) est le plus élevée de tous.</a:t>
          </a:r>
        </a:p>
        <a:p>
          <a:endParaRPr lang="en-US" sz="1100" baseline="0"/>
        </a:p>
        <a:p>
          <a:r>
            <a:rPr lang="en-US" sz="1100" baseline="0"/>
            <a:t>Pour  le (2-2), le coût de production est moins élevé que celui de (2-1). Aussi le stock max est moins élevée, mais il y a un risque de pénurie.</a:t>
          </a:r>
        </a:p>
        <a:p>
          <a:endParaRPr lang="en-US" sz="1100" baseline="0"/>
        </a:p>
        <a:p>
          <a:r>
            <a:rPr lang="en-US" sz="1100" baseline="0"/>
            <a:t>Pour le (2-3), le coût de production est le moins élevée de tous, mais cette solution possède le plus haut niveau de stockage max sans pénurie. De plus, on ajoute aux employées des heures supplémentaires.</a:t>
          </a:r>
        </a:p>
        <a:p>
          <a:endParaRPr lang="en-US" sz="1100" baseline="0"/>
        </a:p>
        <a:p>
          <a:r>
            <a:rPr lang="en-US" sz="1100" baseline="0"/>
            <a:t>En conclusion:</a:t>
          </a:r>
        </a:p>
        <a:p>
          <a:endParaRPr lang="en-US" sz="1100" baseline="0"/>
        </a:p>
        <a:p>
          <a:r>
            <a:rPr lang="en-US" sz="1100" baseline="0"/>
            <a:t>On choisit la solution (2-2) pour le long terme pour une compagnie. En effet cette solution minimise le coût total de la production en ayant la production la plus faible. De plus, le taux de pénurie est faible et ceci est inférieur à la solution (2-1). </a:t>
          </a:r>
        </a:p>
        <a:p>
          <a:endParaRPr lang="en-US" sz="1100" baseline="0"/>
        </a:p>
        <a:p>
          <a:r>
            <a:rPr lang="en-US" sz="1100" baseline="0"/>
            <a:t>Pour une compagnie qui pense à un avenir à court terme, on propose la solution (2-3)  parce que les employés ont des heures supplémentaires dans cette situation. Ceci n'est évidemment pas idéal pour le long terme car il est important de tenir compte de la santé au travail des employés. Il est imporant qu'ils ne fassent pas beaucoup d'heures supplémentaires à chaque fois.</a:t>
          </a:r>
          <a:endParaRPr lang="en-US" sz="1100"/>
        </a:p>
      </xdr:txBody>
    </xdr:sp>
    <xdr:clientData/>
  </xdr:twoCellAnchor>
  <xdr:twoCellAnchor editAs="oneCell">
    <xdr:from>
      <xdr:col>0</xdr:col>
      <xdr:colOff>152400</xdr:colOff>
      <xdr:row>5</xdr:row>
      <xdr:rowOff>36162</xdr:rowOff>
    </xdr:from>
    <xdr:to>
      <xdr:col>5</xdr:col>
      <xdr:colOff>480059</xdr:colOff>
      <xdr:row>16</xdr:row>
      <xdr:rowOff>48367</xdr:rowOff>
    </xdr:to>
    <xdr:pic>
      <xdr:nvPicPr>
        <xdr:cNvPr id="2" name="Image 1">
          <a:extLst>
            <a:ext uri="{FF2B5EF4-FFF2-40B4-BE49-F238E27FC236}">
              <a16:creationId xmlns:a16="http://schemas.microsoft.com/office/drawing/2014/main" id="{EAF050F9-04FB-4DEE-ADDC-B44749B517B1}"/>
            </a:ext>
          </a:extLst>
        </xdr:cNvPr>
        <xdr:cNvPicPr>
          <a:picLocks noChangeAspect="1"/>
        </xdr:cNvPicPr>
      </xdr:nvPicPr>
      <xdr:blipFill>
        <a:blip xmlns:r="http://schemas.openxmlformats.org/officeDocument/2006/relationships" r:embed="rId1"/>
        <a:stretch>
          <a:fillRect/>
        </a:stretch>
      </xdr:blipFill>
      <xdr:spPr>
        <a:xfrm>
          <a:off x="152400" y="950562"/>
          <a:ext cx="3375659" cy="2023885"/>
        </a:xfrm>
        <a:prstGeom prst="rect">
          <a:avLst/>
        </a:prstGeom>
      </xdr:spPr>
    </xdr:pic>
    <xdr:clientData/>
  </xdr:twoCellAnchor>
  <xdr:twoCellAnchor editAs="oneCell">
    <xdr:from>
      <xdr:col>6</xdr:col>
      <xdr:colOff>601980</xdr:colOff>
      <xdr:row>4</xdr:row>
      <xdr:rowOff>152400</xdr:rowOff>
    </xdr:from>
    <xdr:to>
      <xdr:col>14</xdr:col>
      <xdr:colOff>325180</xdr:colOff>
      <xdr:row>16</xdr:row>
      <xdr:rowOff>148316</xdr:rowOff>
    </xdr:to>
    <xdr:pic>
      <xdr:nvPicPr>
        <xdr:cNvPr id="4" name="Image 3">
          <a:extLst>
            <a:ext uri="{FF2B5EF4-FFF2-40B4-BE49-F238E27FC236}">
              <a16:creationId xmlns:a16="http://schemas.microsoft.com/office/drawing/2014/main" id="{43154493-5678-43E3-8E12-4051FD590C51}"/>
            </a:ext>
          </a:extLst>
        </xdr:cNvPr>
        <xdr:cNvPicPr>
          <a:picLocks noChangeAspect="1"/>
        </xdr:cNvPicPr>
      </xdr:nvPicPr>
      <xdr:blipFill>
        <a:blip xmlns:r="http://schemas.openxmlformats.org/officeDocument/2006/relationships" r:embed="rId2"/>
        <a:stretch>
          <a:fillRect/>
        </a:stretch>
      </xdr:blipFill>
      <xdr:spPr>
        <a:xfrm>
          <a:off x="4259580" y="883920"/>
          <a:ext cx="4600000" cy="2190476"/>
        </a:xfrm>
        <a:prstGeom prst="rect">
          <a:avLst/>
        </a:prstGeom>
      </xdr:spPr>
    </xdr:pic>
    <xdr:clientData/>
  </xdr:twoCellAnchor>
  <xdr:twoCellAnchor editAs="oneCell">
    <xdr:from>
      <xdr:col>16</xdr:col>
      <xdr:colOff>243840</xdr:colOff>
      <xdr:row>5</xdr:row>
      <xdr:rowOff>83820</xdr:rowOff>
    </xdr:from>
    <xdr:to>
      <xdr:col>22</xdr:col>
      <xdr:colOff>252907</xdr:colOff>
      <xdr:row>16</xdr:row>
      <xdr:rowOff>157854</xdr:rowOff>
    </xdr:to>
    <xdr:pic>
      <xdr:nvPicPr>
        <xdr:cNvPr id="9" name="Image 8">
          <a:extLst>
            <a:ext uri="{FF2B5EF4-FFF2-40B4-BE49-F238E27FC236}">
              <a16:creationId xmlns:a16="http://schemas.microsoft.com/office/drawing/2014/main" id="{8137A754-D12D-46C6-B581-BFE56F45070A}"/>
            </a:ext>
          </a:extLst>
        </xdr:cNvPr>
        <xdr:cNvPicPr>
          <a:picLocks noChangeAspect="1"/>
        </xdr:cNvPicPr>
      </xdr:nvPicPr>
      <xdr:blipFill>
        <a:blip xmlns:r="http://schemas.openxmlformats.org/officeDocument/2006/relationships" r:embed="rId3"/>
        <a:stretch>
          <a:fillRect/>
        </a:stretch>
      </xdr:blipFill>
      <xdr:spPr>
        <a:xfrm>
          <a:off x="9997440" y="998220"/>
          <a:ext cx="3666667" cy="208571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18</xdr:col>
      <xdr:colOff>325212</xdr:colOff>
      <xdr:row>6</xdr:row>
      <xdr:rowOff>84364</xdr:rowOff>
    </xdr:from>
    <xdr:to>
      <xdr:col>25</xdr:col>
      <xdr:colOff>255379</xdr:colOff>
      <xdr:row>17</xdr:row>
      <xdr:rowOff>21772</xdr:rowOff>
    </xdr:to>
    <xdr:pic>
      <xdr:nvPicPr>
        <xdr:cNvPr id="7" name="Picture 6">
          <a:extLst>
            <a:ext uri="{FF2B5EF4-FFF2-40B4-BE49-F238E27FC236}">
              <a16:creationId xmlns:a16="http://schemas.microsoft.com/office/drawing/2014/main" id="{41AF77B1-0297-4ACA-9AFE-9D77471373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298012" y="1194707"/>
          <a:ext cx="4197367" cy="1973036"/>
        </a:xfrm>
        <a:prstGeom prst="rect">
          <a:avLst/>
        </a:prstGeom>
      </xdr:spPr>
    </xdr:pic>
    <xdr:clientData/>
  </xdr:twoCellAnchor>
  <xdr:twoCellAnchor editAs="oneCell">
    <xdr:from>
      <xdr:col>1</xdr:col>
      <xdr:colOff>171902</xdr:colOff>
      <xdr:row>5</xdr:row>
      <xdr:rowOff>182788</xdr:rowOff>
    </xdr:from>
    <xdr:to>
      <xdr:col>7</xdr:col>
      <xdr:colOff>511628</xdr:colOff>
      <xdr:row>17</xdr:row>
      <xdr:rowOff>166477</xdr:rowOff>
    </xdr:to>
    <xdr:pic>
      <xdr:nvPicPr>
        <xdr:cNvPr id="4" name="Picture 3">
          <a:extLst>
            <a:ext uri="{FF2B5EF4-FFF2-40B4-BE49-F238E27FC236}">
              <a16:creationId xmlns:a16="http://schemas.microsoft.com/office/drawing/2014/main" id="{0D90C21C-2280-404D-A5E1-0E94CEBCCA6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81502" y="1108074"/>
          <a:ext cx="3997326" cy="2204374"/>
        </a:xfrm>
        <a:prstGeom prst="rect">
          <a:avLst/>
        </a:prstGeom>
      </xdr:spPr>
    </xdr:pic>
    <xdr:clientData/>
  </xdr:twoCellAnchor>
  <xdr:twoCellAnchor editAs="oneCell">
    <xdr:from>
      <xdr:col>10</xdr:col>
      <xdr:colOff>146502</xdr:colOff>
      <xdr:row>5</xdr:row>
      <xdr:rowOff>173718</xdr:rowOff>
    </xdr:from>
    <xdr:to>
      <xdr:col>16</xdr:col>
      <xdr:colOff>21771</xdr:colOff>
      <xdr:row>18</xdr:row>
      <xdr:rowOff>96847</xdr:rowOff>
    </xdr:to>
    <xdr:pic>
      <xdr:nvPicPr>
        <xdr:cNvPr id="9" name="Picture 8">
          <a:extLst>
            <a:ext uri="{FF2B5EF4-FFF2-40B4-BE49-F238E27FC236}">
              <a16:creationId xmlns:a16="http://schemas.microsoft.com/office/drawing/2014/main" id="{A4A8DE9C-1C78-4A19-ADB9-059B50662B1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242502" y="1099004"/>
          <a:ext cx="3532869" cy="2328872"/>
        </a:xfrm>
        <a:prstGeom prst="rect">
          <a:avLst/>
        </a:prstGeom>
      </xdr:spPr>
    </xdr:pic>
    <xdr:clientData/>
  </xdr:twoCellAnchor>
  <xdr:twoCellAnchor>
    <xdr:from>
      <xdr:col>6</xdr:col>
      <xdr:colOff>276225</xdr:colOff>
      <xdr:row>22</xdr:row>
      <xdr:rowOff>111578</xdr:rowOff>
    </xdr:from>
    <xdr:to>
      <xdr:col>19</xdr:col>
      <xdr:colOff>12700</xdr:colOff>
      <xdr:row>35</xdr:row>
      <xdr:rowOff>133350</xdr:rowOff>
    </xdr:to>
    <xdr:sp macro="" textlink="">
      <xdr:nvSpPr>
        <xdr:cNvPr id="6" name="TextBox 7">
          <a:extLst>
            <a:ext uri="{FF2B5EF4-FFF2-40B4-BE49-F238E27FC236}">
              <a16:creationId xmlns:a16="http://schemas.microsoft.com/office/drawing/2014/main" id="{A8FAA6E2-29C5-4E06-8B16-BE196685E6AA}"/>
            </a:ext>
          </a:extLst>
        </xdr:cNvPr>
        <xdr:cNvSpPr txBox="1"/>
      </xdr:nvSpPr>
      <xdr:spPr>
        <a:xfrm>
          <a:off x="3933825" y="4093028"/>
          <a:ext cx="7661275" cy="23744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b="1">
              <a:solidFill>
                <a:schemeClr val="accent1">
                  <a:lumMod val="75000"/>
                </a:schemeClr>
              </a:solidFill>
            </a:rPr>
            <a:t>En utilisant les hypothèses de la Question 2-3 (heures supplémentaires permises), optimiser le plan de production pour les deux cas suivants : </a:t>
          </a:r>
        </a:p>
        <a:p>
          <a:r>
            <a:rPr lang="fr-CA" b="1">
              <a:solidFill>
                <a:schemeClr val="accent1">
                  <a:lumMod val="75000"/>
                </a:schemeClr>
              </a:solidFill>
            </a:rPr>
            <a:t>- Le coût d’une heure supplémentaire est 11$/heure</a:t>
          </a:r>
        </a:p>
        <a:p>
          <a:r>
            <a:rPr lang="fr-CA" b="1">
              <a:solidFill>
                <a:schemeClr val="accent1">
                  <a:lumMod val="75000"/>
                </a:schemeClr>
              </a:solidFill>
            </a:rPr>
            <a:t>- Le coût d’une heure supplémentaire est 16$/heure Comparer les résultats obtenus avec les résultats de la Question 2-3. Expliquer l’effet de la variation du coût des heures supplémentaires sur le plan optimal de production</a:t>
          </a:r>
          <a:endParaRPr lang="en-US" sz="1100" b="1">
            <a:solidFill>
              <a:schemeClr val="accent1">
                <a:lumMod val="75000"/>
              </a:schemeClr>
            </a:solidFill>
          </a:endParaRPr>
        </a:p>
        <a:p>
          <a:endParaRPr lang="en-US" sz="1100"/>
        </a:p>
        <a:p>
          <a:r>
            <a:rPr lang="en-US" sz="1100"/>
            <a:t>Dans</a:t>
          </a:r>
          <a:r>
            <a:rPr lang="en-US" sz="1100" baseline="0"/>
            <a:t> cette situation, nous voulons diminuer le coût de la production en tenant compte des employées ainsi que les heures supplémentaires dont ils vont faire. Ainsi, on se rend compte que pour l'option de paye pour une heure supplémentaire à 11$/h, le coût de production est un peu plus faible que la situation (2-3). Ainsi, pour le même nombre d'employés que dans (2-3), on peut affirmer que des heures supplémentaires à 11$/h vont peu changer le coût de la production.  Pour ce qui est des heures supplémetaires à 16$/h, le cout de production est très grand, donc cette option n'est pas à considérer pour la compagnie. </a:t>
          </a:r>
          <a:endParaRPr lang="en-US" sz="11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tabSelected="1" zoomScaleNormal="100" workbookViewId="0">
      <selection activeCell="D3" sqref="D3"/>
    </sheetView>
  </sheetViews>
  <sheetFormatPr baseColWidth="10" defaultColWidth="10.88671875" defaultRowHeight="14.4" x14ac:dyDescent="0.3"/>
  <cols>
    <col min="2" max="2" width="12.88671875" customWidth="1"/>
    <col min="3" max="3" width="13.21875" customWidth="1"/>
    <col min="4" max="4" width="17.44140625" customWidth="1"/>
    <col min="5" max="5" width="17.21875" customWidth="1"/>
    <col min="6" max="6" width="19" customWidth="1"/>
    <col min="7" max="7" width="21.21875" customWidth="1"/>
    <col min="8" max="8" width="19.44140625" customWidth="1"/>
  </cols>
  <sheetData>
    <row r="1" spans="1:8" ht="15" thickBot="1" x14ac:dyDescent="0.35">
      <c r="A1" s="125" t="s">
        <v>0</v>
      </c>
      <c r="B1" s="126"/>
      <c r="C1" s="127"/>
      <c r="D1" s="11"/>
      <c r="E1" s="1"/>
      <c r="F1" s="1"/>
      <c r="G1" s="1"/>
      <c r="H1" s="1"/>
    </row>
    <row r="2" spans="1:8" ht="15" thickBot="1" x14ac:dyDescent="0.35">
      <c r="A2" s="98" t="s">
        <v>1</v>
      </c>
      <c r="B2" s="99" t="s">
        <v>2</v>
      </c>
      <c r="C2" s="100" t="s">
        <v>3</v>
      </c>
      <c r="D2" s="1"/>
      <c r="E2" s="1"/>
      <c r="F2" s="1"/>
      <c r="G2" s="1"/>
      <c r="H2" s="1"/>
    </row>
    <row r="3" spans="1:8" x14ac:dyDescent="0.3">
      <c r="A3" s="95">
        <v>1955913</v>
      </c>
      <c r="B3" s="96" t="s">
        <v>84</v>
      </c>
      <c r="C3" s="97" t="s">
        <v>85</v>
      </c>
      <c r="D3" s="1"/>
      <c r="E3" s="1"/>
      <c r="F3" s="1"/>
      <c r="G3" s="1"/>
      <c r="H3" s="1"/>
    </row>
    <row r="4" spans="1:8" x14ac:dyDescent="0.3">
      <c r="A4" s="90">
        <v>1949477</v>
      </c>
      <c r="B4" s="12" t="s">
        <v>86</v>
      </c>
      <c r="C4" s="91" t="s">
        <v>87</v>
      </c>
      <c r="D4" s="1"/>
      <c r="E4" s="1"/>
      <c r="F4" s="1"/>
      <c r="G4" s="1"/>
      <c r="H4" s="1"/>
    </row>
    <row r="5" spans="1:8" ht="15" thickBot="1" x14ac:dyDescent="0.35">
      <c r="A5" s="92"/>
      <c r="B5" s="93"/>
      <c r="C5" s="94"/>
      <c r="D5" s="1"/>
      <c r="E5" s="1"/>
      <c r="F5" s="1"/>
      <c r="G5" s="1"/>
      <c r="H5" s="1"/>
    </row>
    <row r="6" spans="1:8" ht="15" thickBot="1" x14ac:dyDescent="0.35">
      <c r="A6" s="2"/>
      <c r="B6" s="2"/>
      <c r="C6" s="2"/>
      <c r="D6" s="1"/>
      <c r="E6" s="1"/>
      <c r="F6" s="1"/>
      <c r="G6" s="1"/>
      <c r="H6" s="1"/>
    </row>
    <row r="7" spans="1:8" ht="28.5" customHeight="1" thickBot="1" x14ac:dyDescent="0.35">
      <c r="A7" s="128" t="s">
        <v>4</v>
      </c>
      <c r="B7" s="130" t="s">
        <v>5</v>
      </c>
      <c r="C7" s="131"/>
      <c r="D7" s="128" t="s">
        <v>6</v>
      </c>
      <c r="E7" s="128" t="s">
        <v>7</v>
      </c>
      <c r="F7" s="128" t="s">
        <v>8</v>
      </c>
      <c r="G7" s="128" t="s">
        <v>9</v>
      </c>
      <c r="H7" s="128" t="s">
        <v>10</v>
      </c>
    </row>
    <row r="8" spans="1:8" ht="18" customHeight="1" thickBot="1" x14ac:dyDescent="0.35">
      <c r="A8" s="129"/>
      <c r="B8" s="101" t="s">
        <v>11</v>
      </c>
      <c r="C8" s="101" t="s">
        <v>12</v>
      </c>
      <c r="D8" s="129"/>
      <c r="E8" s="129"/>
      <c r="F8" s="129"/>
      <c r="G8" s="129"/>
      <c r="H8" s="129"/>
    </row>
    <row r="9" spans="1:8" ht="15" thickBot="1" x14ac:dyDescent="0.35">
      <c r="A9" s="3" t="s">
        <v>13</v>
      </c>
      <c r="B9" s="4">
        <v>15</v>
      </c>
      <c r="C9" s="7">
        <f>B9*D9</f>
        <v>600</v>
      </c>
      <c r="D9" s="4">
        <v>40</v>
      </c>
      <c r="E9" s="7">
        <f>D9*10/(2/3)</f>
        <v>600</v>
      </c>
      <c r="F9" s="7">
        <f>E9*0.3</f>
        <v>180</v>
      </c>
      <c r="G9" s="7">
        <f>F9/D9</f>
        <v>4.5</v>
      </c>
      <c r="H9" s="9">
        <f>G9/52</f>
        <v>8.6538461538461536E-2</v>
      </c>
    </row>
    <row r="10" spans="1:8" ht="29.4" thickBot="1" x14ac:dyDescent="0.35">
      <c r="A10" s="3" t="s">
        <v>14</v>
      </c>
      <c r="B10" s="4">
        <v>25</v>
      </c>
      <c r="C10" s="7">
        <f>B10*D10</f>
        <v>1250</v>
      </c>
      <c r="D10" s="4">
        <v>50</v>
      </c>
      <c r="E10" s="7">
        <f>D10*10/(2/3)</f>
        <v>750</v>
      </c>
      <c r="F10" s="7">
        <f>E10*0.3</f>
        <v>225</v>
      </c>
      <c r="G10" s="7">
        <f>F10/D10</f>
        <v>4.5</v>
      </c>
      <c r="H10" s="9">
        <f>G10/52</f>
        <v>8.6538461538461536E-2</v>
      </c>
    </row>
    <row r="11" spans="1:8" ht="15" thickBot="1" x14ac:dyDescent="0.35">
      <c r="A11" s="5"/>
      <c r="B11" s="6" t="s">
        <v>15</v>
      </c>
      <c r="C11" s="8">
        <f>C9+C10</f>
        <v>1850</v>
      </c>
      <c r="D11" s="5"/>
      <c r="E11" s="5"/>
      <c r="F11" s="5"/>
      <c r="G11" s="6" t="s">
        <v>16</v>
      </c>
      <c r="H11" s="10">
        <f>(H9+H10)/2</f>
        <v>8.6538461538461536E-2</v>
      </c>
    </row>
  </sheetData>
  <mergeCells count="8">
    <mergeCell ref="A1:C1"/>
    <mergeCell ref="H7:H8"/>
    <mergeCell ref="A7:A8"/>
    <mergeCell ref="B7:C7"/>
    <mergeCell ref="D7:D8"/>
    <mergeCell ref="E7:E8"/>
    <mergeCell ref="F7:F8"/>
    <mergeCell ref="G7:G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78"/>
  <sheetViews>
    <sheetView zoomScale="40" zoomScaleNormal="40" workbookViewId="0">
      <selection activeCell="AA36" sqref="AA36"/>
    </sheetView>
  </sheetViews>
  <sheetFormatPr baseColWidth="10" defaultColWidth="10.88671875" defaultRowHeight="14.4" x14ac:dyDescent="0.3"/>
  <cols>
    <col min="3" max="3" width="16.21875" customWidth="1"/>
    <col min="4" max="4" width="19.109375" customWidth="1"/>
    <col min="5" max="5" width="20.88671875" customWidth="1"/>
    <col min="6" max="6" width="22.21875" customWidth="1"/>
    <col min="7" max="8" width="17.5546875" customWidth="1"/>
    <col min="9" max="9" width="16.88671875" customWidth="1"/>
    <col min="10" max="10" width="17.21875" customWidth="1"/>
    <col min="11" max="11" width="17.5546875" customWidth="1"/>
    <col min="12" max="12" width="15.88671875" customWidth="1"/>
    <col min="13" max="13" width="11.44140625" customWidth="1"/>
    <col min="14" max="14" width="19.5546875" customWidth="1"/>
    <col min="15" max="15" width="24.21875" customWidth="1"/>
    <col min="16" max="16" width="22.77734375" customWidth="1"/>
    <col min="17" max="17" width="11.44140625" customWidth="1"/>
  </cols>
  <sheetData>
    <row r="1" spans="1:17" ht="15.6" x14ac:dyDescent="0.3">
      <c r="A1" s="13"/>
      <c r="B1" s="13"/>
      <c r="C1" s="13"/>
      <c r="D1" s="13"/>
      <c r="E1" s="13"/>
      <c r="F1" s="13"/>
      <c r="G1" s="14"/>
      <c r="H1" s="13" t="s">
        <v>17</v>
      </c>
      <c r="I1" s="15"/>
      <c r="J1" s="15"/>
      <c r="K1" s="15"/>
      <c r="L1" s="15"/>
      <c r="M1" s="15"/>
      <c r="N1" s="16"/>
      <c r="O1" s="16"/>
      <c r="P1" s="16"/>
      <c r="Q1" s="16"/>
    </row>
    <row r="2" spans="1:17" ht="15" thickBot="1" x14ac:dyDescent="0.35">
      <c r="N2" s="17"/>
      <c r="O2" s="17"/>
      <c r="P2" s="17"/>
      <c r="Q2" s="18"/>
    </row>
    <row r="3" spans="1:17" ht="15" thickBot="1" x14ac:dyDescent="0.35">
      <c r="G3" s="132" t="s">
        <v>18</v>
      </c>
      <c r="H3" s="133"/>
      <c r="I3" s="133"/>
      <c r="J3" s="134"/>
      <c r="K3" s="19">
        <v>8</v>
      </c>
      <c r="L3" s="20" t="s">
        <v>19</v>
      </c>
      <c r="N3" s="135" t="s">
        <v>20</v>
      </c>
      <c r="O3" s="135"/>
      <c r="P3" s="20">
        <v>10</v>
      </c>
      <c r="Q3" s="17"/>
    </row>
    <row r="4" spans="1:17" ht="15" thickBot="1" x14ac:dyDescent="0.35">
      <c r="A4" s="136" t="s">
        <v>21</v>
      </c>
      <c r="B4" s="139" t="s">
        <v>22</v>
      </c>
      <c r="C4" s="140"/>
      <c r="D4" s="21">
        <v>20</v>
      </c>
      <c r="E4" s="22" t="s">
        <v>23</v>
      </c>
      <c r="G4" s="132" t="s">
        <v>24</v>
      </c>
      <c r="H4" s="133"/>
      <c r="I4" s="133"/>
      <c r="J4" s="134"/>
      <c r="K4" s="19">
        <v>10</v>
      </c>
      <c r="L4" s="19" t="s">
        <v>25</v>
      </c>
      <c r="N4" s="135" t="s">
        <v>26</v>
      </c>
      <c r="O4" s="135"/>
      <c r="P4" s="20">
        <v>18</v>
      </c>
      <c r="Q4" s="23"/>
    </row>
    <row r="5" spans="1:17" ht="15" thickBot="1" x14ac:dyDescent="0.35">
      <c r="A5" s="137"/>
      <c r="B5" s="141" t="s">
        <v>27</v>
      </c>
      <c r="C5" s="142"/>
      <c r="D5" s="24">
        <v>15</v>
      </c>
      <c r="E5" s="25" t="s">
        <v>23</v>
      </c>
      <c r="G5" s="132" t="s">
        <v>28</v>
      </c>
      <c r="H5" s="133"/>
      <c r="I5" s="133"/>
      <c r="J5" s="134"/>
      <c r="K5" s="19">
        <v>12</v>
      </c>
      <c r="L5" s="19" t="s">
        <v>25</v>
      </c>
      <c r="O5" s="26"/>
      <c r="Q5" s="23"/>
    </row>
    <row r="6" spans="1:17" ht="32.4" thickTop="1" thickBot="1" x14ac:dyDescent="0.35">
      <c r="A6" s="138"/>
      <c r="B6" s="143" t="s">
        <v>29</v>
      </c>
      <c r="C6" s="144"/>
      <c r="D6" s="27">
        <v>40</v>
      </c>
      <c r="E6" s="28" t="s">
        <v>19</v>
      </c>
      <c r="G6" s="132" t="s">
        <v>30</v>
      </c>
      <c r="H6" s="133"/>
      <c r="I6" s="133"/>
      <c r="J6" s="134"/>
      <c r="K6" s="19">
        <v>400</v>
      </c>
      <c r="L6" s="19" t="s">
        <v>31</v>
      </c>
      <c r="O6" s="29" t="s">
        <v>32</v>
      </c>
      <c r="P6" s="30" t="s">
        <v>33</v>
      </c>
    </row>
    <row r="7" spans="1:17" ht="18.600000000000001" thickTop="1" thickBot="1" x14ac:dyDescent="0.35">
      <c r="A7" s="136" t="s">
        <v>34</v>
      </c>
      <c r="B7" s="139" t="s">
        <v>22</v>
      </c>
      <c r="C7" s="140"/>
      <c r="D7" s="31">
        <v>30</v>
      </c>
      <c r="E7" s="22" t="s">
        <v>23</v>
      </c>
      <c r="G7" s="132" t="s">
        <v>35</v>
      </c>
      <c r="H7" s="133"/>
      <c r="I7" s="133"/>
      <c r="J7" s="134"/>
      <c r="K7" s="19">
        <v>300</v>
      </c>
      <c r="L7" s="19" t="s">
        <v>31</v>
      </c>
      <c r="N7" s="32" t="s">
        <v>36</v>
      </c>
      <c r="O7" s="33">
        <v>10</v>
      </c>
      <c r="P7" s="34">
        <v>0</v>
      </c>
    </row>
    <row r="8" spans="1:17" ht="18.600000000000001" thickTop="1" thickBot="1" x14ac:dyDescent="0.35">
      <c r="A8" s="137"/>
      <c r="B8" s="141" t="s">
        <v>27</v>
      </c>
      <c r="C8" s="142"/>
      <c r="D8" s="24">
        <v>25</v>
      </c>
      <c r="E8" s="25" t="s">
        <v>23</v>
      </c>
      <c r="G8" s="132" t="s">
        <v>37</v>
      </c>
      <c r="H8" s="133"/>
      <c r="I8" s="133"/>
      <c r="J8" s="134"/>
      <c r="K8" s="35">
        <v>0.66666666666666663</v>
      </c>
      <c r="L8" s="36"/>
      <c r="N8" s="32" t="s">
        <v>38</v>
      </c>
      <c r="O8" s="33">
        <v>10</v>
      </c>
      <c r="P8" s="34">
        <v>0</v>
      </c>
      <c r="Q8" s="37"/>
    </row>
    <row r="9" spans="1:17" ht="18.600000000000001" thickTop="1" thickBot="1" x14ac:dyDescent="0.35">
      <c r="A9" s="138"/>
      <c r="B9" s="143" t="s">
        <v>29</v>
      </c>
      <c r="C9" s="144"/>
      <c r="D9" s="27">
        <v>50</v>
      </c>
      <c r="E9" s="28" t="s">
        <v>19</v>
      </c>
      <c r="N9" s="32" t="s">
        <v>39</v>
      </c>
      <c r="O9" s="33">
        <v>10</v>
      </c>
      <c r="P9" s="34">
        <v>0</v>
      </c>
      <c r="Q9" s="37"/>
    </row>
    <row r="10" spans="1:17" ht="15" thickBot="1" x14ac:dyDescent="0.35">
      <c r="A10" s="149" t="s">
        <v>40</v>
      </c>
      <c r="B10" s="133"/>
      <c r="C10" s="134"/>
      <c r="D10" s="38">
        <v>4000</v>
      </c>
      <c r="E10" s="19" t="s">
        <v>19</v>
      </c>
      <c r="G10" s="150" t="s">
        <v>41</v>
      </c>
      <c r="H10" s="151"/>
      <c r="I10" s="151"/>
      <c r="J10" s="152"/>
      <c r="K10" s="39">
        <f>'Question 1-1'!C11</f>
        <v>1850</v>
      </c>
      <c r="L10" s="40" t="s">
        <v>19</v>
      </c>
      <c r="Q10" s="18"/>
    </row>
    <row r="11" spans="1:17" ht="18" thickBot="1" x14ac:dyDescent="0.35">
      <c r="A11" s="132" t="s">
        <v>42</v>
      </c>
      <c r="B11" s="133"/>
      <c r="C11" s="134"/>
      <c r="D11" s="38">
        <v>0.3</v>
      </c>
      <c r="E11" s="19"/>
      <c r="G11" s="150" t="s">
        <v>43</v>
      </c>
      <c r="H11" s="151"/>
      <c r="I11" s="151"/>
      <c r="J11" s="152"/>
      <c r="K11" s="39">
        <f>'Question 1-1'!E9</f>
        <v>600</v>
      </c>
      <c r="L11" s="40" t="s">
        <v>44</v>
      </c>
      <c r="N11" s="41" t="s">
        <v>45</v>
      </c>
      <c r="O11" s="42">
        <f>Q78</f>
        <v>2036439.1666666665</v>
      </c>
      <c r="Q11" s="43"/>
    </row>
    <row r="12" spans="1:17" ht="15" thickBot="1" x14ac:dyDescent="0.35">
      <c r="A12" s="44"/>
      <c r="B12" s="44"/>
      <c r="C12" s="44"/>
      <c r="D12" s="45"/>
      <c r="E12" s="45"/>
      <c r="G12" s="150" t="s">
        <v>46</v>
      </c>
      <c r="H12" s="151"/>
      <c r="I12" s="151"/>
      <c r="J12" s="152"/>
      <c r="K12" s="39">
        <f>'Question 1-1'!E10</f>
        <v>750</v>
      </c>
      <c r="L12" s="40" t="s">
        <v>44</v>
      </c>
      <c r="O12" s="46"/>
      <c r="Q12" s="18"/>
    </row>
    <row r="13" spans="1:17" ht="18" thickBot="1" x14ac:dyDescent="0.35">
      <c r="A13" s="44"/>
      <c r="B13" s="44"/>
      <c r="C13" s="44"/>
      <c r="D13" s="45"/>
      <c r="E13" s="45"/>
      <c r="G13" s="153" t="s">
        <v>72</v>
      </c>
      <c r="H13" s="154"/>
      <c r="I13" s="154"/>
      <c r="J13" s="155"/>
      <c r="K13" s="47">
        <f>'Question 1-1'!H11</f>
        <v>8.6538461538461536E-2</v>
      </c>
      <c r="L13" s="48" t="s">
        <v>44</v>
      </c>
      <c r="N13" s="49" t="s">
        <v>47</v>
      </c>
      <c r="O13" s="50">
        <f>MAX(L20:L72)</f>
        <v>2380</v>
      </c>
      <c r="Q13" s="51"/>
    </row>
    <row r="14" spans="1:17" ht="15" thickBot="1" x14ac:dyDescent="0.35">
      <c r="A14" s="44"/>
      <c r="B14" s="44"/>
      <c r="C14" s="44"/>
      <c r="D14" s="45"/>
      <c r="E14" s="45"/>
      <c r="G14" s="145" t="s">
        <v>48</v>
      </c>
      <c r="H14" s="146"/>
      <c r="I14" s="146"/>
      <c r="J14" s="146"/>
      <c r="K14" s="52">
        <v>14</v>
      </c>
      <c r="L14" s="53" t="s">
        <v>44</v>
      </c>
      <c r="O14" s="46"/>
    </row>
    <row r="15" spans="1:17" ht="18" thickBot="1" x14ac:dyDescent="0.35">
      <c r="A15" s="44"/>
      <c r="B15" s="44"/>
      <c r="C15" s="44"/>
      <c r="D15" s="45"/>
      <c r="E15" s="45"/>
      <c r="G15" s="145" t="s">
        <v>49</v>
      </c>
      <c r="H15" s="146"/>
      <c r="I15" s="146"/>
      <c r="J15" s="146"/>
      <c r="K15" s="52">
        <v>30</v>
      </c>
      <c r="L15" s="53" t="s">
        <v>19</v>
      </c>
      <c r="N15" s="54" t="s">
        <v>50</v>
      </c>
      <c r="O15" s="55">
        <f>MIN(L20:L72)</f>
        <v>-6740</v>
      </c>
    </row>
    <row r="16" spans="1:17" ht="17.399999999999999" x14ac:dyDescent="0.3">
      <c r="A16" s="44"/>
      <c r="B16" s="44"/>
      <c r="C16" s="44"/>
      <c r="D16" s="45"/>
      <c r="E16" s="45"/>
      <c r="G16" s="56"/>
      <c r="H16" s="56"/>
      <c r="I16" s="56"/>
      <c r="J16" s="56"/>
      <c r="K16" s="57"/>
      <c r="L16" s="57"/>
      <c r="O16" s="58"/>
      <c r="P16" s="59"/>
    </row>
    <row r="17" spans="1:20" ht="15" thickBot="1" x14ac:dyDescent="0.35"/>
    <row r="18" spans="1:20" ht="15" thickBot="1" x14ac:dyDescent="0.35">
      <c r="A18" s="60"/>
      <c r="B18" s="60"/>
      <c r="C18" s="60"/>
      <c r="D18" s="60"/>
      <c r="E18" s="60"/>
      <c r="F18" s="60"/>
      <c r="G18" s="60"/>
      <c r="H18" s="60"/>
      <c r="I18" s="60"/>
      <c r="J18" s="60"/>
      <c r="K18" s="60"/>
      <c r="L18" s="61"/>
      <c r="M18" s="61"/>
      <c r="N18" s="61"/>
      <c r="P18" s="147" t="s">
        <v>51</v>
      </c>
      <c r="Q18" s="148"/>
    </row>
    <row r="19" spans="1:20" ht="53.4" thickBot="1" x14ac:dyDescent="0.35">
      <c r="A19" s="62" t="s">
        <v>52</v>
      </c>
      <c r="B19" s="62" t="s">
        <v>53</v>
      </c>
      <c r="C19" s="62" t="s">
        <v>54</v>
      </c>
      <c r="D19" s="62" t="s">
        <v>55</v>
      </c>
      <c r="E19" s="63" t="s">
        <v>56</v>
      </c>
      <c r="F19" s="63" t="s">
        <v>57</v>
      </c>
      <c r="G19" s="63" t="s">
        <v>58</v>
      </c>
      <c r="H19" s="64" t="s">
        <v>59</v>
      </c>
      <c r="I19" s="64" t="s">
        <v>60</v>
      </c>
      <c r="J19" s="64" t="s">
        <v>61</v>
      </c>
      <c r="K19" s="64" t="s">
        <v>62</v>
      </c>
      <c r="L19" s="65" t="s">
        <v>63</v>
      </c>
      <c r="M19" s="66" t="s">
        <v>64</v>
      </c>
      <c r="N19" s="66" t="s">
        <v>65</v>
      </c>
      <c r="O19" s="67" t="s">
        <v>66</v>
      </c>
      <c r="P19" s="68" t="s">
        <v>67</v>
      </c>
      <c r="Q19" s="69" t="s">
        <v>68</v>
      </c>
      <c r="R19" s="103" t="s">
        <v>81</v>
      </c>
      <c r="S19" s="103" t="s">
        <v>82</v>
      </c>
      <c r="T19" s="103" t="s">
        <v>83</v>
      </c>
    </row>
    <row r="20" spans="1:20" ht="15" thickBot="1" x14ac:dyDescent="0.35">
      <c r="A20" s="70" t="s">
        <v>69</v>
      </c>
      <c r="B20" s="71" t="s">
        <v>70</v>
      </c>
      <c r="C20" s="71">
        <v>20</v>
      </c>
      <c r="D20" s="71">
        <v>30</v>
      </c>
      <c r="E20" s="71">
        <v>800</v>
      </c>
      <c r="F20" s="71">
        <v>1500</v>
      </c>
      <c r="G20" s="71">
        <f>E20+F20</f>
        <v>2300</v>
      </c>
      <c r="H20" s="72">
        <v>10</v>
      </c>
      <c r="I20" s="72"/>
      <c r="J20" s="72"/>
      <c r="K20" s="72"/>
      <c r="L20" s="72">
        <f>G20</f>
        <v>2300</v>
      </c>
      <c r="M20" s="73"/>
      <c r="N20" s="73"/>
      <c r="O20" s="73"/>
      <c r="P20" s="74"/>
      <c r="Q20" s="75"/>
      <c r="R20" s="75"/>
      <c r="S20" s="75"/>
      <c r="T20" s="75"/>
    </row>
    <row r="21" spans="1:20" x14ac:dyDescent="0.3">
      <c r="A21" s="76">
        <v>1</v>
      </c>
      <c r="B21" s="77">
        <v>3</v>
      </c>
      <c r="C21" s="77">
        <v>3</v>
      </c>
      <c r="D21" s="77">
        <v>5</v>
      </c>
      <c r="E21" s="77">
        <f>$D$6*C21</f>
        <v>120</v>
      </c>
      <c r="F21" s="77">
        <f>$D$9*D21</f>
        <v>250</v>
      </c>
      <c r="G21" s="77">
        <f>E21+F21</f>
        <v>370</v>
      </c>
      <c r="H21" s="78">
        <f>$O$7</f>
        <v>10</v>
      </c>
      <c r="I21" s="77">
        <f>H21*8</f>
        <v>80</v>
      </c>
      <c r="J21" s="77">
        <f>I21*B21</f>
        <v>240</v>
      </c>
      <c r="K21" s="79">
        <f>$P$7</f>
        <v>0</v>
      </c>
      <c r="L21" s="79">
        <f>L20+J21+K21-G21</f>
        <v>2170</v>
      </c>
      <c r="M21" s="79">
        <f>(J21*$K$4)+(K21*$K$5)</f>
        <v>2400</v>
      </c>
      <c r="N21" s="79">
        <f t="shared" ref="N21:N44" si="0">IF(L21&lt;0,ABS(L21*$K$14),0)</f>
        <v>0</v>
      </c>
      <c r="O21" s="79">
        <f>IF(L21&gt;0,L21*$K$13,0)</f>
        <v>187.78846153846155</v>
      </c>
      <c r="P21" s="78">
        <f>MAX(0,H21-H20)</f>
        <v>0</v>
      </c>
      <c r="Q21" s="80">
        <f>MAX(0,H20-H21)</f>
        <v>0</v>
      </c>
      <c r="R21" s="80">
        <f>$D$10</f>
        <v>4000</v>
      </c>
      <c r="S21" s="80">
        <f>$D$5</f>
        <v>15</v>
      </c>
      <c r="T21" s="80">
        <f>$D$8</f>
        <v>25</v>
      </c>
    </row>
    <row r="22" spans="1:20" x14ac:dyDescent="0.3">
      <c r="A22" s="81">
        <v>2</v>
      </c>
      <c r="B22" s="77">
        <v>5</v>
      </c>
      <c r="C22" s="77">
        <v>3</v>
      </c>
      <c r="D22" s="77">
        <v>5</v>
      </c>
      <c r="E22" s="77">
        <f t="shared" ref="E22:E72" si="1">$D$6*C22</f>
        <v>120</v>
      </c>
      <c r="F22" s="77">
        <f t="shared" ref="F22:F72" si="2">$D$9*D22</f>
        <v>250</v>
      </c>
      <c r="G22" s="77">
        <f t="shared" ref="G22:G72" si="3">E22+F22</f>
        <v>370</v>
      </c>
      <c r="H22" s="78">
        <f t="shared" ref="H22:H35" si="4">$O$7</f>
        <v>10</v>
      </c>
      <c r="I22" s="77">
        <f t="shared" ref="I22:I72" si="5">H22*8</f>
        <v>80</v>
      </c>
      <c r="J22" s="77">
        <f t="shared" ref="J22:J72" si="6">I22*B22</f>
        <v>400</v>
      </c>
      <c r="K22" s="79">
        <f t="shared" ref="K22:K35" si="7">$P$7</f>
        <v>0</v>
      </c>
      <c r="L22" s="79">
        <f>L21+J22+K22-G22</f>
        <v>2200</v>
      </c>
      <c r="M22" s="79">
        <f>(J22*$K$4)+(K22*$K$5)</f>
        <v>4000</v>
      </c>
      <c r="N22" s="79">
        <f t="shared" si="0"/>
        <v>0</v>
      </c>
      <c r="O22" s="79">
        <f t="shared" ref="O22:O72" si="8">IF(L22&gt;0,L22*$K$13,0)</f>
        <v>190.38461538461539</v>
      </c>
      <c r="P22" s="78">
        <f t="shared" ref="P22:P72" si="9">MAX(0,H22-H21)</f>
        <v>0</v>
      </c>
      <c r="Q22" s="80">
        <f t="shared" ref="Q22:Q72" si="10">MAX(0,H21-H22)</f>
        <v>0</v>
      </c>
      <c r="R22" s="80">
        <f t="shared" ref="R22:R72" si="11">$D$10</f>
        <v>4000</v>
      </c>
      <c r="S22" s="80">
        <f t="shared" ref="S22:S72" si="12">$D$5</f>
        <v>15</v>
      </c>
      <c r="T22" s="80">
        <f t="shared" ref="T22:T72" si="13">$D$8</f>
        <v>25</v>
      </c>
    </row>
    <row r="23" spans="1:20" x14ac:dyDescent="0.3">
      <c r="A23" s="81">
        <v>3</v>
      </c>
      <c r="B23" s="77">
        <v>5</v>
      </c>
      <c r="C23" s="77">
        <v>3</v>
      </c>
      <c r="D23" s="77">
        <v>5</v>
      </c>
      <c r="E23" s="77">
        <f t="shared" si="1"/>
        <v>120</v>
      </c>
      <c r="F23" s="77">
        <f t="shared" si="2"/>
        <v>250</v>
      </c>
      <c r="G23" s="77">
        <f t="shared" si="3"/>
        <v>370</v>
      </c>
      <c r="H23" s="78">
        <f t="shared" si="4"/>
        <v>10</v>
      </c>
      <c r="I23" s="77">
        <f t="shared" si="5"/>
        <v>80</v>
      </c>
      <c r="J23" s="77">
        <f t="shared" si="6"/>
        <v>400</v>
      </c>
      <c r="K23" s="79">
        <f t="shared" si="7"/>
        <v>0</v>
      </c>
      <c r="L23" s="79">
        <f t="shared" ref="L23:L72" si="14">L22+J23+K23-G23</f>
        <v>2230</v>
      </c>
      <c r="M23" s="79">
        <f t="shared" ref="M23:M72" si="15">(J23*$K$4)+(K23*$K$5)</f>
        <v>4000</v>
      </c>
      <c r="N23" s="79">
        <f t="shared" si="0"/>
        <v>0</v>
      </c>
      <c r="O23" s="79">
        <f t="shared" si="8"/>
        <v>192.98076923076923</v>
      </c>
      <c r="P23" s="78">
        <f t="shared" si="9"/>
        <v>0</v>
      </c>
      <c r="Q23" s="80">
        <f t="shared" si="10"/>
        <v>0</v>
      </c>
      <c r="R23" s="80">
        <f t="shared" si="11"/>
        <v>4000</v>
      </c>
      <c r="S23" s="80">
        <f t="shared" si="12"/>
        <v>15</v>
      </c>
      <c r="T23" s="80">
        <f t="shared" si="13"/>
        <v>25</v>
      </c>
    </row>
    <row r="24" spans="1:20" x14ac:dyDescent="0.3">
      <c r="A24" s="81">
        <v>4</v>
      </c>
      <c r="B24" s="77">
        <v>5</v>
      </c>
      <c r="C24" s="77">
        <v>3</v>
      </c>
      <c r="D24" s="77">
        <v>5</v>
      </c>
      <c r="E24" s="77">
        <f t="shared" si="1"/>
        <v>120</v>
      </c>
      <c r="F24" s="77">
        <f t="shared" si="2"/>
        <v>250</v>
      </c>
      <c r="G24" s="77">
        <f t="shared" si="3"/>
        <v>370</v>
      </c>
      <c r="H24" s="78">
        <f t="shared" si="4"/>
        <v>10</v>
      </c>
      <c r="I24" s="77">
        <f t="shared" si="5"/>
        <v>80</v>
      </c>
      <c r="J24" s="77">
        <f t="shared" si="6"/>
        <v>400</v>
      </c>
      <c r="K24" s="79">
        <f t="shared" si="7"/>
        <v>0</v>
      </c>
      <c r="L24" s="79">
        <f t="shared" si="14"/>
        <v>2260</v>
      </c>
      <c r="M24" s="79">
        <f t="shared" si="15"/>
        <v>4000</v>
      </c>
      <c r="N24" s="79">
        <f t="shared" si="0"/>
        <v>0</v>
      </c>
      <c r="O24" s="79">
        <f t="shared" si="8"/>
        <v>195.57692307692307</v>
      </c>
      <c r="P24" s="78">
        <f t="shared" si="9"/>
        <v>0</v>
      </c>
      <c r="Q24" s="80">
        <f t="shared" si="10"/>
        <v>0</v>
      </c>
      <c r="R24" s="80">
        <f t="shared" si="11"/>
        <v>4000</v>
      </c>
      <c r="S24" s="80">
        <f t="shared" si="12"/>
        <v>15</v>
      </c>
      <c r="T24" s="80">
        <f t="shared" si="13"/>
        <v>25</v>
      </c>
    </row>
    <row r="25" spans="1:20" x14ac:dyDescent="0.3">
      <c r="A25" s="81">
        <v>5</v>
      </c>
      <c r="B25" s="77">
        <v>5</v>
      </c>
      <c r="C25" s="77">
        <v>3</v>
      </c>
      <c r="D25" s="77">
        <v>5</v>
      </c>
      <c r="E25" s="77">
        <f t="shared" si="1"/>
        <v>120</v>
      </c>
      <c r="F25" s="77">
        <f t="shared" si="2"/>
        <v>250</v>
      </c>
      <c r="G25" s="77">
        <f t="shared" si="3"/>
        <v>370</v>
      </c>
      <c r="H25" s="78">
        <f t="shared" si="4"/>
        <v>10</v>
      </c>
      <c r="I25" s="77">
        <f t="shared" si="5"/>
        <v>80</v>
      </c>
      <c r="J25" s="77">
        <f t="shared" si="6"/>
        <v>400</v>
      </c>
      <c r="K25" s="79">
        <f t="shared" si="7"/>
        <v>0</v>
      </c>
      <c r="L25" s="79">
        <f t="shared" si="14"/>
        <v>2290</v>
      </c>
      <c r="M25" s="79">
        <f t="shared" si="15"/>
        <v>4000</v>
      </c>
      <c r="N25" s="79">
        <f t="shared" si="0"/>
        <v>0</v>
      </c>
      <c r="O25" s="79">
        <f t="shared" si="8"/>
        <v>198.17307692307691</v>
      </c>
      <c r="P25" s="78">
        <f t="shared" si="9"/>
        <v>0</v>
      </c>
      <c r="Q25" s="80">
        <f t="shared" si="10"/>
        <v>0</v>
      </c>
      <c r="R25" s="80">
        <f t="shared" si="11"/>
        <v>4000</v>
      </c>
      <c r="S25" s="80">
        <f t="shared" si="12"/>
        <v>15</v>
      </c>
      <c r="T25" s="80">
        <f t="shared" si="13"/>
        <v>25</v>
      </c>
    </row>
    <row r="26" spans="1:20" x14ac:dyDescent="0.3">
      <c r="A26" s="81">
        <v>6</v>
      </c>
      <c r="B26" s="77">
        <v>5</v>
      </c>
      <c r="C26" s="77">
        <v>3</v>
      </c>
      <c r="D26" s="77">
        <v>5</v>
      </c>
      <c r="E26" s="77">
        <f t="shared" si="1"/>
        <v>120</v>
      </c>
      <c r="F26" s="77">
        <f t="shared" si="2"/>
        <v>250</v>
      </c>
      <c r="G26" s="77">
        <f t="shared" si="3"/>
        <v>370</v>
      </c>
      <c r="H26" s="78">
        <f t="shared" si="4"/>
        <v>10</v>
      </c>
      <c r="I26" s="77">
        <f t="shared" si="5"/>
        <v>80</v>
      </c>
      <c r="J26" s="77">
        <f t="shared" si="6"/>
        <v>400</v>
      </c>
      <c r="K26" s="79">
        <f t="shared" si="7"/>
        <v>0</v>
      </c>
      <c r="L26" s="79">
        <f t="shared" si="14"/>
        <v>2320</v>
      </c>
      <c r="M26" s="79">
        <f t="shared" si="15"/>
        <v>4000</v>
      </c>
      <c r="N26" s="79">
        <f t="shared" si="0"/>
        <v>0</v>
      </c>
      <c r="O26" s="79">
        <f t="shared" si="8"/>
        <v>200.76923076923077</v>
      </c>
      <c r="P26" s="78">
        <f t="shared" si="9"/>
        <v>0</v>
      </c>
      <c r="Q26" s="80">
        <f t="shared" si="10"/>
        <v>0</v>
      </c>
      <c r="R26" s="80">
        <f t="shared" si="11"/>
        <v>4000</v>
      </c>
      <c r="S26" s="80">
        <f t="shared" si="12"/>
        <v>15</v>
      </c>
      <c r="T26" s="80">
        <f t="shared" si="13"/>
        <v>25</v>
      </c>
    </row>
    <row r="27" spans="1:20" x14ac:dyDescent="0.3">
      <c r="A27" s="81">
        <v>7</v>
      </c>
      <c r="B27" s="77">
        <v>5</v>
      </c>
      <c r="C27" s="77">
        <v>3</v>
      </c>
      <c r="D27" s="77">
        <v>5</v>
      </c>
      <c r="E27" s="77">
        <f t="shared" si="1"/>
        <v>120</v>
      </c>
      <c r="F27" s="77">
        <f t="shared" si="2"/>
        <v>250</v>
      </c>
      <c r="G27" s="77">
        <f t="shared" si="3"/>
        <v>370</v>
      </c>
      <c r="H27" s="78">
        <f t="shared" si="4"/>
        <v>10</v>
      </c>
      <c r="I27" s="77">
        <f t="shared" si="5"/>
        <v>80</v>
      </c>
      <c r="J27" s="77">
        <f t="shared" si="6"/>
        <v>400</v>
      </c>
      <c r="K27" s="79">
        <f t="shared" si="7"/>
        <v>0</v>
      </c>
      <c r="L27" s="79">
        <f t="shared" si="14"/>
        <v>2350</v>
      </c>
      <c r="M27" s="79">
        <f t="shared" si="15"/>
        <v>4000</v>
      </c>
      <c r="N27" s="79">
        <f t="shared" si="0"/>
        <v>0</v>
      </c>
      <c r="O27" s="79">
        <f t="shared" si="8"/>
        <v>203.36538461538461</v>
      </c>
      <c r="P27" s="78">
        <f t="shared" si="9"/>
        <v>0</v>
      </c>
      <c r="Q27" s="80">
        <f t="shared" si="10"/>
        <v>0</v>
      </c>
      <c r="R27" s="80">
        <f t="shared" si="11"/>
        <v>4000</v>
      </c>
      <c r="S27" s="80">
        <f t="shared" si="12"/>
        <v>15</v>
      </c>
      <c r="T27" s="80">
        <f t="shared" si="13"/>
        <v>25</v>
      </c>
    </row>
    <row r="28" spans="1:20" x14ac:dyDescent="0.3">
      <c r="A28" s="81">
        <v>8</v>
      </c>
      <c r="B28" s="77">
        <v>5</v>
      </c>
      <c r="C28" s="77">
        <v>3</v>
      </c>
      <c r="D28" s="77">
        <v>5</v>
      </c>
      <c r="E28" s="77">
        <f t="shared" si="1"/>
        <v>120</v>
      </c>
      <c r="F28" s="77">
        <f t="shared" si="2"/>
        <v>250</v>
      </c>
      <c r="G28" s="77">
        <f t="shared" si="3"/>
        <v>370</v>
      </c>
      <c r="H28" s="78">
        <f t="shared" si="4"/>
        <v>10</v>
      </c>
      <c r="I28" s="77">
        <f t="shared" si="5"/>
        <v>80</v>
      </c>
      <c r="J28" s="77">
        <f t="shared" si="6"/>
        <v>400</v>
      </c>
      <c r="K28" s="79">
        <f t="shared" si="7"/>
        <v>0</v>
      </c>
      <c r="L28" s="79">
        <f t="shared" si="14"/>
        <v>2380</v>
      </c>
      <c r="M28" s="79">
        <f t="shared" si="15"/>
        <v>4000</v>
      </c>
      <c r="N28" s="79">
        <f t="shared" si="0"/>
        <v>0</v>
      </c>
      <c r="O28" s="79">
        <f t="shared" si="8"/>
        <v>205.96153846153845</v>
      </c>
      <c r="P28" s="78">
        <f t="shared" si="9"/>
        <v>0</v>
      </c>
      <c r="Q28" s="80">
        <f t="shared" si="10"/>
        <v>0</v>
      </c>
      <c r="R28" s="80">
        <f t="shared" si="11"/>
        <v>4000</v>
      </c>
      <c r="S28" s="80">
        <f t="shared" si="12"/>
        <v>15</v>
      </c>
      <c r="T28" s="80">
        <f t="shared" si="13"/>
        <v>25</v>
      </c>
    </row>
    <row r="29" spans="1:20" x14ac:dyDescent="0.3">
      <c r="A29" s="81">
        <v>9</v>
      </c>
      <c r="B29" s="77">
        <v>5</v>
      </c>
      <c r="C29" s="77">
        <v>3</v>
      </c>
      <c r="D29" s="77">
        <v>6</v>
      </c>
      <c r="E29" s="77">
        <f t="shared" si="1"/>
        <v>120</v>
      </c>
      <c r="F29" s="77">
        <f t="shared" si="2"/>
        <v>300</v>
      </c>
      <c r="G29" s="77">
        <f t="shared" si="3"/>
        <v>420</v>
      </c>
      <c r="H29" s="78">
        <f t="shared" si="4"/>
        <v>10</v>
      </c>
      <c r="I29" s="77">
        <f t="shared" si="5"/>
        <v>80</v>
      </c>
      <c r="J29" s="77">
        <f t="shared" si="6"/>
        <v>400</v>
      </c>
      <c r="K29" s="79">
        <f t="shared" si="7"/>
        <v>0</v>
      </c>
      <c r="L29" s="79">
        <f t="shared" si="14"/>
        <v>2360</v>
      </c>
      <c r="M29" s="79">
        <f t="shared" si="15"/>
        <v>4000</v>
      </c>
      <c r="N29" s="79">
        <f t="shared" si="0"/>
        <v>0</v>
      </c>
      <c r="O29" s="79">
        <f t="shared" si="8"/>
        <v>204.23076923076923</v>
      </c>
      <c r="P29" s="78">
        <f t="shared" si="9"/>
        <v>0</v>
      </c>
      <c r="Q29" s="80">
        <f t="shared" si="10"/>
        <v>0</v>
      </c>
      <c r="R29" s="80">
        <f t="shared" si="11"/>
        <v>4000</v>
      </c>
      <c r="S29" s="80">
        <f t="shared" si="12"/>
        <v>15</v>
      </c>
      <c r="T29" s="80">
        <f t="shared" si="13"/>
        <v>25</v>
      </c>
    </row>
    <row r="30" spans="1:20" x14ac:dyDescent="0.3">
      <c r="A30" s="81">
        <v>10</v>
      </c>
      <c r="B30" s="77">
        <v>5</v>
      </c>
      <c r="C30" s="77">
        <v>3</v>
      </c>
      <c r="D30" s="77">
        <v>6</v>
      </c>
      <c r="E30" s="77">
        <f t="shared" si="1"/>
        <v>120</v>
      </c>
      <c r="F30" s="77">
        <f t="shared" si="2"/>
        <v>300</v>
      </c>
      <c r="G30" s="77">
        <f t="shared" si="3"/>
        <v>420</v>
      </c>
      <c r="H30" s="78">
        <f t="shared" si="4"/>
        <v>10</v>
      </c>
      <c r="I30" s="77">
        <f t="shared" si="5"/>
        <v>80</v>
      </c>
      <c r="J30" s="77">
        <f t="shared" si="6"/>
        <v>400</v>
      </c>
      <c r="K30" s="79">
        <f t="shared" si="7"/>
        <v>0</v>
      </c>
      <c r="L30" s="79">
        <f t="shared" si="14"/>
        <v>2340</v>
      </c>
      <c r="M30" s="79">
        <f t="shared" si="15"/>
        <v>4000</v>
      </c>
      <c r="N30" s="79">
        <f t="shared" si="0"/>
        <v>0</v>
      </c>
      <c r="O30" s="79">
        <f t="shared" si="8"/>
        <v>202.5</v>
      </c>
      <c r="P30" s="78">
        <f t="shared" si="9"/>
        <v>0</v>
      </c>
      <c r="Q30" s="80">
        <f t="shared" si="10"/>
        <v>0</v>
      </c>
      <c r="R30" s="80">
        <f t="shared" si="11"/>
        <v>4000</v>
      </c>
      <c r="S30" s="80">
        <f t="shared" si="12"/>
        <v>15</v>
      </c>
      <c r="T30" s="80">
        <f t="shared" si="13"/>
        <v>25</v>
      </c>
    </row>
    <row r="31" spans="1:20" x14ac:dyDescent="0.3">
      <c r="A31" s="81">
        <v>11</v>
      </c>
      <c r="B31" s="77">
        <v>5</v>
      </c>
      <c r="C31" s="77">
        <v>3</v>
      </c>
      <c r="D31" s="77">
        <v>6</v>
      </c>
      <c r="E31" s="77">
        <f t="shared" si="1"/>
        <v>120</v>
      </c>
      <c r="F31" s="77">
        <f t="shared" si="2"/>
        <v>300</v>
      </c>
      <c r="G31" s="77">
        <f t="shared" si="3"/>
        <v>420</v>
      </c>
      <c r="H31" s="78">
        <f t="shared" si="4"/>
        <v>10</v>
      </c>
      <c r="I31" s="77">
        <f t="shared" si="5"/>
        <v>80</v>
      </c>
      <c r="J31" s="77">
        <f t="shared" si="6"/>
        <v>400</v>
      </c>
      <c r="K31" s="79">
        <f t="shared" si="7"/>
        <v>0</v>
      </c>
      <c r="L31" s="79">
        <f t="shared" si="14"/>
        <v>2320</v>
      </c>
      <c r="M31" s="79">
        <f t="shared" si="15"/>
        <v>4000</v>
      </c>
      <c r="N31" s="79">
        <f t="shared" si="0"/>
        <v>0</v>
      </c>
      <c r="O31" s="79">
        <f t="shared" si="8"/>
        <v>200.76923076923077</v>
      </c>
      <c r="P31" s="78">
        <f t="shared" si="9"/>
        <v>0</v>
      </c>
      <c r="Q31" s="80">
        <f t="shared" si="10"/>
        <v>0</v>
      </c>
      <c r="R31" s="80">
        <f t="shared" si="11"/>
        <v>4000</v>
      </c>
      <c r="S31" s="80">
        <f t="shared" si="12"/>
        <v>15</v>
      </c>
      <c r="T31" s="80">
        <f t="shared" si="13"/>
        <v>25</v>
      </c>
    </row>
    <row r="32" spans="1:20" x14ac:dyDescent="0.3">
      <c r="A32" s="81">
        <v>12</v>
      </c>
      <c r="B32" s="77">
        <v>5</v>
      </c>
      <c r="C32" s="77">
        <v>3</v>
      </c>
      <c r="D32" s="77">
        <v>6</v>
      </c>
      <c r="E32" s="77">
        <f t="shared" si="1"/>
        <v>120</v>
      </c>
      <c r="F32" s="77">
        <f t="shared" si="2"/>
        <v>300</v>
      </c>
      <c r="G32" s="77">
        <f t="shared" si="3"/>
        <v>420</v>
      </c>
      <c r="H32" s="78">
        <f t="shared" si="4"/>
        <v>10</v>
      </c>
      <c r="I32" s="77">
        <f t="shared" si="5"/>
        <v>80</v>
      </c>
      <c r="J32" s="77">
        <f t="shared" si="6"/>
        <v>400</v>
      </c>
      <c r="K32" s="79">
        <f t="shared" si="7"/>
        <v>0</v>
      </c>
      <c r="L32" s="79">
        <f t="shared" si="14"/>
        <v>2300</v>
      </c>
      <c r="M32" s="79">
        <f t="shared" si="15"/>
        <v>4000</v>
      </c>
      <c r="N32" s="79">
        <f t="shared" si="0"/>
        <v>0</v>
      </c>
      <c r="O32" s="79">
        <f t="shared" si="8"/>
        <v>199.03846153846155</v>
      </c>
      <c r="P32" s="78">
        <f t="shared" si="9"/>
        <v>0</v>
      </c>
      <c r="Q32" s="80">
        <f t="shared" si="10"/>
        <v>0</v>
      </c>
      <c r="R32" s="80">
        <f t="shared" si="11"/>
        <v>4000</v>
      </c>
      <c r="S32" s="80">
        <f t="shared" si="12"/>
        <v>15</v>
      </c>
      <c r="T32" s="80">
        <f t="shared" si="13"/>
        <v>25</v>
      </c>
    </row>
    <row r="33" spans="1:20" x14ac:dyDescent="0.3">
      <c r="A33" s="81">
        <v>13</v>
      </c>
      <c r="B33" s="77">
        <v>5</v>
      </c>
      <c r="C33" s="77">
        <v>4</v>
      </c>
      <c r="D33" s="77">
        <v>6</v>
      </c>
      <c r="E33" s="77">
        <f t="shared" si="1"/>
        <v>160</v>
      </c>
      <c r="F33" s="77">
        <f t="shared" si="2"/>
        <v>300</v>
      </c>
      <c r="G33" s="77">
        <f t="shared" si="3"/>
        <v>460</v>
      </c>
      <c r="H33" s="78">
        <f t="shared" si="4"/>
        <v>10</v>
      </c>
      <c r="I33" s="77">
        <f t="shared" si="5"/>
        <v>80</v>
      </c>
      <c r="J33" s="77">
        <f t="shared" si="6"/>
        <v>400</v>
      </c>
      <c r="K33" s="79">
        <f t="shared" si="7"/>
        <v>0</v>
      </c>
      <c r="L33" s="79">
        <f t="shared" si="14"/>
        <v>2240</v>
      </c>
      <c r="M33" s="79">
        <f t="shared" si="15"/>
        <v>4000</v>
      </c>
      <c r="N33" s="79">
        <f t="shared" si="0"/>
        <v>0</v>
      </c>
      <c r="O33" s="79">
        <f t="shared" si="8"/>
        <v>193.84615384615384</v>
      </c>
      <c r="P33" s="78">
        <f t="shared" si="9"/>
        <v>0</v>
      </c>
      <c r="Q33" s="80">
        <f t="shared" si="10"/>
        <v>0</v>
      </c>
      <c r="R33" s="80">
        <f t="shared" si="11"/>
        <v>4000</v>
      </c>
      <c r="S33" s="80">
        <f t="shared" si="12"/>
        <v>15</v>
      </c>
      <c r="T33" s="80">
        <f t="shared" si="13"/>
        <v>25</v>
      </c>
    </row>
    <row r="34" spans="1:20" x14ac:dyDescent="0.3">
      <c r="A34" s="81">
        <v>14</v>
      </c>
      <c r="B34" s="77">
        <v>5</v>
      </c>
      <c r="C34" s="77">
        <v>4</v>
      </c>
      <c r="D34" s="77">
        <v>6</v>
      </c>
      <c r="E34" s="77">
        <f t="shared" si="1"/>
        <v>160</v>
      </c>
      <c r="F34" s="77">
        <f t="shared" si="2"/>
        <v>300</v>
      </c>
      <c r="G34" s="77">
        <f t="shared" si="3"/>
        <v>460</v>
      </c>
      <c r="H34" s="78">
        <f t="shared" si="4"/>
        <v>10</v>
      </c>
      <c r="I34" s="77">
        <f t="shared" si="5"/>
        <v>80</v>
      </c>
      <c r="J34" s="77">
        <f t="shared" si="6"/>
        <v>400</v>
      </c>
      <c r="K34" s="79">
        <f t="shared" si="7"/>
        <v>0</v>
      </c>
      <c r="L34" s="79">
        <f t="shared" si="14"/>
        <v>2180</v>
      </c>
      <c r="M34" s="79">
        <f t="shared" si="15"/>
        <v>4000</v>
      </c>
      <c r="N34" s="79">
        <f t="shared" si="0"/>
        <v>0</v>
      </c>
      <c r="O34" s="79">
        <f t="shared" si="8"/>
        <v>188.65384615384616</v>
      </c>
      <c r="P34" s="78">
        <f t="shared" si="9"/>
        <v>0</v>
      </c>
      <c r="Q34" s="80">
        <f t="shared" si="10"/>
        <v>0</v>
      </c>
      <c r="R34" s="80">
        <f t="shared" si="11"/>
        <v>4000</v>
      </c>
      <c r="S34" s="80">
        <f t="shared" si="12"/>
        <v>15</v>
      </c>
      <c r="T34" s="80">
        <f t="shared" si="13"/>
        <v>25</v>
      </c>
    </row>
    <row r="35" spans="1:20" x14ac:dyDescent="0.3">
      <c r="A35" s="81">
        <v>15</v>
      </c>
      <c r="B35" s="77">
        <v>5</v>
      </c>
      <c r="C35" s="77">
        <v>4</v>
      </c>
      <c r="D35" s="77">
        <v>6</v>
      </c>
      <c r="E35" s="77">
        <f t="shared" si="1"/>
        <v>160</v>
      </c>
      <c r="F35" s="77">
        <f t="shared" si="2"/>
        <v>300</v>
      </c>
      <c r="G35" s="77">
        <f t="shared" si="3"/>
        <v>460</v>
      </c>
      <c r="H35" s="78">
        <f t="shared" si="4"/>
        <v>10</v>
      </c>
      <c r="I35" s="77">
        <f t="shared" si="5"/>
        <v>80</v>
      </c>
      <c r="J35" s="77">
        <f t="shared" si="6"/>
        <v>400</v>
      </c>
      <c r="K35" s="79">
        <f t="shared" si="7"/>
        <v>0</v>
      </c>
      <c r="L35" s="79">
        <f t="shared" si="14"/>
        <v>2120</v>
      </c>
      <c r="M35" s="79">
        <f t="shared" si="15"/>
        <v>4000</v>
      </c>
      <c r="N35" s="79">
        <f t="shared" si="0"/>
        <v>0</v>
      </c>
      <c r="O35" s="79">
        <f t="shared" si="8"/>
        <v>183.46153846153845</v>
      </c>
      <c r="P35" s="78">
        <f t="shared" si="9"/>
        <v>0</v>
      </c>
      <c r="Q35" s="80">
        <f t="shared" si="10"/>
        <v>0</v>
      </c>
      <c r="R35" s="80">
        <f t="shared" si="11"/>
        <v>4000</v>
      </c>
      <c r="S35" s="80">
        <f t="shared" si="12"/>
        <v>15</v>
      </c>
      <c r="T35" s="80">
        <f t="shared" si="13"/>
        <v>25</v>
      </c>
    </row>
    <row r="36" spans="1:20" x14ac:dyDescent="0.3">
      <c r="A36" s="81">
        <v>16</v>
      </c>
      <c r="B36" s="77">
        <v>4</v>
      </c>
      <c r="C36" s="77">
        <v>4</v>
      </c>
      <c r="D36" s="77">
        <v>6</v>
      </c>
      <c r="E36" s="77">
        <f t="shared" si="1"/>
        <v>160</v>
      </c>
      <c r="F36" s="77">
        <f t="shared" si="2"/>
        <v>300</v>
      </c>
      <c r="G36" s="77">
        <f t="shared" si="3"/>
        <v>460</v>
      </c>
      <c r="H36" s="77">
        <f>$O$8</f>
        <v>10</v>
      </c>
      <c r="I36" s="77">
        <f t="shared" si="5"/>
        <v>80</v>
      </c>
      <c r="J36" s="77">
        <f t="shared" si="6"/>
        <v>320</v>
      </c>
      <c r="K36" s="79">
        <f>$P$8</f>
        <v>0</v>
      </c>
      <c r="L36" s="79">
        <f t="shared" si="14"/>
        <v>1980</v>
      </c>
      <c r="M36" s="79">
        <f t="shared" si="15"/>
        <v>3200</v>
      </c>
      <c r="N36" s="79">
        <f t="shared" si="0"/>
        <v>0</v>
      </c>
      <c r="O36" s="79">
        <f t="shared" si="8"/>
        <v>171.34615384615384</v>
      </c>
      <c r="P36" s="78">
        <f t="shared" si="9"/>
        <v>0</v>
      </c>
      <c r="Q36" s="80">
        <f t="shared" si="10"/>
        <v>0</v>
      </c>
      <c r="R36" s="80">
        <f t="shared" si="11"/>
        <v>4000</v>
      </c>
      <c r="S36" s="80">
        <f t="shared" si="12"/>
        <v>15</v>
      </c>
      <c r="T36" s="80">
        <f t="shared" si="13"/>
        <v>25</v>
      </c>
    </row>
    <row r="37" spans="1:20" x14ac:dyDescent="0.3">
      <c r="A37" s="81">
        <v>17</v>
      </c>
      <c r="B37" s="77">
        <v>5</v>
      </c>
      <c r="C37" s="77">
        <v>4</v>
      </c>
      <c r="D37" s="77">
        <v>8</v>
      </c>
      <c r="E37" s="77">
        <f t="shared" si="1"/>
        <v>160</v>
      </c>
      <c r="F37" s="77">
        <f t="shared" si="2"/>
        <v>400</v>
      </c>
      <c r="G37" s="77">
        <f t="shared" si="3"/>
        <v>560</v>
      </c>
      <c r="H37" s="77">
        <f t="shared" ref="H37:H48" si="16">$O$8</f>
        <v>10</v>
      </c>
      <c r="I37" s="77">
        <f t="shared" si="5"/>
        <v>80</v>
      </c>
      <c r="J37" s="77">
        <f t="shared" si="6"/>
        <v>400</v>
      </c>
      <c r="K37" s="79">
        <f t="shared" ref="K37:K48" si="17">$P$8</f>
        <v>0</v>
      </c>
      <c r="L37" s="79">
        <f t="shared" si="14"/>
        <v>1820</v>
      </c>
      <c r="M37" s="79">
        <f t="shared" si="15"/>
        <v>4000</v>
      </c>
      <c r="N37" s="79">
        <f t="shared" si="0"/>
        <v>0</v>
      </c>
      <c r="O37" s="79">
        <f t="shared" si="8"/>
        <v>157.5</v>
      </c>
      <c r="P37" s="78">
        <f t="shared" si="9"/>
        <v>0</v>
      </c>
      <c r="Q37" s="80">
        <f t="shared" si="10"/>
        <v>0</v>
      </c>
      <c r="R37" s="80">
        <f t="shared" si="11"/>
        <v>4000</v>
      </c>
      <c r="S37" s="80">
        <f t="shared" si="12"/>
        <v>15</v>
      </c>
      <c r="T37" s="80">
        <f t="shared" si="13"/>
        <v>25</v>
      </c>
    </row>
    <row r="38" spans="1:20" x14ac:dyDescent="0.3">
      <c r="A38" s="81">
        <v>18</v>
      </c>
      <c r="B38" s="77">
        <v>5</v>
      </c>
      <c r="C38" s="77">
        <v>4</v>
      </c>
      <c r="D38" s="77">
        <v>8</v>
      </c>
      <c r="E38" s="77">
        <f t="shared" si="1"/>
        <v>160</v>
      </c>
      <c r="F38" s="77">
        <f t="shared" si="2"/>
        <v>400</v>
      </c>
      <c r="G38" s="77">
        <f t="shared" si="3"/>
        <v>560</v>
      </c>
      <c r="H38" s="77">
        <f t="shared" si="16"/>
        <v>10</v>
      </c>
      <c r="I38" s="77">
        <f t="shared" si="5"/>
        <v>80</v>
      </c>
      <c r="J38" s="77">
        <f t="shared" si="6"/>
        <v>400</v>
      </c>
      <c r="K38" s="79">
        <f t="shared" si="17"/>
        <v>0</v>
      </c>
      <c r="L38" s="79">
        <f t="shared" si="14"/>
        <v>1660</v>
      </c>
      <c r="M38" s="79">
        <f t="shared" si="15"/>
        <v>4000</v>
      </c>
      <c r="N38" s="79">
        <f t="shared" si="0"/>
        <v>0</v>
      </c>
      <c r="O38" s="79">
        <f t="shared" si="8"/>
        <v>143.65384615384616</v>
      </c>
      <c r="P38" s="78">
        <f t="shared" si="9"/>
        <v>0</v>
      </c>
      <c r="Q38" s="80">
        <f t="shared" si="10"/>
        <v>0</v>
      </c>
      <c r="R38" s="80">
        <f t="shared" si="11"/>
        <v>4000</v>
      </c>
      <c r="S38" s="80">
        <f t="shared" si="12"/>
        <v>15</v>
      </c>
      <c r="T38" s="80">
        <f t="shared" si="13"/>
        <v>25</v>
      </c>
    </row>
    <row r="39" spans="1:20" x14ac:dyDescent="0.3">
      <c r="A39" s="81">
        <v>19</v>
      </c>
      <c r="B39" s="77">
        <v>5</v>
      </c>
      <c r="C39" s="77">
        <v>4</v>
      </c>
      <c r="D39" s="77">
        <v>8</v>
      </c>
      <c r="E39" s="77">
        <f t="shared" si="1"/>
        <v>160</v>
      </c>
      <c r="F39" s="77">
        <f t="shared" si="2"/>
        <v>400</v>
      </c>
      <c r="G39" s="77">
        <f t="shared" si="3"/>
        <v>560</v>
      </c>
      <c r="H39" s="77">
        <f t="shared" si="16"/>
        <v>10</v>
      </c>
      <c r="I39" s="77">
        <f t="shared" si="5"/>
        <v>80</v>
      </c>
      <c r="J39" s="77">
        <f t="shared" si="6"/>
        <v>400</v>
      </c>
      <c r="K39" s="79">
        <f t="shared" si="17"/>
        <v>0</v>
      </c>
      <c r="L39" s="79">
        <f t="shared" si="14"/>
        <v>1500</v>
      </c>
      <c r="M39" s="79">
        <f t="shared" si="15"/>
        <v>4000</v>
      </c>
      <c r="N39" s="79">
        <f t="shared" si="0"/>
        <v>0</v>
      </c>
      <c r="O39" s="79">
        <f t="shared" si="8"/>
        <v>129.80769230769229</v>
      </c>
      <c r="P39" s="78">
        <f t="shared" si="9"/>
        <v>0</v>
      </c>
      <c r="Q39" s="80">
        <f t="shared" si="10"/>
        <v>0</v>
      </c>
      <c r="R39" s="80">
        <f t="shared" si="11"/>
        <v>4000</v>
      </c>
      <c r="S39" s="80">
        <f t="shared" si="12"/>
        <v>15</v>
      </c>
      <c r="T39" s="80">
        <f t="shared" si="13"/>
        <v>25</v>
      </c>
    </row>
    <row r="40" spans="1:20" x14ac:dyDescent="0.3">
      <c r="A40" s="82">
        <v>20</v>
      </c>
      <c r="B40" s="77">
        <v>5</v>
      </c>
      <c r="C40" s="77">
        <v>4</v>
      </c>
      <c r="D40" s="77">
        <v>8</v>
      </c>
      <c r="E40" s="77">
        <f t="shared" si="1"/>
        <v>160</v>
      </c>
      <c r="F40" s="77">
        <f t="shared" si="2"/>
        <v>400</v>
      </c>
      <c r="G40" s="77">
        <f t="shared" si="3"/>
        <v>560</v>
      </c>
      <c r="H40" s="77">
        <f t="shared" si="16"/>
        <v>10</v>
      </c>
      <c r="I40" s="77">
        <f t="shared" si="5"/>
        <v>80</v>
      </c>
      <c r="J40" s="77">
        <f t="shared" si="6"/>
        <v>400</v>
      </c>
      <c r="K40" s="79">
        <f t="shared" si="17"/>
        <v>0</v>
      </c>
      <c r="L40" s="79">
        <f t="shared" si="14"/>
        <v>1340</v>
      </c>
      <c r="M40" s="79">
        <f t="shared" si="15"/>
        <v>4000</v>
      </c>
      <c r="N40" s="79">
        <f t="shared" si="0"/>
        <v>0</v>
      </c>
      <c r="O40" s="79">
        <f t="shared" si="8"/>
        <v>115.96153846153845</v>
      </c>
      <c r="P40" s="78">
        <f t="shared" si="9"/>
        <v>0</v>
      </c>
      <c r="Q40" s="80">
        <f t="shared" si="10"/>
        <v>0</v>
      </c>
      <c r="R40" s="80">
        <f t="shared" si="11"/>
        <v>4000</v>
      </c>
      <c r="S40" s="80">
        <f t="shared" si="12"/>
        <v>15</v>
      </c>
      <c r="T40" s="80">
        <f t="shared" si="13"/>
        <v>25</v>
      </c>
    </row>
    <row r="41" spans="1:20" x14ac:dyDescent="0.3">
      <c r="A41" s="81">
        <v>21</v>
      </c>
      <c r="B41" s="77">
        <v>5</v>
      </c>
      <c r="C41" s="77">
        <v>5</v>
      </c>
      <c r="D41" s="77">
        <v>9</v>
      </c>
      <c r="E41" s="77">
        <f t="shared" si="1"/>
        <v>200</v>
      </c>
      <c r="F41" s="77">
        <f t="shared" si="2"/>
        <v>450</v>
      </c>
      <c r="G41" s="77">
        <f t="shared" si="3"/>
        <v>650</v>
      </c>
      <c r="H41" s="77">
        <f t="shared" si="16"/>
        <v>10</v>
      </c>
      <c r="I41" s="77">
        <f t="shared" si="5"/>
        <v>80</v>
      </c>
      <c r="J41" s="77">
        <f t="shared" si="6"/>
        <v>400</v>
      </c>
      <c r="K41" s="79">
        <f t="shared" si="17"/>
        <v>0</v>
      </c>
      <c r="L41" s="79">
        <f t="shared" si="14"/>
        <v>1090</v>
      </c>
      <c r="M41" s="79">
        <f t="shared" si="15"/>
        <v>4000</v>
      </c>
      <c r="N41" s="79">
        <f t="shared" si="0"/>
        <v>0</v>
      </c>
      <c r="O41" s="79">
        <f t="shared" si="8"/>
        <v>94.32692307692308</v>
      </c>
      <c r="P41" s="78">
        <f t="shared" si="9"/>
        <v>0</v>
      </c>
      <c r="Q41" s="80">
        <f t="shared" si="10"/>
        <v>0</v>
      </c>
      <c r="R41" s="80">
        <f t="shared" si="11"/>
        <v>4000</v>
      </c>
      <c r="S41" s="80">
        <f t="shared" si="12"/>
        <v>15</v>
      </c>
      <c r="T41" s="80">
        <f t="shared" si="13"/>
        <v>25</v>
      </c>
    </row>
    <row r="42" spans="1:20" x14ac:dyDescent="0.3">
      <c r="A42" s="81">
        <v>22</v>
      </c>
      <c r="B42" s="77">
        <v>4</v>
      </c>
      <c r="C42" s="77">
        <v>5</v>
      </c>
      <c r="D42" s="77">
        <v>9</v>
      </c>
      <c r="E42" s="77">
        <f t="shared" si="1"/>
        <v>200</v>
      </c>
      <c r="F42" s="77">
        <f t="shared" si="2"/>
        <v>450</v>
      </c>
      <c r="G42" s="77">
        <f t="shared" si="3"/>
        <v>650</v>
      </c>
      <c r="H42" s="77">
        <f t="shared" si="16"/>
        <v>10</v>
      </c>
      <c r="I42" s="77">
        <f t="shared" si="5"/>
        <v>80</v>
      </c>
      <c r="J42" s="77">
        <f t="shared" si="6"/>
        <v>320</v>
      </c>
      <c r="K42" s="79">
        <f t="shared" si="17"/>
        <v>0</v>
      </c>
      <c r="L42" s="79">
        <f t="shared" si="14"/>
        <v>760</v>
      </c>
      <c r="M42" s="79">
        <f t="shared" si="15"/>
        <v>3200</v>
      </c>
      <c r="N42" s="79">
        <f t="shared" si="0"/>
        <v>0</v>
      </c>
      <c r="O42" s="79">
        <f t="shared" si="8"/>
        <v>65.769230769230774</v>
      </c>
      <c r="P42" s="78">
        <f t="shared" si="9"/>
        <v>0</v>
      </c>
      <c r="Q42" s="80">
        <f t="shared" si="10"/>
        <v>0</v>
      </c>
      <c r="R42" s="80">
        <f t="shared" si="11"/>
        <v>4000</v>
      </c>
      <c r="S42" s="80">
        <f t="shared" si="12"/>
        <v>15</v>
      </c>
      <c r="T42" s="80">
        <f t="shared" si="13"/>
        <v>25</v>
      </c>
    </row>
    <row r="43" spans="1:20" x14ac:dyDescent="0.3">
      <c r="A43" s="81">
        <v>23</v>
      </c>
      <c r="B43" s="77">
        <v>5</v>
      </c>
      <c r="C43" s="77">
        <v>5</v>
      </c>
      <c r="D43" s="77">
        <v>9</v>
      </c>
      <c r="E43" s="77">
        <f t="shared" si="1"/>
        <v>200</v>
      </c>
      <c r="F43" s="77">
        <f t="shared" si="2"/>
        <v>450</v>
      </c>
      <c r="G43" s="77">
        <f t="shared" si="3"/>
        <v>650</v>
      </c>
      <c r="H43" s="77">
        <f t="shared" si="16"/>
        <v>10</v>
      </c>
      <c r="I43" s="77">
        <f t="shared" si="5"/>
        <v>80</v>
      </c>
      <c r="J43" s="77">
        <f t="shared" si="6"/>
        <v>400</v>
      </c>
      <c r="K43" s="79">
        <f t="shared" si="17"/>
        <v>0</v>
      </c>
      <c r="L43" s="79">
        <f t="shared" si="14"/>
        <v>510</v>
      </c>
      <c r="M43" s="79">
        <f t="shared" si="15"/>
        <v>4000</v>
      </c>
      <c r="N43" s="79">
        <f t="shared" si="0"/>
        <v>0</v>
      </c>
      <c r="O43" s="79">
        <f t="shared" si="8"/>
        <v>44.134615384615387</v>
      </c>
      <c r="P43" s="78">
        <f t="shared" si="9"/>
        <v>0</v>
      </c>
      <c r="Q43" s="80">
        <f t="shared" si="10"/>
        <v>0</v>
      </c>
      <c r="R43" s="80">
        <f t="shared" si="11"/>
        <v>4000</v>
      </c>
      <c r="S43" s="80">
        <f t="shared" si="12"/>
        <v>15</v>
      </c>
      <c r="T43" s="80">
        <f t="shared" si="13"/>
        <v>25</v>
      </c>
    </row>
    <row r="44" spans="1:20" x14ac:dyDescent="0.3">
      <c r="A44" s="81">
        <v>24</v>
      </c>
      <c r="B44" s="77">
        <v>5</v>
      </c>
      <c r="C44" s="77">
        <v>5</v>
      </c>
      <c r="D44" s="77">
        <v>9</v>
      </c>
      <c r="E44" s="77">
        <f t="shared" si="1"/>
        <v>200</v>
      </c>
      <c r="F44" s="77">
        <f t="shared" si="2"/>
        <v>450</v>
      </c>
      <c r="G44" s="77">
        <f t="shared" si="3"/>
        <v>650</v>
      </c>
      <c r="H44" s="77">
        <f t="shared" si="16"/>
        <v>10</v>
      </c>
      <c r="I44" s="77">
        <f t="shared" si="5"/>
        <v>80</v>
      </c>
      <c r="J44" s="77">
        <f t="shared" si="6"/>
        <v>400</v>
      </c>
      <c r="K44" s="79">
        <f t="shared" si="17"/>
        <v>0</v>
      </c>
      <c r="L44" s="79">
        <f t="shared" si="14"/>
        <v>260</v>
      </c>
      <c r="M44" s="79">
        <f t="shared" si="15"/>
        <v>4000</v>
      </c>
      <c r="N44" s="79">
        <f t="shared" si="0"/>
        <v>0</v>
      </c>
      <c r="O44" s="79">
        <f t="shared" si="8"/>
        <v>22.5</v>
      </c>
      <c r="P44" s="78">
        <f t="shared" si="9"/>
        <v>0</v>
      </c>
      <c r="Q44" s="80">
        <f t="shared" si="10"/>
        <v>0</v>
      </c>
      <c r="R44" s="80">
        <f t="shared" si="11"/>
        <v>4000</v>
      </c>
      <c r="S44" s="80">
        <f t="shared" si="12"/>
        <v>15</v>
      </c>
      <c r="T44" s="80">
        <f t="shared" si="13"/>
        <v>25</v>
      </c>
    </row>
    <row r="45" spans="1:20" x14ac:dyDescent="0.3">
      <c r="A45" s="81">
        <v>25</v>
      </c>
      <c r="B45" s="77">
        <v>5</v>
      </c>
      <c r="C45" s="77">
        <v>6</v>
      </c>
      <c r="D45" s="77">
        <v>9</v>
      </c>
      <c r="E45" s="77">
        <f t="shared" si="1"/>
        <v>240</v>
      </c>
      <c r="F45" s="77">
        <f t="shared" si="2"/>
        <v>450</v>
      </c>
      <c r="G45" s="77">
        <f t="shared" si="3"/>
        <v>690</v>
      </c>
      <c r="H45" s="77">
        <f t="shared" si="16"/>
        <v>10</v>
      </c>
      <c r="I45" s="77">
        <f t="shared" si="5"/>
        <v>80</v>
      </c>
      <c r="J45" s="77">
        <f t="shared" si="6"/>
        <v>400</v>
      </c>
      <c r="K45" s="79">
        <f t="shared" si="17"/>
        <v>0</v>
      </c>
      <c r="L45" s="79">
        <f t="shared" si="14"/>
        <v>-30</v>
      </c>
      <c r="M45" s="79">
        <f t="shared" si="15"/>
        <v>4000</v>
      </c>
      <c r="N45" s="79">
        <f>IF(L45&lt;0,ABS(L45*$K$14),0)</f>
        <v>420</v>
      </c>
      <c r="O45" s="79">
        <f t="shared" si="8"/>
        <v>0</v>
      </c>
      <c r="P45" s="78">
        <f t="shared" si="9"/>
        <v>0</v>
      </c>
      <c r="Q45" s="80">
        <f t="shared" si="10"/>
        <v>0</v>
      </c>
      <c r="R45" s="80">
        <f t="shared" si="11"/>
        <v>4000</v>
      </c>
      <c r="S45" s="80">
        <f t="shared" si="12"/>
        <v>15</v>
      </c>
      <c r="T45" s="80">
        <f t="shared" si="13"/>
        <v>25</v>
      </c>
    </row>
    <row r="46" spans="1:20" x14ac:dyDescent="0.3">
      <c r="A46" s="81">
        <v>26</v>
      </c>
      <c r="B46" s="77">
        <v>5</v>
      </c>
      <c r="C46" s="77">
        <v>6</v>
      </c>
      <c r="D46" s="77">
        <v>9</v>
      </c>
      <c r="E46" s="77">
        <f t="shared" si="1"/>
        <v>240</v>
      </c>
      <c r="F46" s="77">
        <f t="shared" si="2"/>
        <v>450</v>
      </c>
      <c r="G46" s="77">
        <f t="shared" si="3"/>
        <v>690</v>
      </c>
      <c r="H46" s="77">
        <f t="shared" si="16"/>
        <v>10</v>
      </c>
      <c r="I46" s="77">
        <f t="shared" si="5"/>
        <v>80</v>
      </c>
      <c r="J46" s="77">
        <f t="shared" si="6"/>
        <v>400</v>
      </c>
      <c r="K46" s="79">
        <f t="shared" si="17"/>
        <v>0</v>
      </c>
      <c r="L46" s="79">
        <f t="shared" si="14"/>
        <v>-320</v>
      </c>
      <c r="M46" s="79">
        <f t="shared" si="15"/>
        <v>4000</v>
      </c>
      <c r="N46" s="79">
        <f t="shared" ref="N46:N72" si="18">IF(L46&lt;0,ABS(L46*$K$14),0)</f>
        <v>4480</v>
      </c>
      <c r="O46" s="79">
        <f t="shared" si="8"/>
        <v>0</v>
      </c>
      <c r="P46" s="78">
        <f t="shared" si="9"/>
        <v>0</v>
      </c>
      <c r="Q46" s="80">
        <f t="shared" si="10"/>
        <v>0</v>
      </c>
      <c r="R46" s="80">
        <f t="shared" si="11"/>
        <v>4000</v>
      </c>
      <c r="S46" s="80">
        <f t="shared" si="12"/>
        <v>15</v>
      </c>
      <c r="T46" s="80">
        <f t="shared" si="13"/>
        <v>25</v>
      </c>
    </row>
    <row r="47" spans="1:20" x14ac:dyDescent="0.3">
      <c r="A47" s="81">
        <v>27</v>
      </c>
      <c r="B47" s="77">
        <v>4</v>
      </c>
      <c r="C47" s="77">
        <v>6</v>
      </c>
      <c r="D47" s="77">
        <v>9</v>
      </c>
      <c r="E47" s="77">
        <f t="shared" si="1"/>
        <v>240</v>
      </c>
      <c r="F47" s="77">
        <f t="shared" si="2"/>
        <v>450</v>
      </c>
      <c r="G47" s="77">
        <f t="shared" si="3"/>
        <v>690</v>
      </c>
      <c r="H47" s="77">
        <f t="shared" si="16"/>
        <v>10</v>
      </c>
      <c r="I47" s="77">
        <f t="shared" si="5"/>
        <v>80</v>
      </c>
      <c r="J47" s="77">
        <f t="shared" si="6"/>
        <v>320</v>
      </c>
      <c r="K47" s="79">
        <f t="shared" si="17"/>
        <v>0</v>
      </c>
      <c r="L47" s="79">
        <f t="shared" si="14"/>
        <v>-690</v>
      </c>
      <c r="M47" s="79">
        <f t="shared" si="15"/>
        <v>3200</v>
      </c>
      <c r="N47" s="79">
        <f t="shared" si="18"/>
        <v>9660</v>
      </c>
      <c r="O47" s="79">
        <f t="shared" si="8"/>
        <v>0</v>
      </c>
      <c r="P47" s="78">
        <f t="shared" si="9"/>
        <v>0</v>
      </c>
      <c r="Q47" s="80">
        <f t="shared" si="10"/>
        <v>0</v>
      </c>
      <c r="R47" s="80">
        <f t="shared" si="11"/>
        <v>4000</v>
      </c>
      <c r="S47" s="80">
        <f t="shared" si="12"/>
        <v>15</v>
      </c>
      <c r="T47" s="80">
        <f t="shared" si="13"/>
        <v>25</v>
      </c>
    </row>
    <row r="48" spans="1:20" x14ac:dyDescent="0.3">
      <c r="A48" s="81">
        <v>28</v>
      </c>
      <c r="B48" s="77">
        <v>4</v>
      </c>
      <c r="C48" s="77">
        <v>6</v>
      </c>
      <c r="D48" s="77">
        <v>9</v>
      </c>
      <c r="E48" s="77">
        <f t="shared" si="1"/>
        <v>240</v>
      </c>
      <c r="F48" s="77">
        <f t="shared" si="2"/>
        <v>450</v>
      </c>
      <c r="G48" s="77">
        <f t="shared" si="3"/>
        <v>690</v>
      </c>
      <c r="H48" s="77">
        <f t="shared" si="16"/>
        <v>10</v>
      </c>
      <c r="I48" s="77">
        <f t="shared" si="5"/>
        <v>80</v>
      </c>
      <c r="J48" s="77">
        <f t="shared" si="6"/>
        <v>320</v>
      </c>
      <c r="K48" s="79">
        <f t="shared" si="17"/>
        <v>0</v>
      </c>
      <c r="L48" s="79">
        <f t="shared" si="14"/>
        <v>-1060</v>
      </c>
      <c r="M48" s="79">
        <f t="shared" si="15"/>
        <v>3200</v>
      </c>
      <c r="N48" s="79">
        <f t="shared" si="18"/>
        <v>14840</v>
      </c>
      <c r="O48" s="79">
        <f t="shared" si="8"/>
        <v>0</v>
      </c>
      <c r="P48" s="78">
        <f t="shared" si="9"/>
        <v>0</v>
      </c>
      <c r="Q48" s="80">
        <f t="shared" si="10"/>
        <v>0</v>
      </c>
      <c r="R48" s="80">
        <f t="shared" si="11"/>
        <v>4000</v>
      </c>
      <c r="S48" s="80">
        <f t="shared" si="12"/>
        <v>15</v>
      </c>
      <c r="T48" s="80">
        <f t="shared" si="13"/>
        <v>25</v>
      </c>
    </row>
    <row r="49" spans="1:20" x14ac:dyDescent="0.3">
      <c r="A49" s="81">
        <v>29</v>
      </c>
      <c r="B49" s="77">
        <v>0</v>
      </c>
      <c r="C49" s="77">
        <v>6</v>
      </c>
      <c r="D49" s="77">
        <v>10</v>
      </c>
      <c r="E49" s="77">
        <f t="shared" si="1"/>
        <v>240</v>
      </c>
      <c r="F49" s="77">
        <f t="shared" si="2"/>
        <v>500</v>
      </c>
      <c r="G49" s="77">
        <f t="shared" si="3"/>
        <v>740</v>
      </c>
      <c r="H49" s="77">
        <f>$O$9</f>
        <v>10</v>
      </c>
      <c r="I49" s="77">
        <f t="shared" si="5"/>
        <v>80</v>
      </c>
      <c r="J49" s="77">
        <f t="shared" si="6"/>
        <v>0</v>
      </c>
      <c r="K49" s="79">
        <f>$P$9</f>
        <v>0</v>
      </c>
      <c r="L49" s="79">
        <f t="shared" si="14"/>
        <v>-1800</v>
      </c>
      <c r="M49" s="79">
        <f t="shared" si="15"/>
        <v>0</v>
      </c>
      <c r="N49" s="79">
        <f t="shared" si="18"/>
        <v>25200</v>
      </c>
      <c r="O49" s="79">
        <f t="shared" si="8"/>
        <v>0</v>
      </c>
      <c r="P49" s="78">
        <f t="shared" si="9"/>
        <v>0</v>
      </c>
      <c r="Q49" s="80">
        <f t="shared" si="10"/>
        <v>0</v>
      </c>
      <c r="R49" s="80">
        <f t="shared" si="11"/>
        <v>4000</v>
      </c>
      <c r="S49" s="80">
        <f t="shared" si="12"/>
        <v>15</v>
      </c>
      <c r="T49" s="80">
        <f t="shared" si="13"/>
        <v>25</v>
      </c>
    </row>
    <row r="50" spans="1:20" x14ac:dyDescent="0.3">
      <c r="A50" s="81">
        <v>30</v>
      </c>
      <c r="B50" s="77">
        <v>0</v>
      </c>
      <c r="C50" s="77">
        <v>6</v>
      </c>
      <c r="D50" s="77">
        <v>10</v>
      </c>
      <c r="E50" s="77">
        <f t="shared" si="1"/>
        <v>240</v>
      </c>
      <c r="F50" s="77">
        <f t="shared" si="2"/>
        <v>500</v>
      </c>
      <c r="G50" s="77">
        <f t="shared" si="3"/>
        <v>740</v>
      </c>
      <c r="H50" s="77">
        <f t="shared" ref="H50:H72" si="19">$O$9</f>
        <v>10</v>
      </c>
      <c r="I50" s="77">
        <f t="shared" si="5"/>
        <v>80</v>
      </c>
      <c r="J50" s="77">
        <f t="shared" si="6"/>
        <v>0</v>
      </c>
      <c r="K50" s="79">
        <f t="shared" ref="K50:K72" si="20">$P$9</f>
        <v>0</v>
      </c>
      <c r="L50" s="79">
        <f t="shared" si="14"/>
        <v>-2540</v>
      </c>
      <c r="M50" s="79">
        <f t="shared" si="15"/>
        <v>0</v>
      </c>
      <c r="N50" s="79">
        <f t="shared" si="18"/>
        <v>35560</v>
      </c>
      <c r="O50" s="79">
        <f t="shared" si="8"/>
        <v>0</v>
      </c>
      <c r="P50" s="78">
        <f t="shared" si="9"/>
        <v>0</v>
      </c>
      <c r="Q50" s="80">
        <f t="shared" si="10"/>
        <v>0</v>
      </c>
      <c r="R50" s="80">
        <f t="shared" si="11"/>
        <v>4000</v>
      </c>
      <c r="S50" s="80">
        <f t="shared" si="12"/>
        <v>15</v>
      </c>
      <c r="T50" s="80">
        <f t="shared" si="13"/>
        <v>25</v>
      </c>
    </row>
    <row r="51" spans="1:20" x14ac:dyDescent="0.3">
      <c r="A51" s="81">
        <v>31</v>
      </c>
      <c r="B51" s="77">
        <v>5</v>
      </c>
      <c r="C51" s="77">
        <v>6</v>
      </c>
      <c r="D51" s="77">
        <v>10</v>
      </c>
      <c r="E51" s="77">
        <f t="shared" si="1"/>
        <v>240</v>
      </c>
      <c r="F51" s="77">
        <f t="shared" si="2"/>
        <v>500</v>
      </c>
      <c r="G51" s="77">
        <f t="shared" si="3"/>
        <v>740</v>
      </c>
      <c r="H51" s="77">
        <f t="shared" si="19"/>
        <v>10</v>
      </c>
      <c r="I51" s="77">
        <f t="shared" si="5"/>
        <v>80</v>
      </c>
      <c r="J51" s="77">
        <f t="shared" si="6"/>
        <v>400</v>
      </c>
      <c r="K51" s="79">
        <f t="shared" si="20"/>
        <v>0</v>
      </c>
      <c r="L51" s="79">
        <f t="shared" si="14"/>
        <v>-2880</v>
      </c>
      <c r="M51" s="79">
        <f t="shared" si="15"/>
        <v>4000</v>
      </c>
      <c r="N51" s="79">
        <f t="shared" si="18"/>
        <v>40320</v>
      </c>
      <c r="O51" s="79">
        <f t="shared" si="8"/>
        <v>0</v>
      </c>
      <c r="P51" s="78">
        <f t="shared" si="9"/>
        <v>0</v>
      </c>
      <c r="Q51" s="80">
        <f t="shared" si="10"/>
        <v>0</v>
      </c>
      <c r="R51" s="80">
        <f t="shared" si="11"/>
        <v>4000</v>
      </c>
      <c r="S51" s="80">
        <f t="shared" si="12"/>
        <v>15</v>
      </c>
      <c r="T51" s="80">
        <f t="shared" si="13"/>
        <v>25</v>
      </c>
    </row>
    <row r="52" spans="1:20" x14ac:dyDescent="0.3">
      <c r="A52" s="81">
        <v>32</v>
      </c>
      <c r="B52" s="77">
        <v>5</v>
      </c>
      <c r="C52" s="77">
        <v>6</v>
      </c>
      <c r="D52" s="77">
        <v>10</v>
      </c>
      <c r="E52" s="77">
        <f t="shared" si="1"/>
        <v>240</v>
      </c>
      <c r="F52" s="77">
        <f t="shared" si="2"/>
        <v>500</v>
      </c>
      <c r="G52" s="77">
        <f t="shared" si="3"/>
        <v>740</v>
      </c>
      <c r="H52" s="77">
        <f t="shared" si="19"/>
        <v>10</v>
      </c>
      <c r="I52" s="77">
        <f t="shared" si="5"/>
        <v>80</v>
      </c>
      <c r="J52" s="77">
        <f t="shared" si="6"/>
        <v>400</v>
      </c>
      <c r="K52" s="79">
        <f t="shared" si="20"/>
        <v>0</v>
      </c>
      <c r="L52" s="79">
        <f t="shared" si="14"/>
        <v>-3220</v>
      </c>
      <c r="M52" s="79">
        <f t="shared" si="15"/>
        <v>4000</v>
      </c>
      <c r="N52" s="79">
        <f t="shared" si="18"/>
        <v>45080</v>
      </c>
      <c r="O52" s="79">
        <f t="shared" si="8"/>
        <v>0</v>
      </c>
      <c r="P52" s="78">
        <f t="shared" si="9"/>
        <v>0</v>
      </c>
      <c r="Q52" s="80">
        <f t="shared" si="10"/>
        <v>0</v>
      </c>
      <c r="R52" s="80">
        <f t="shared" si="11"/>
        <v>4000</v>
      </c>
      <c r="S52" s="80">
        <f t="shared" si="12"/>
        <v>15</v>
      </c>
      <c r="T52" s="80">
        <f t="shared" si="13"/>
        <v>25</v>
      </c>
    </row>
    <row r="53" spans="1:20" x14ac:dyDescent="0.3">
      <c r="A53" s="81">
        <v>33</v>
      </c>
      <c r="B53" s="77">
        <v>5</v>
      </c>
      <c r="C53" s="77">
        <v>6</v>
      </c>
      <c r="D53" s="77">
        <v>9</v>
      </c>
      <c r="E53" s="77">
        <f t="shared" si="1"/>
        <v>240</v>
      </c>
      <c r="F53" s="77">
        <f t="shared" si="2"/>
        <v>450</v>
      </c>
      <c r="G53" s="77">
        <f t="shared" si="3"/>
        <v>690</v>
      </c>
      <c r="H53" s="77">
        <f t="shared" si="19"/>
        <v>10</v>
      </c>
      <c r="I53" s="77">
        <f t="shared" si="5"/>
        <v>80</v>
      </c>
      <c r="J53" s="77">
        <f t="shared" si="6"/>
        <v>400</v>
      </c>
      <c r="K53" s="79">
        <f t="shared" si="20"/>
        <v>0</v>
      </c>
      <c r="L53" s="79">
        <f t="shared" si="14"/>
        <v>-3510</v>
      </c>
      <c r="M53" s="79">
        <f t="shared" si="15"/>
        <v>4000</v>
      </c>
      <c r="N53" s="79">
        <f t="shared" si="18"/>
        <v>49140</v>
      </c>
      <c r="O53" s="79">
        <f t="shared" si="8"/>
        <v>0</v>
      </c>
      <c r="P53" s="78">
        <f t="shared" si="9"/>
        <v>0</v>
      </c>
      <c r="Q53" s="80">
        <f t="shared" si="10"/>
        <v>0</v>
      </c>
      <c r="R53" s="80">
        <f t="shared" si="11"/>
        <v>4000</v>
      </c>
      <c r="S53" s="80">
        <f t="shared" si="12"/>
        <v>15</v>
      </c>
      <c r="T53" s="80">
        <f t="shared" si="13"/>
        <v>25</v>
      </c>
    </row>
    <row r="54" spans="1:20" x14ac:dyDescent="0.3">
      <c r="A54" s="81">
        <v>34</v>
      </c>
      <c r="B54" s="77">
        <v>5</v>
      </c>
      <c r="C54" s="77">
        <v>6</v>
      </c>
      <c r="D54" s="77">
        <v>9</v>
      </c>
      <c r="E54" s="77">
        <f t="shared" si="1"/>
        <v>240</v>
      </c>
      <c r="F54" s="77">
        <f t="shared" si="2"/>
        <v>450</v>
      </c>
      <c r="G54" s="77">
        <f t="shared" si="3"/>
        <v>690</v>
      </c>
      <c r="H54" s="77">
        <f t="shared" si="19"/>
        <v>10</v>
      </c>
      <c r="I54" s="77">
        <f t="shared" si="5"/>
        <v>80</v>
      </c>
      <c r="J54" s="77">
        <f t="shared" si="6"/>
        <v>400</v>
      </c>
      <c r="K54" s="79">
        <f t="shared" si="20"/>
        <v>0</v>
      </c>
      <c r="L54" s="79">
        <f t="shared" si="14"/>
        <v>-3800</v>
      </c>
      <c r="M54" s="79">
        <f t="shared" si="15"/>
        <v>4000</v>
      </c>
      <c r="N54" s="79">
        <f t="shared" si="18"/>
        <v>53200</v>
      </c>
      <c r="O54" s="79">
        <f t="shared" si="8"/>
        <v>0</v>
      </c>
      <c r="P54" s="78">
        <f t="shared" si="9"/>
        <v>0</v>
      </c>
      <c r="Q54" s="80">
        <f t="shared" si="10"/>
        <v>0</v>
      </c>
      <c r="R54" s="80">
        <f t="shared" si="11"/>
        <v>4000</v>
      </c>
      <c r="S54" s="80">
        <f t="shared" si="12"/>
        <v>15</v>
      </c>
      <c r="T54" s="80">
        <f t="shared" si="13"/>
        <v>25</v>
      </c>
    </row>
    <row r="55" spans="1:20" x14ac:dyDescent="0.3">
      <c r="A55" s="81">
        <v>35</v>
      </c>
      <c r="B55" s="77">
        <v>5</v>
      </c>
      <c r="C55" s="77">
        <v>6</v>
      </c>
      <c r="D55" s="77">
        <v>9</v>
      </c>
      <c r="E55" s="77">
        <f t="shared" si="1"/>
        <v>240</v>
      </c>
      <c r="F55" s="77">
        <f t="shared" si="2"/>
        <v>450</v>
      </c>
      <c r="G55" s="77">
        <f t="shared" si="3"/>
        <v>690</v>
      </c>
      <c r="H55" s="77">
        <f t="shared" si="19"/>
        <v>10</v>
      </c>
      <c r="I55" s="77">
        <f t="shared" si="5"/>
        <v>80</v>
      </c>
      <c r="J55" s="77">
        <f t="shared" si="6"/>
        <v>400</v>
      </c>
      <c r="K55" s="79">
        <f t="shared" si="20"/>
        <v>0</v>
      </c>
      <c r="L55" s="79">
        <f t="shared" si="14"/>
        <v>-4090</v>
      </c>
      <c r="M55" s="79">
        <f t="shared" si="15"/>
        <v>4000</v>
      </c>
      <c r="N55" s="79">
        <f t="shared" si="18"/>
        <v>57260</v>
      </c>
      <c r="O55" s="79">
        <f t="shared" si="8"/>
        <v>0</v>
      </c>
      <c r="P55" s="78">
        <f t="shared" si="9"/>
        <v>0</v>
      </c>
      <c r="Q55" s="80">
        <f t="shared" si="10"/>
        <v>0</v>
      </c>
      <c r="R55" s="80">
        <f t="shared" si="11"/>
        <v>4000</v>
      </c>
      <c r="S55" s="80">
        <f t="shared" si="12"/>
        <v>15</v>
      </c>
      <c r="T55" s="80">
        <f t="shared" si="13"/>
        <v>25</v>
      </c>
    </row>
    <row r="56" spans="1:20" x14ac:dyDescent="0.3">
      <c r="A56" s="81">
        <v>36</v>
      </c>
      <c r="B56" s="77">
        <v>5</v>
      </c>
      <c r="C56" s="77">
        <v>6</v>
      </c>
      <c r="D56" s="77">
        <v>9</v>
      </c>
      <c r="E56" s="77">
        <f t="shared" si="1"/>
        <v>240</v>
      </c>
      <c r="F56" s="77">
        <f t="shared" si="2"/>
        <v>450</v>
      </c>
      <c r="G56" s="77">
        <f t="shared" si="3"/>
        <v>690</v>
      </c>
      <c r="H56" s="77">
        <f t="shared" si="19"/>
        <v>10</v>
      </c>
      <c r="I56" s="77">
        <f t="shared" si="5"/>
        <v>80</v>
      </c>
      <c r="J56" s="77">
        <f t="shared" si="6"/>
        <v>400</v>
      </c>
      <c r="K56" s="79">
        <f t="shared" si="20"/>
        <v>0</v>
      </c>
      <c r="L56" s="79">
        <f t="shared" si="14"/>
        <v>-4380</v>
      </c>
      <c r="M56" s="79">
        <f t="shared" si="15"/>
        <v>4000</v>
      </c>
      <c r="N56" s="79">
        <f t="shared" si="18"/>
        <v>61320</v>
      </c>
      <c r="O56" s="79">
        <f t="shared" si="8"/>
        <v>0</v>
      </c>
      <c r="P56" s="78">
        <f t="shared" si="9"/>
        <v>0</v>
      </c>
      <c r="Q56" s="80">
        <f t="shared" si="10"/>
        <v>0</v>
      </c>
      <c r="R56" s="80">
        <f t="shared" si="11"/>
        <v>4000</v>
      </c>
      <c r="S56" s="80">
        <f t="shared" si="12"/>
        <v>15</v>
      </c>
      <c r="T56" s="80">
        <f t="shared" si="13"/>
        <v>25</v>
      </c>
    </row>
    <row r="57" spans="1:20" x14ac:dyDescent="0.3">
      <c r="A57" s="81">
        <v>37</v>
      </c>
      <c r="B57" s="77">
        <v>5</v>
      </c>
      <c r="C57" s="77">
        <v>5</v>
      </c>
      <c r="D57" s="77">
        <v>8</v>
      </c>
      <c r="E57" s="77">
        <f t="shared" si="1"/>
        <v>200</v>
      </c>
      <c r="F57" s="77">
        <f t="shared" si="2"/>
        <v>400</v>
      </c>
      <c r="G57" s="77">
        <f t="shared" si="3"/>
        <v>600</v>
      </c>
      <c r="H57" s="77">
        <f t="shared" si="19"/>
        <v>10</v>
      </c>
      <c r="I57" s="77">
        <f t="shared" si="5"/>
        <v>80</v>
      </c>
      <c r="J57" s="77">
        <f t="shared" si="6"/>
        <v>400</v>
      </c>
      <c r="K57" s="79">
        <f t="shared" si="20"/>
        <v>0</v>
      </c>
      <c r="L57" s="79">
        <f t="shared" si="14"/>
        <v>-4580</v>
      </c>
      <c r="M57" s="79">
        <f t="shared" si="15"/>
        <v>4000</v>
      </c>
      <c r="N57" s="79">
        <f t="shared" si="18"/>
        <v>64120</v>
      </c>
      <c r="O57" s="79">
        <f t="shared" si="8"/>
        <v>0</v>
      </c>
      <c r="P57" s="78">
        <f t="shared" si="9"/>
        <v>0</v>
      </c>
      <c r="Q57" s="80">
        <f t="shared" si="10"/>
        <v>0</v>
      </c>
      <c r="R57" s="80">
        <f t="shared" si="11"/>
        <v>4000</v>
      </c>
      <c r="S57" s="80">
        <f t="shared" si="12"/>
        <v>15</v>
      </c>
      <c r="T57" s="80">
        <f t="shared" si="13"/>
        <v>25</v>
      </c>
    </row>
    <row r="58" spans="1:20" x14ac:dyDescent="0.3">
      <c r="A58" s="81">
        <v>38</v>
      </c>
      <c r="B58" s="77">
        <v>4</v>
      </c>
      <c r="C58" s="77">
        <v>5</v>
      </c>
      <c r="D58" s="77">
        <v>8</v>
      </c>
      <c r="E58" s="77">
        <f t="shared" si="1"/>
        <v>200</v>
      </c>
      <c r="F58" s="77">
        <f t="shared" si="2"/>
        <v>400</v>
      </c>
      <c r="G58" s="77">
        <f t="shared" si="3"/>
        <v>600</v>
      </c>
      <c r="H58" s="77">
        <f t="shared" si="19"/>
        <v>10</v>
      </c>
      <c r="I58" s="77">
        <f t="shared" si="5"/>
        <v>80</v>
      </c>
      <c r="J58" s="77">
        <f t="shared" si="6"/>
        <v>320</v>
      </c>
      <c r="K58" s="79">
        <f t="shared" si="20"/>
        <v>0</v>
      </c>
      <c r="L58" s="79">
        <f t="shared" si="14"/>
        <v>-4860</v>
      </c>
      <c r="M58" s="79">
        <f t="shared" si="15"/>
        <v>3200</v>
      </c>
      <c r="N58" s="79">
        <f t="shared" si="18"/>
        <v>68040</v>
      </c>
      <c r="O58" s="79">
        <f t="shared" si="8"/>
        <v>0</v>
      </c>
      <c r="P58" s="78">
        <f t="shared" si="9"/>
        <v>0</v>
      </c>
      <c r="Q58" s="80">
        <f t="shared" si="10"/>
        <v>0</v>
      </c>
      <c r="R58" s="80">
        <f t="shared" si="11"/>
        <v>4000</v>
      </c>
      <c r="S58" s="80">
        <f t="shared" si="12"/>
        <v>15</v>
      </c>
      <c r="T58" s="80">
        <f t="shared" si="13"/>
        <v>25</v>
      </c>
    </row>
    <row r="59" spans="1:20" x14ac:dyDescent="0.3">
      <c r="A59" s="81">
        <v>39</v>
      </c>
      <c r="B59" s="77">
        <v>5</v>
      </c>
      <c r="C59" s="77">
        <v>5</v>
      </c>
      <c r="D59" s="77">
        <v>8</v>
      </c>
      <c r="E59" s="77">
        <f t="shared" si="1"/>
        <v>200</v>
      </c>
      <c r="F59" s="77">
        <f t="shared" si="2"/>
        <v>400</v>
      </c>
      <c r="G59" s="77">
        <f t="shared" si="3"/>
        <v>600</v>
      </c>
      <c r="H59" s="77">
        <f t="shared" si="19"/>
        <v>10</v>
      </c>
      <c r="I59" s="77">
        <f t="shared" si="5"/>
        <v>80</v>
      </c>
      <c r="J59" s="77">
        <f t="shared" si="6"/>
        <v>400</v>
      </c>
      <c r="K59" s="79">
        <f t="shared" si="20"/>
        <v>0</v>
      </c>
      <c r="L59" s="79">
        <f t="shared" si="14"/>
        <v>-5060</v>
      </c>
      <c r="M59" s="79">
        <f t="shared" si="15"/>
        <v>4000</v>
      </c>
      <c r="N59" s="79">
        <f t="shared" si="18"/>
        <v>70840</v>
      </c>
      <c r="O59" s="79">
        <f t="shared" si="8"/>
        <v>0</v>
      </c>
      <c r="P59" s="78">
        <f t="shared" si="9"/>
        <v>0</v>
      </c>
      <c r="Q59" s="80">
        <f t="shared" si="10"/>
        <v>0</v>
      </c>
      <c r="R59" s="80">
        <f t="shared" si="11"/>
        <v>4000</v>
      </c>
      <c r="S59" s="80">
        <f t="shared" si="12"/>
        <v>15</v>
      </c>
      <c r="T59" s="80">
        <f t="shared" si="13"/>
        <v>25</v>
      </c>
    </row>
    <row r="60" spans="1:20" x14ac:dyDescent="0.3">
      <c r="A60" s="81">
        <v>40</v>
      </c>
      <c r="B60" s="77">
        <v>5</v>
      </c>
      <c r="C60" s="77">
        <v>5</v>
      </c>
      <c r="D60" s="77">
        <v>8</v>
      </c>
      <c r="E60" s="77">
        <f t="shared" si="1"/>
        <v>200</v>
      </c>
      <c r="F60" s="77">
        <f t="shared" si="2"/>
        <v>400</v>
      </c>
      <c r="G60" s="77">
        <f t="shared" si="3"/>
        <v>600</v>
      </c>
      <c r="H60" s="77">
        <f t="shared" si="19"/>
        <v>10</v>
      </c>
      <c r="I60" s="77">
        <f t="shared" si="5"/>
        <v>80</v>
      </c>
      <c r="J60" s="77">
        <f t="shared" si="6"/>
        <v>400</v>
      </c>
      <c r="K60" s="79">
        <f t="shared" si="20"/>
        <v>0</v>
      </c>
      <c r="L60" s="79">
        <f t="shared" si="14"/>
        <v>-5260</v>
      </c>
      <c r="M60" s="79">
        <f t="shared" si="15"/>
        <v>4000</v>
      </c>
      <c r="N60" s="79">
        <f t="shared" si="18"/>
        <v>73640</v>
      </c>
      <c r="O60" s="79">
        <f t="shared" si="8"/>
        <v>0</v>
      </c>
      <c r="P60" s="78">
        <f t="shared" si="9"/>
        <v>0</v>
      </c>
      <c r="Q60" s="80">
        <f t="shared" si="10"/>
        <v>0</v>
      </c>
      <c r="R60" s="80">
        <f t="shared" si="11"/>
        <v>4000</v>
      </c>
      <c r="S60" s="80">
        <f t="shared" si="12"/>
        <v>15</v>
      </c>
      <c r="T60" s="80">
        <f t="shared" si="13"/>
        <v>25</v>
      </c>
    </row>
    <row r="61" spans="1:20" x14ac:dyDescent="0.3">
      <c r="A61" s="81">
        <v>41</v>
      </c>
      <c r="B61" s="77">
        <v>5</v>
      </c>
      <c r="C61" s="77">
        <v>4</v>
      </c>
      <c r="D61" s="77">
        <v>8</v>
      </c>
      <c r="E61" s="77">
        <f t="shared" si="1"/>
        <v>160</v>
      </c>
      <c r="F61" s="77">
        <f t="shared" si="2"/>
        <v>400</v>
      </c>
      <c r="G61" s="77">
        <f t="shared" si="3"/>
        <v>560</v>
      </c>
      <c r="H61" s="77">
        <f t="shared" si="19"/>
        <v>10</v>
      </c>
      <c r="I61" s="77">
        <f t="shared" si="5"/>
        <v>80</v>
      </c>
      <c r="J61" s="77">
        <f t="shared" si="6"/>
        <v>400</v>
      </c>
      <c r="K61" s="79">
        <f t="shared" si="20"/>
        <v>0</v>
      </c>
      <c r="L61" s="79">
        <f t="shared" si="14"/>
        <v>-5420</v>
      </c>
      <c r="M61" s="79">
        <f t="shared" si="15"/>
        <v>4000</v>
      </c>
      <c r="N61" s="79">
        <f t="shared" si="18"/>
        <v>75880</v>
      </c>
      <c r="O61" s="79">
        <f t="shared" si="8"/>
        <v>0</v>
      </c>
      <c r="P61" s="78">
        <f t="shared" si="9"/>
        <v>0</v>
      </c>
      <c r="Q61" s="80">
        <f t="shared" si="10"/>
        <v>0</v>
      </c>
      <c r="R61" s="80">
        <f t="shared" si="11"/>
        <v>4000</v>
      </c>
      <c r="S61" s="80">
        <f t="shared" si="12"/>
        <v>15</v>
      </c>
      <c r="T61" s="80">
        <f t="shared" si="13"/>
        <v>25</v>
      </c>
    </row>
    <row r="62" spans="1:20" x14ac:dyDescent="0.3">
      <c r="A62" s="81">
        <v>42</v>
      </c>
      <c r="B62" s="77">
        <v>5</v>
      </c>
      <c r="C62" s="77">
        <v>4</v>
      </c>
      <c r="D62" s="77">
        <v>8</v>
      </c>
      <c r="E62" s="77">
        <f t="shared" si="1"/>
        <v>160</v>
      </c>
      <c r="F62" s="77">
        <f t="shared" si="2"/>
        <v>400</v>
      </c>
      <c r="G62" s="77">
        <f t="shared" si="3"/>
        <v>560</v>
      </c>
      <c r="H62" s="77">
        <f t="shared" si="19"/>
        <v>10</v>
      </c>
      <c r="I62" s="77">
        <f t="shared" si="5"/>
        <v>80</v>
      </c>
      <c r="J62" s="77">
        <f t="shared" si="6"/>
        <v>400</v>
      </c>
      <c r="K62" s="79">
        <f t="shared" si="20"/>
        <v>0</v>
      </c>
      <c r="L62" s="79">
        <f t="shared" si="14"/>
        <v>-5580</v>
      </c>
      <c r="M62" s="79">
        <f t="shared" si="15"/>
        <v>4000</v>
      </c>
      <c r="N62" s="79">
        <f t="shared" si="18"/>
        <v>78120</v>
      </c>
      <c r="O62" s="79">
        <f t="shared" si="8"/>
        <v>0</v>
      </c>
      <c r="P62" s="78">
        <f t="shared" si="9"/>
        <v>0</v>
      </c>
      <c r="Q62" s="80">
        <f t="shared" si="10"/>
        <v>0</v>
      </c>
      <c r="R62" s="80">
        <f t="shared" si="11"/>
        <v>4000</v>
      </c>
      <c r="S62" s="80">
        <f t="shared" si="12"/>
        <v>15</v>
      </c>
      <c r="T62" s="80">
        <f t="shared" si="13"/>
        <v>25</v>
      </c>
    </row>
    <row r="63" spans="1:20" x14ac:dyDescent="0.3">
      <c r="A63" s="81">
        <v>43</v>
      </c>
      <c r="B63" s="77">
        <v>4</v>
      </c>
      <c r="C63" s="77">
        <v>4</v>
      </c>
      <c r="D63" s="77">
        <v>8</v>
      </c>
      <c r="E63" s="77">
        <f t="shared" si="1"/>
        <v>160</v>
      </c>
      <c r="F63" s="77">
        <f t="shared" si="2"/>
        <v>400</v>
      </c>
      <c r="G63" s="77">
        <f t="shared" si="3"/>
        <v>560</v>
      </c>
      <c r="H63" s="77">
        <f t="shared" si="19"/>
        <v>10</v>
      </c>
      <c r="I63" s="77">
        <f t="shared" si="5"/>
        <v>80</v>
      </c>
      <c r="J63" s="77">
        <f t="shared" si="6"/>
        <v>320</v>
      </c>
      <c r="K63" s="79">
        <f t="shared" si="20"/>
        <v>0</v>
      </c>
      <c r="L63" s="79">
        <f t="shared" si="14"/>
        <v>-5820</v>
      </c>
      <c r="M63" s="79">
        <f t="shared" si="15"/>
        <v>3200</v>
      </c>
      <c r="N63" s="79">
        <f t="shared" si="18"/>
        <v>81480</v>
      </c>
      <c r="O63" s="79">
        <f t="shared" si="8"/>
        <v>0</v>
      </c>
      <c r="P63" s="78">
        <f t="shared" si="9"/>
        <v>0</v>
      </c>
      <c r="Q63" s="80">
        <f t="shared" si="10"/>
        <v>0</v>
      </c>
      <c r="R63" s="80">
        <f t="shared" si="11"/>
        <v>4000</v>
      </c>
      <c r="S63" s="80">
        <f t="shared" si="12"/>
        <v>15</v>
      </c>
      <c r="T63" s="80">
        <f t="shared" si="13"/>
        <v>25</v>
      </c>
    </row>
    <row r="64" spans="1:20" x14ac:dyDescent="0.3">
      <c r="A64" s="81">
        <v>44</v>
      </c>
      <c r="B64" s="77">
        <v>5</v>
      </c>
      <c r="C64" s="77">
        <v>4</v>
      </c>
      <c r="D64" s="77">
        <v>8</v>
      </c>
      <c r="E64" s="77">
        <f t="shared" si="1"/>
        <v>160</v>
      </c>
      <c r="F64" s="77">
        <f t="shared" si="2"/>
        <v>400</v>
      </c>
      <c r="G64" s="77">
        <f t="shared" si="3"/>
        <v>560</v>
      </c>
      <c r="H64" s="77">
        <f t="shared" si="19"/>
        <v>10</v>
      </c>
      <c r="I64" s="77">
        <f t="shared" si="5"/>
        <v>80</v>
      </c>
      <c r="J64" s="77">
        <f t="shared" si="6"/>
        <v>400</v>
      </c>
      <c r="K64" s="79">
        <f t="shared" si="20"/>
        <v>0</v>
      </c>
      <c r="L64" s="79">
        <f t="shared" si="14"/>
        <v>-5980</v>
      </c>
      <c r="M64" s="79">
        <f t="shared" si="15"/>
        <v>4000</v>
      </c>
      <c r="N64" s="79">
        <f t="shared" si="18"/>
        <v>83720</v>
      </c>
      <c r="O64" s="79">
        <f t="shared" si="8"/>
        <v>0</v>
      </c>
      <c r="P64" s="78">
        <f t="shared" si="9"/>
        <v>0</v>
      </c>
      <c r="Q64" s="80">
        <f t="shared" si="10"/>
        <v>0</v>
      </c>
      <c r="R64" s="80">
        <f t="shared" si="11"/>
        <v>4000</v>
      </c>
      <c r="S64" s="80">
        <f t="shared" si="12"/>
        <v>15</v>
      </c>
      <c r="T64" s="80">
        <f t="shared" si="13"/>
        <v>25</v>
      </c>
    </row>
    <row r="65" spans="1:20" x14ac:dyDescent="0.3">
      <c r="A65" s="81">
        <v>45</v>
      </c>
      <c r="B65" s="77">
        <v>5</v>
      </c>
      <c r="C65" s="77">
        <v>4</v>
      </c>
      <c r="D65" s="77">
        <v>7</v>
      </c>
      <c r="E65" s="77">
        <f t="shared" si="1"/>
        <v>160</v>
      </c>
      <c r="F65" s="77">
        <f t="shared" si="2"/>
        <v>350</v>
      </c>
      <c r="G65" s="77">
        <f t="shared" si="3"/>
        <v>510</v>
      </c>
      <c r="H65" s="77">
        <f t="shared" si="19"/>
        <v>10</v>
      </c>
      <c r="I65" s="77">
        <f t="shared" si="5"/>
        <v>80</v>
      </c>
      <c r="J65" s="77">
        <f t="shared" si="6"/>
        <v>400</v>
      </c>
      <c r="K65" s="79">
        <f t="shared" si="20"/>
        <v>0</v>
      </c>
      <c r="L65" s="79">
        <f t="shared" si="14"/>
        <v>-6090</v>
      </c>
      <c r="M65" s="79">
        <f t="shared" si="15"/>
        <v>4000</v>
      </c>
      <c r="N65" s="79">
        <f t="shared" si="18"/>
        <v>85260</v>
      </c>
      <c r="O65" s="79">
        <f t="shared" si="8"/>
        <v>0</v>
      </c>
      <c r="P65" s="78">
        <f t="shared" si="9"/>
        <v>0</v>
      </c>
      <c r="Q65" s="80">
        <f t="shared" si="10"/>
        <v>0</v>
      </c>
      <c r="R65" s="80">
        <f t="shared" si="11"/>
        <v>4000</v>
      </c>
      <c r="S65" s="80">
        <f t="shared" si="12"/>
        <v>15</v>
      </c>
      <c r="T65" s="80">
        <f t="shared" si="13"/>
        <v>25</v>
      </c>
    </row>
    <row r="66" spans="1:20" x14ac:dyDescent="0.3">
      <c r="A66" s="81">
        <v>46</v>
      </c>
      <c r="B66" s="77">
        <v>5</v>
      </c>
      <c r="C66" s="77">
        <v>4</v>
      </c>
      <c r="D66" s="77">
        <v>7</v>
      </c>
      <c r="E66" s="77">
        <f t="shared" si="1"/>
        <v>160</v>
      </c>
      <c r="F66" s="77">
        <f t="shared" si="2"/>
        <v>350</v>
      </c>
      <c r="G66" s="77">
        <f t="shared" si="3"/>
        <v>510</v>
      </c>
      <c r="H66" s="77">
        <f t="shared" si="19"/>
        <v>10</v>
      </c>
      <c r="I66" s="77">
        <f t="shared" si="5"/>
        <v>80</v>
      </c>
      <c r="J66" s="77">
        <f t="shared" si="6"/>
        <v>400</v>
      </c>
      <c r="K66" s="79">
        <f t="shared" si="20"/>
        <v>0</v>
      </c>
      <c r="L66" s="79">
        <f t="shared" si="14"/>
        <v>-6200</v>
      </c>
      <c r="M66" s="79">
        <f t="shared" si="15"/>
        <v>4000</v>
      </c>
      <c r="N66" s="79">
        <f t="shared" si="18"/>
        <v>86800</v>
      </c>
      <c r="O66" s="79">
        <f t="shared" si="8"/>
        <v>0</v>
      </c>
      <c r="P66" s="78">
        <f t="shared" si="9"/>
        <v>0</v>
      </c>
      <c r="Q66" s="80">
        <f t="shared" si="10"/>
        <v>0</v>
      </c>
      <c r="R66" s="80">
        <f t="shared" si="11"/>
        <v>4000</v>
      </c>
      <c r="S66" s="80">
        <f t="shared" si="12"/>
        <v>15</v>
      </c>
      <c r="T66" s="80">
        <f t="shared" si="13"/>
        <v>25</v>
      </c>
    </row>
    <row r="67" spans="1:20" x14ac:dyDescent="0.3">
      <c r="A67" s="81">
        <v>47</v>
      </c>
      <c r="B67" s="77">
        <v>4</v>
      </c>
      <c r="C67" s="77">
        <v>4</v>
      </c>
      <c r="D67" s="77">
        <v>7</v>
      </c>
      <c r="E67" s="77">
        <f t="shared" si="1"/>
        <v>160</v>
      </c>
      <c r="F67" s="77">
        <f t="shared" si="2"/>
        <v>350</v>
      </c>
      <c r="G67" s="77">
        <f t="shared" si="3"/>
        <v>510</v>
      </c>
      <c r="H67" s="77">
        <f t="shared" si="19"/>
        <v>10</v>
      </c>
      <c r="I67" s="77">
        <f t="shared" si="5"/>
        <v>80</v>
      </c>
      <c r="J67" s="77">
        <f t="shared" si="6"/>
        <v>320</v>
      </c>
      <c r="K67" s="79">
        <f t="shared" si="20"/>
        <v>0</v>
      </c>
      <c r="L67" s="79">
        <f t="shared" si="14"/>
        <v>-6390</v>
      </c>
      <c r="M67" s="79">
        <f t="shared" si="15"/>
        <v>3200</v>
      </c>
      <c r="N67" s="79">
        <f t="shared" si="18"/>
        <v>89460</v>
      </c>
      <c r="O67" s="79">
        <f t="shared" si="8"/>
        <v>0</v>
      </c>
      <c r="P67" s="78">
        <f t="shared" si="9"/>
        <v>0</v>
      </c>
      <c r="Q67" s="80">
        <f t="shared" si="10"/>
        <v>0</v>
      </c>
      <c r="R67" s="80">
        <f t="shared" si="11"/>
        <v>4000</v>
      </c>
      <c r="S67" s="80">
        <f t="shared" si="12"/>
        <v>15</v>
      </c>
      <c r="T67" s="80">
        <f t="shared" si="13"/>
        <v>25</v>
      </c>
    </row>
    <row r="68" spans="1:20" x14ac:dyDescent="0.3">
      <c r="A68" s="81">
        <v>48</v>
      </c>
      <c r="B68" s="77">
        <v>5</v>
      </c>
      <c r="C68" s="77">
        <v>4</v>
      </c>
      <c r="D68" s="77">
        <v>7</v>
      </c>
      <c r="E68" s="77">
        <f t="shared" si="1"/>
        <v>160</v>
      </c>
      <c r="F68" s="77">
        <f t="shared" si="2"/>
        <v>350</v>
      </c>
      <c r="G68" s="77">
        <f t="shared" si="3"/>
        <v>510</v>
      </c>
      <c r="H68" s="77">
        <f t="shared" si="19"/>
        <v>10</v>
      </c>
      <c r="I68" s="77">
        <f t="shared" si="5"/>
        <v>80</v>
      </c>
      <c r="J68" s="77">
        <f t="shared" si="6"/>
        <v>400</v>
      </c>
      <c r="K68" s="79">
        <f t="shared" si="20"/>
        <v>0</v>
      </c>
      <c r="L68" s="79">
        <f t="shared" si="14"/>
        <v>-6500</v>
      </c>
      <c r="M68" s="79">
        <f t="shared" si="15"/>
        <v>4000</v>
      </c>
      <c r="N68" s="79">
        <f t="shared" si="18"/>
        <v>91000</v>
      </c>
      <c r="O68" s="79">
        <f t="shared" si="8"/>
        <v>0</v>
      </c>
      <c r="P68" s="78">
        <f t="shared" si="9"/>
        <v>0</v>
      </c>
      <c r="Q68" s="80">
        <f t="shared" si="10"/>
        <v>0</v>
      </c>
      <c r="R68" s="80">
        <f t="shared" si="11"/>
        <v>4000</v>
      </c>
      <c r="S68" s="80">
        <f t="shared" si="12"/>
        <v>15</v>
      </c>
      <c r="T68" s="80">
        <f t="shared" si="13"/>
        <v>25</v>
      </c>
    </row>
    <row r="69" spans="1:20" x14ac:dyDescent="0.3">
      <c r="A69" s="81">
        <v>49</v>
      </c>
      <c r="B69" s="77">
        <v>5</v>
      </c>
      <c r="C69" s="77">
        <v>3</v>
      </c>
      <c r="D69" s="77">
        <v>6</v>
      </c>
      <c r="E69" s="77">
        <f t="shared" si="1"/>
        <v>120</v>
      </c>
      <c r="F69" s="77">
        <f t="shared" si="2"/>
        <v>300</v>
      </c>
      <c r="G69" s="77">
        <f t="shared" si="3"/>
        <v>420</v>
      </c>
      <c r="H69" s="77">
        <f t="shared" si="19"/>
        <v>10</v>
      </c>
      <c r="I69" s="77">
        <f t="shared" si="5"/>
        <v>80</v>
      </c>
      <c r="J69" s="77">
        <f t="shared" si="6"/>
        <v>400</v>
      </c>
      <c r="K69" s="79">
        <f t="shared" si="20"/>
        <v>0</v>
      </c>
      <c r="L69" s="79">
        <f t="shared" si="14"/>
        <v>-6520</v>
      </c>
      <c r="M69" s="79">
        <f t="shared" si="15"/>
        <v>4000</v>
      </c>
      <c r="N69" s="79">
        <f t="shared" si="18"/>
        <v>91280</v>
      </c>
      <c r="O69" s="79">
        <f t="shared" si="8"/>
        <v>0</v>
      </c>
      <c r="P69" s="78">
        <f t="shared" si="9"/>
        <v>0</v>
      </c>
      <c r="Q69" s="80">
        <f t="shared" si="10"/>
        <v>0</v>
      </c>
      <c r="R69" s="80">
        <f t="shared" si="11"/>
        <v>4000</v>
      </c>
      <c r="S69" s="80">
        <f t="shared" si="12"/>
        <v>15</v>
      </c>
      <c r="T69" s="80">
        <f t="shared" si="13"/>
        <v>25</v>
      </c>
    </row>
    <row r="70" spans="1:20" x14ac:dyDescent="0.3">
      <c r="A70" s="81">
        <v>50</v>
      </c>
      <c r="B70" s="77">
        <v>5</v>
      </c>
      <c r="C70" s="77">
        <v>3</v>
      </c>
      <c r="D70" s="77">
        <v>6</v>
      </c>
      <c r="E70" s="77">
        <f t="shared" si="1"/>
        <v>120</v>
      </c>
      <c r="F70" s="77">
        <f t="shared" si="2"/>
        <v>300</v>
      </c>
      <c r="G70" s="77">
        <f t="shared" si="3"/>
        <v>420</v>
      </c>
      <c r="H70" s="77">
        <f t="shared" si="19"/>
        <v>10</v>
      </c>
      <c r="I70" s="77">
        <f t="shared" si="5"/>
        <v>80</v>
      </c>
      <c r="J70" s="77">
        <f t="shared" si="6"/>
        <v>400</v>
      </c>
      <c r="K70" s="79">
        <f t="shared" si="20"/>
        <v>0</v>
      </c>
      <c r="L70" s="79">
        <f t="shared" si="14"/>
        <v>-6540</v>
      </c>
      <c r="M70" s="79">
        <f t="shared" si="15"/>
        <v>4000</v>
      </c>
      <c r="N70" s="79">
        <f t="shared" si="18"/>
        <v>91560</v>
      </c>
      <c r="O70" s="79">
        <f t="shared" si="8"/>
        <v>0</v>
      </c>
      <c r="P70" s="78">
        <f t="shared" si="9"/>
        <v>0</v>
      </c>
      <c r="Q70" s="80">
        <f t="shared" si="10"/>
        <v>0</v>
      </c>
      <c r="R70" s="80">
        <f t="shared" si="11"/>
        <v>4000</v>
      </c>
      <c r="S70" s="80">
        <f t="shared" si="12"/>
        <v>15</v>
      </c>
      <c r="T70" s="80">
        <f t="shared" si="13"/>
        <v>25</v>
      </c>
    </row>
    <row r="71" spans="1:20" x14ac:dyDescent="0.3">
      <c r="A71" s="81">
        <v>51</v>
      </c>
      <c r="B71" s="77">
        <v>5</v>
      </c>
      <c r="C71" s="77">
        <v>3</v>
      </c>
      <c r="D71" s="77">
        <v>6</v>
      </c>
      <c r="E71" s="77">
        <f t="shared" si="1"/>
        <v>120</v>
      </c>
      <c r="F71" s="77">
        <f t="shared" si="2"/>
        <v>300</v>
      </c>
      <c r="G71" s="77">
        <f t="shared" si="3"/>
        <v>420</v>
      </c>
      <c r="H71" s="77">
        <f t="shared" si="19"/>
        <v>10</v>
      </c>
      <c r="I71" s="77">
        <f t="shared" si="5"/>
        <v>80</v>
      </c>
      <c r="J71" s="77">
        <f t="shared" si="6"/>
        <v>400</v>
      </c>
      <c r="K71" s="79">
        <f t="shared" si="20"/>
        <v>0</v>
      </c>
      <c r="L71" s="79">
        <f t="shared" si="14"/>
        <v>-6560</v>
      </c>
      <c r="M71" s="79">
        <f t="shared" si="15"/>
        <v>4000</v>
      </c>
      <c r="N71" s="79">
        <f t="shared" si="18"/>
        <v>91840</v>
      </c>
      <c r="O71" s="79">
        <f t="shared" si="8"/>
        <v>0</v>
      </c>
      <c r="P71" s="78">
        <f t="shared" si="9"/>
        <v>0</v>
      </c>
      <c r="Q71" s="80">
        <f t="shared" si="10"/>
        <v>0</v>
      </c>
      <c r="R71" s="80">
        <f t="shared" si="11"/>
        <v>4000</v>
      </c>
      <c r="S71" s="80">
        <f t="shared" si="12"/>
        <v>15</v>
      </c>
      <c r="T71" s="80">
        <f t="shared" si="13"/>
        <v>25</v>
      </c>
    </row>
    <row r="72" spans="1:20" ht="15" thickBot="1" x14ac:dyDescent="0.35">
      <c r="A72" s="83">
        <v>52</v>
      </c>
      <c r="B72" s="77">
        <v>3</v>
      </c>
      <c r="C72" s="77">
        <v>3</v>
      </c>
      <c r="D72" s="77">
        <v>6</v>
      </c>
      <c r="E72" s="77">
        <f t="shared" si="1"/>
        <v>120</v>
      </c>
      <c r="F72" s="77">
        <f t="shared" si="2"/>
        <v>300</v>
      </c>
      <c r="G72" s="77">
        <f t="shared" si="3"/>
        <v>420</v>
      </c>
      <c r="H72" s="77">
        <f t="shared" si="19"/>
        <v>10</v>
      </c>
      <c r="I72" s="77">
        <f t="shared" si="5"/>
        <v>80</v>
      </c>
      <c r="J72" s="77">
        <f t="shared" si="6"/>
        <v>240</v>
      </c>
      <c r="K72" s="79">
        <f t="shared" si="20"/>
        <v>0</v>
      </c>
      <c r="L72" s="79">
        <f t="shared" si="14"/>
        <v>-6740</v>
      </c>
      <c r="M72" s="79">
        <f t="shared" si="15"/>
        <v>2400</v>
      </c>
      <c r="N72" s="79">
        <f t="shared" si="18"/>
        <v>94360</v>
      </c>
      <c r="O72" s="79">
        <f t="shared" si="8"/>
        <v>0</v>
      </c>
      <c r="P72" s="78">
        <f t="shared" si="9"/>
        <v>0</v>
      </c>
      <c r="Q72" s="80">
        <f t="shared" si="10"/>
        <v>0</v>
      </c>
      <c r="R72" s="80">
        <f t="shared" si="11"/>
        <v>4000</v>
      </c>
      <c r="S72" s="80">
        <f t="shared" si="12"/>
        <v>15</v>
      </c>
      <c r="T72" s="80">
        <f t="shared" si="13"/>
        <v>25</v>
      </c>
    </row>
    <row r="73" spans="1:20" x14ac:dyDescent="0.3">
      <c r="A73" s="26"/>
      <c r="B73" s="26"/>
      <c r="C73" s="26"/>
      <c r="D73" s="26"/>
      <c r="E73" s="26"/>
      <c r="F73" s="26"/>
      <c r="G73" s="26"/>
      <c r="H73" s="26"/>
      <c r="I73" s="26"/>
      <c r="J73" s="26"/>
      <c r="Q73" s="44"/>
    </row>
    <row r="74" spans="1:20" x14ac:dyDescent="0.3">
      <c r="A74" s="26"/>
      <c r="B74" s="26"/>
      <c r="C74" s="26"/>
      <c r="D74" s="26"/>
      <c r="E74" s="26"/>
      <c r="F74" s="26"/>
      <c r="G74" s="26"/>
      <c r="H74" s="26"/>
      <c r="I74" s="26"/>
      <c r="L74" s="84" t="s">
        <v>15</v>
      </c>
      <c r="M74" s="85">
        <f>SUM(M21:M72)</f>
        <v>191200</v>
      </c>
      <c r="N74" s="85">
        <f>SUM(N21:N72)</f>
        <v>1713880</v>
      </c>
      <c r="O74" s="85">
        <f>SUM(O21:O72)</f>
        <v>3892.5</v>
      </c>
      <c r="P74" s="106">
        <f>SUM(P21:P72)</f>
        <v>0</v>
      </c>
      <c r="Q74" s="106">
        <f>SUM(Q21:Q72)</f>
        <v>0</v>
      </c>
    </row>
    <row r="75" spans="1:20" ht="15.6" x14ac:dyDescent="0.3">
      <c r="L75" s="44"/>
      <c r="M75" s="44"/>
      <c r="N75" s="44"/>
      <c r="O75" s="86"/>
      <c r="P75" s="44"/>
      <c r="Q75" s="44"/>
    </row>
    <row r="76" spans="1:20" x14ac:dyDescent="0.3">
      <c r="L76" s="87" t="s">
        <v>71</v>
      </c>
      <c r="M76" s="87">
        <f>M74*(1+2/3)</f>
        <v>318666.66666666663</v>
      </c>
      <c r="N76" s="107">
        <f>N74</f>
        <v>1713880</v>
      </c>
      <c r="O76" s="107">
        <f>O74</f>
        <v>3892.5</v>
      </c>
      <c r="P76" s="108">
        <f>P74</f>
        <v>0</v>
      </c>
      <c r="Q76" s="108">
        <f>Q74</f>
        <v>0</v>
      </c>
    </row>
    <row r="77" spans="1:20" ht="15" thickBot="1" x14ac:dyDescent="0.35"/>
    <row r="78" spans="1:20" ht="16.2" thickBot="1" x14ac:dyDescent="0.35">
      <c r="F78" s="46"/>
      <c r="P78" s="88" t="s">
        <v>45</v>
      </c>
      <c r="Q78" s="89">
        <f>SUM(M76:Q76)</f>
        <v>2036439.1666666665</v>
      </c>
    </row>
  </sheetData>
  <mergeCells count="25">
    <mergeCell ref="G14:J14"/>
    <mergeCell ref="G15:J15"/>
    <mergeCell ref="P18:Q18"/>
    <mergeCell ref="A10:C10"/>
    <mergeCell ref="G10:J10"/>
    <mergeCell ref="A11:C11"/>
    <mergeCell ref="G11:J11"/>
    <mergeCell ref="G12:J12"/>
    <mergeCell ref="G13:J13"/>
    <mergeCell ref="A7:A9"/>
    <mergeCell ref="B7:C7"/>
    <mergeCell ref="G7:J7"/>
    <mergeCell ref="B8:C8"/>
    <mergeCell ref="G8:J8"/>
    <mergeCell ref="B9:C9"/>
    <mergeCell ref="G3:J3"/>
    <mergeCell ref="N3:O3"/>
    <mergeCell ref="A4:A6"/>
    <mergeCell ref="B4:C4"/>
    <mergeCell ref="G4:J4"/>
    <mergeCell ref="N4:O4"/>
    <mergeCell ref="B5:C5"/>
    <mergeCell ref="G5:J5"/>
    <mergeCell ref="B6:C6"/>
    <mergeCell ref="G6:J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32"/>
  <sheetViews>
    <sheetView zoomScale="70" zoomScaleNormal="70" workbookViewId="0">
      <selection activeCell="P31" sqref="P31"/>
    </sheetView>
  </sheetViews>
  <sheetFormatPr baseColWidth="10" defaultColWidth="10.88671875" defaultRowHeight="14.4" x14ac:dyDescent="0.3"/>
  <cols>
    <col min="5" max="5" width="11.21875" bestFit="1" customWidth="1"/>
  </cols>
  <sheetData>
    <row r="2" spans="2:16" x14ac:dyDescent="0.3">
      <c r="B2" s="104"/>
      <c r="C2" s="105" t="s">
        <v>73</v>
      </c>
      <c r="D2" s="105" t="s">
        <v>74</v>
      </c>
      <c r="E2" s="105" t="s">
        <v>75</v>
      </c>
    </row>
    <row r="3" spans="2:16" x14ac:dyDescent="0.3">
      <c r="B3" s="105" t="s">
        <v>76</v>
      </c>
      <c r="C3" s="102">
        <v>13</v>
      </c>
      <c r="D3" s="102">
        <v>10</v>
      </c>
      <c r="E3" s="102">
        <v>12</v>
      </c>
    </row>
    <row r="4" spans="2:16" x14ac:dyDescent="0.3">
      <c r="B4" s="105" t="s">
        <v>77</v>
      </c>
      <c r="C4" s="102">
        <v>18</v>
      </c>
      <c r="D4" s="102">
        <v>18</v>
      </c>
      <c r="E4" s="102">
        <v>14</v>
      </c>
    </row>
    <row r="5" spans="2:16" x14ac:dyDescent="0.3">
      <c r="B5" s="105" t="s">
        <v>78</v>
      </c>
      <c r="C5" s="102">
        <v>16</v>
      </c>
      <c r="D5" s="102">
        <v>14</v>
      </c>
      <c r="E5" s="102">
        <v>12</v>
      </c>
    </row>
    <row r="7" spans="2:16" x14ac:dyDescent="0.3">
      <c r="B7" s="104" t="s">
        <v>45</v>
      </c>
      <c r="C7" s="104">
        <v>512653.87</v>
      </c>
      <c r="D7" s="109">
        <v>446956.41</v>
      </c>
      <c r="E7" s="109">
        <v>797992.28</v>
      </c>
    </row>
    <row r="8" spans="2:16" x14ac:dyDescent="0.3">
      <c r="B8" s="104" t="s">
        <v>79</v>
      </c>
      <c r="C8" s="109">
        <v>4824</v>
      </c>
      <c r="D8" s="109">
        <v>3072</v>
      </c>
      <c r="E8" s="109">
        <v>3288</v>
      </c>
    </row>
    <row r="9" spans="2:16" x14ac:dyDescent="0.3">
      <c r="B9" s="104" t="s">
        <v>80</v>
      </c>
      <c r="C9" s="109">
        <v>2242</v>
      </c>
      <c r="D9" s="109">
        <v>100</v>
      </c>
      <c r="E9" s="109">
        <v>-1988</v>
      </c>
    </row>
    <row r="13" spans="2:16" x14ac:dyDescent="0.3">
      <c r="C13" s="156" t="s">
        <v>73</v>
      </c>
      <c r="D13" s="156"/>
      <c r="E13" s="156"/>
      <c r="H13" s="156" t="s">
        <v>74</v>
      </c>
      <c r="I13" s="156"/>
      <c r="J13" s="156"/>
      <c r="N13" s="156" t="s">
        <v>75</v>
      </c>
      <c r="O13" s="156"/>
      <c r="P13" s="156"/>
    </row>
    <row r="23" spans="2:4" x14ac:dyDescent="0.3">
      <c r="B23" s="110"/>
      <c r="C23" s="110"/>
      <c r="D23" s="110"/>
    </row>
    <row r="24" spans="2:4" x14ac:dyDescent="0.3">
      <c r="B24" s="110"/>
    </row>
    <row r="25" spans="2:4" x14ac:dyDescent="0.3">
      <c r="B25" s="110"/>
    </row>
    <row r="28" spans="2:4" x14ac:dyDescent="0.3">
      <c r="B28" s="110"/>
    </row>
    <row r="32" spans="2:4" x14ac:dyDescent="0.3">
      <c r="B32" s="110"/>
    </row>
  </sheetData>
  <mergeCells count="3">
    <mergeCell ref="C13:E13"/>
    <mergeCell ref="H13:J13"/>
    <mergeCell ref="N13:P13"/>
  </mergeCells>
  <phoneticPr fontId="16" type="noConversion"/>
  <pageMargins left="0.7" right="0.7" top="0.75" bottom="0.75" header="0.3" footer="0.3"/>
  <pageSetup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27CE1-E9D7-43AF-BDDD-339F492963B3}">
  <dimension ref="A1:T78"/>
  <sheetViews>
    <sheetView zoomScale="30" zoomScaleNormal="30" workbookViewId="0">
      <selection activeCell="P13" sqref="P13"/>
    </sheetView>
  </sheetViews>
  <sheetFormatPr baseColWidth="10" defaultColWidth="10.88671875" defaultRowHeight="14.4" x14ac:dyDescent="0.3"/>
  <cols>
    <col min="3" max="3" width="16.21875" customWidth="1"/>
    <col min="4" max="4" width="19.109375" customWidth="1"/>
    <col min="5" max="5" width="20.88671875" customWidth="1"/>
    <col min="6" max="6" width="22.21875" customWidth="1"/>
    <col min="7" max="8" width="17.5546875" customWidth="1"/>
    <col min="9" max="9" width="16.88671875" customWidth="1"/>
    <col min="10" max="10" width="17.21875" customWidth="1"/>
    <col min="11" max="11" width="17.5546875" customWidth="1"/>
    <col min="12" max="12" width="15.88671875" customWidth="1"/>
    <col min="13" max="13" width="11.44140625" customWidth="1"/>
    <col min="14" max="14" width="19.5546875" customWidth="1"/>
    <col min="15" max="15" width="24.21875" customWidth="1"/>
    <col min="16" max="16" width="22.77734375" customWidth="1"/>
    <col min="17" max="17" width="11.44140625" customWidth="1"/>
  </cols>
  <sheetData>
    <row r="1" spans="1:17" ht="15.6" x14ac:dyDescent="0.3">
      <c r="A1" s="13"/>
      <c r="B1" s="13"/>
      <c r="C1" s="13"/>
      <c r="D1" s="13"/>
      <c r="E1" s="13"/>
      <c r="F1" s="13"/>
      <c r="G1" s="14"/>
      <c r="H1" s="13" t="s">
        <v>17</v>
      </c>
      <c r="I1" s="15"/>
      <c r="J1" s="15"/>
      <c r="K1" s="15"/>
      <c r="L1" s="15"/>
      <c r="M1" s="15"/>
      <c r="N1" s="16"/>
      <c r="O1" s="16"/>
      <c r="P1" s="16"/>
      <c r="Q1" s="16"/>
    </row>
    <row r="2" spans="1:17" ht="15" thickBot="1" x14ac:dyDescent="0.35">
      <c r="N2" s="17"/>
      <c r="O2" s="17"/>
      <c r="P2" s="17"/>
      <c r="Q2" s="18"/>
    </row>
    <row r="3" spans="1:17" ht="15" thickBot="1" x14ac:dyDescent="0.35">
      <c r="G3" s="132" t="s">
        <v>18</v>
      </c>
      <c r="H3" s="133"/>
      <c r="I3" s="133"/>
      <c r="J3" s="134"/>
      <c r="K3" s="19">
        <v>8</v>
      </c>
      <c r="L3" s="113" t="s">
        <v>19</v>
      </c>
      <c r="N3" s="135" t="s">
        <v>20</v>
      </c>
      <c r="O3" s="135"/>
      <c r="P3" s="113">
        <v>10</v>
      </c>
      <c r="Q3" s="17"/>
    </row>
    <row r="4" spans="1:17" ht="15" thickBot="1" x14ac:dyDescent="0.35">
      <c r="A4" s="136" t="s">
        <v>21</v>
      </c>
      <c r="B4" s="139" t="s">
        <v>22</v>
      </c>
      <c r="C4" s="140"/>
      <c r="D4" s="115">
        <v>20</v>
      </c>
      <c r="E4" s="22" t="s">
        <v>23</v>
      </c>
      <c r="G4" s="132" t="s">
        <v>24</v>
      </c>
      <c r="H4" s="133"/>
      <c r="I4" s="133"/>
      <c r="J4" s="134"/>
      <c r="K4" s="19">
        <v>10</v>
      </c>
      <c r="L4" s="19" t="s">
        <v>25</v>
      </c>
      <c r="N4" s="135" t="s">
        <v>26</v>
      </c>
      <c r="O4" s="135"/>
      <c r="P4" s="113">
        <v>18</v>
      </c>
      <c r="Q4" s="23"/>
    </row>
    <row r="5" spans="1:17" ht="15" thickBot="1" x14ac:dyDescent="0.35">
      <c r="A5" s="137"/>
      <c r="B5" s="141" t="s">
        <v>27</v>
      </c>
      <c r="C5" s="142"/>
      <c r="D5" s="116">
        <v>15</v>
      </c>
      <c r="E5" s="25" t="s">
        <v>23</v>
      </c>
      <c r="G5" s="132" t="s">
        <v>28</v>
      </c>
      <c r="H5" s="133"/>
      <c r="I5" s="133"/>
      <c r="J5" s="134"/>
      <c r="K5" s="19">
        <v>12</v>
      </c>
      <c r="L5" s="19" t="s">
        <v>25</v>
      </c>
      <c r="O5" s="26"/>
      <c r="Q5" s="23"/>
    </row>
    <row r="6" spans="1:17" ht="32.4" thickTop="1" thickBot="1" x14ac:dyDescent="0.35">
      <c r="A6" s="138"/>
      <c r="B6" s="143" t="s">
        <v>29</v>
      </c>
      <c r="C6" s="144"/>
      <c r="D6" s="117">
        <v>40</v>
      </c>
      <c r="E6" s="28" t="s">
        <v>19</v>
      </c>
      <c r="G6" s="132" t="s">
        <v>30</v>
      </c>
      <c r="H6" s="133"/>
      <c r="I6" s="133"/>
      <c r="J6" s="134"/>
      <c r="K6" s="19">
        <v>400</v>
      </c>
      <c r="L6" s="19" t="s">
        <v>31</v>
      </c>
      <c r="O6" s="29" t="s">
        <v>32</v>
      </c>
      <c r="P6" s="30" t="s">
        <v>33</v>
      </c>
    </row>
    <row r="7" spans="1:17" ht="18.600000000000001" thickTop="1" thickBot="1" x14ac:dyDescent="0.35">
      <c r="A7" s="136" t="s">
        <v>34</v>
      </c>
      <c r="B7" s="139" t="s">
        <v>22</v>
      </c>
      <c r="C7" s="140"/>
      <c r="D7" s="31">
        <v>30</v>
      </c>
      <c r="E7" s="22" t="s">
        <v>23</v>
      </c>
      <c r="G7" s="132" t="s">
        <v>35</v>
      </c>
      <c r="H7" s="133"/>
      <c r="I7" s="133"/>
      <c r="J7" s="134"/>
      <c r="K7" s="19">
        <v>300</v>
      </c>
      <c r="L7" s="19" t="s">
        <v>31</v>
      </c>
      <c r="N7" s="32" t="s">
        <v>36</v>
      </c>
      <c r="O7" s="33">
        <v>12</v>
      </c>
      <c r="P7" s="34">
        <v>0</v>
      </c>
    </row>
    <row r="8" spans="1:17" ht="18.600000000000001" thickTop="1" thickBot="1" x14ac:dyDescent="0.35">
      <c r="A8" s="137"/>
      <c r="B8" s="141" t="s">
        <v>27</v>
      </c>
      <c r="C8" s="142"/>
      <c r="D8" s="116">
        <v>25</v>
      </c>
      <c r="E8" s="25" t="s">
        <v>23</v>
      </c>
      <c r="G8" s="132" t="s">
        <v>37</v>
      </c>
      <c r="H8" s="133"/>
      <c r="I8" s="133"/>
      <c r="J8" s="134"/>
      <c r="K8" s="35">
        <v>0.66666666666666663</v>
      </c>
      <c r="L8" s="36"/>
      <c r="N8" s="32" t="s">
        <v>38</v>
      </c>
      <c r="O8" s="33">
        <v>17</v>
      </c>
      <c r="P8" s="34">
        <v>0</v>
      </c>
      <c r="Q8" s="37"/>
    </row>
    <row r="9" spans="1:17" ht="18.600000000000001" thickTop="1" thickBot="1" x14ac:dyDescent="0.35">
      <c r="A9" s="138"/>
      <c r="B9" s="143" t="s">
        <v>29</v>
      </c>
      <c r="C9" s="144"/>
      <c r="D9" s="117">
        <v>50</v>
      </c>
      <c r="E9" s="28" t="s">
        <v>19</v>
      </c>
      <c r="N9" s="32" t="s">
        <v>39</v>
      </c>
      <c r="O9" s="33">
        <v>17</v>
      </c>
      <c r="P9" s="34">
        <v>0</v>
      </c>
      <c r="Q9" s="37"/>
    </row>
    <row r="10" spans="1:17" ht="15" thickBot="1" x14ac:dyDescent="0.35">
      <c r="A10" s="149" t="s">
        <v>40</v>
      </c>
      <c r="B10" s="133"/>
      <c r="C10" s="134"/>
      <c r="D10" s="114">
        <v>4000</v>
      </c>
      <c r="E10" s="19" t="s">
        <v>19</v>
      </c>
      <c r="G10" s="150" t="s">
        <v>41</v>
      </c>
      <c r="H10" s="151"/>
      <c r="I10" s="151"/>
      <c r="J10" s="152"/>
      <c r="K10" s="39">
        <f>'Question 1-1'!C9+'Question 1-1'!C10</f>
        <v>1850</v>
      </c>
      <c r="L10" s="40" t="s">
        <v>19</v>
      </c>
      <c r="Q10" s="18"/>
    </row>
    <row r="11" spans="1:17" ht="18" thickBot="1" x14ac:dyDescent="0.35">
      <c r="A11" s="132" t="s">
        <v>42</v>
      </c>
      <c r="B11" s="133"/>
      <c r="C11" s="134"/>
      <c r="D11" s="114">
        <v>0.3</v>
      </c>
      <c r="E11" s="19"/>
      <c r="G11" s="150" t="s">
        <v>43</v>
      </c>
      <c r="H11" s="151"/>
      <c r="I11" s="151"/>
      <c r="J11" s="152"/>
      <c r="K11" s="39">
        <f>'Question 1-1'!E9</f>
        <v>600</v>
      </c>
      <c r="L11" s="40" t="s">
        <v>44</v>
      </c>
      <c r="N11" s="41" t="s">
        <v>45</v>
      </c>
      <c r="O11" s="42">
        <f>Q78</f>
        <v>506059.97435897432</v>
      </c>
      <c r="Q11" s="43"/>
    </row>
    <row r="12" spans="1:17" ht="15" thickBot="1" x14ac:dyDescent="0.35">
      <c r="A12" s="44"/>
      <c r="B12" s="44"/>
      <c r="C12" s="44"/>
      <c r="D12" s="45"/>
      <c r="E12" s="45"/>
      <c r="G12" s="150" t="s">
        <v>46</v>
      </c>
      <c r="H12" s="151"/>
      <c r="I12" s="151"/>
      <c r="J12" s="152"/>
      <c r="K12" s="39">
        <f>'Question 1-1'!E10</f>
        <v>750</v>
      </c>
      <c r="L12" s="40" t="s">
        <v>44</v>
      </c>
      <c r="O12" s="46"/>
      <c r="Q12" s="18"/>
    </row>
    <row r="13" spans="1:17" ht="18" thickBot="1" x14ac:dyDescent="0.35">
      <c r="A13" s="44"/>
      <c r="B13" s="44"/>
      <c r="C13" s="44"/>
      <c r="D13" s="45"/>
      <c r="E13" s="45"/>
      <c r="G13" s="153" t="s">
        <v>72</v>
      </c>
      <c r="H13" s="154"/>
      <c r="I13" s="154"/>
      <c r="J13" s="155"/>
      <c r="K13" s="47">
        <f>'Question 1-1'!H11</f>
        <v>8.6538461538461536E-2</v>
      </c>
      <c r="L13" s="48" t="s">
        <v>44</v>
      </c>
      <c r="N13" s="49" t="s">
        <v>47</v>
      </c>
      <c r="O13" s="50">
        <f>MAX(L20:L72)</f>
        <v>3882</v>
      </c>
      <c r="Q13" s="51"/>
    </row>
    <row r="14" spans="1:17" ht="15" thickBot="1" x14ac:dyDescent="0.35">
      <c r="A14" s="44"/>
      <c r="B14" s="44"/>
      <c r="C14" s="44"/>
      <c r="D14" s="45"/>
      <c r="E14" s="45"/>
      <c r="G14" s="145" t="s">
        <v>48</v>
      </c>
      <c r="H14" s="146"/>
      <c r="I14" s="146"/>
      <c r="J14" s="146"/>
      <c r="K14" s="111">
        <v>14</v>
      </c>
      <c r="L14" s="53" t="s">
        <v>44</v>
      </c>
      <c r="O14" s="46"/>
    </row>
    <row r="15" spans="1:17" ht="18" thickBot="1" x14ac:dyDescent="0.35">
      <c r="A15" s="44"/>
      <c r="B15" s="44"/>
      <c r="C15" s="44"/>
      <c r="D15" s="45"/>
      <c r="E15" s="45"/>
      <c r="G15" s="145" t="s">
        <v>49</v>
      </c>
      <c r="H15" s="146"/>
      <c r="I15" s="146"/>
      <c r="J15" s="146"/>
      <c r="K15" s="111">
        <v>30</v>
      </c>
      <c r="L15" s="53" t="s">
        <v>19</v>
      </c>
      <c r="N15" s="54" t="s">
        <v>50</v>
      </c>
      <c r="O15" s="55">
        <f>MIN(L20:L72)</f>
        <v>1884</v>
      </c>
    </row>
    <row r="16" spans="1:17" ht="17.399999999999999" x14ac:dyDescent="0.3">
      <c r="A16" s="44"/>
      <c r="B16" s="44"/>
      <c r="C16" s="44"/>
      <c r="D16" s="45"/>
      <c r="E16" s="45"/>
      <c r="G16" s="56"/>
      <c r="H16" s="56"/>
      <c r="I16" s="56"/>
      <c r="J16" s="56"/>
      <c r="K16" s="57"/>
      <c r="L16" s="57"/>
      <c r="O16" s="58"/>
      <c r="P16" s="59"/>
    </row>
    <row r="17" spans="1:20" ht="15" thickBot="1" x14ac:dyDescent="0.35"/>
    <row r="18" spans="1:20" ht="15" thickBot="1" x14ac:dyDescent="0.35">
      <c r="A18" s="60"/>
      <c r="B18" s="60"/>
      <c r="C18" s="60"/>
      <c r="D18" s="60"/>
      <c r="E18" s="60"/>
      <c r="F18" s="60"/>
      <c r="G18" s="60"/>
      <c r="H18" s="60"/>
      <c r="I18" s="60"/>
      <c r="J18" s="60"/>
      <c r="K18" s="60"/>
      <c r="L18" s="61"/>
      <c r="M18" s="61"/>
      <c r="N18" s="61"/>
      <c r="P18" s="147" t="s">
        <v>51</v>
      </c>
      <c r="Q18" s="148"/>
    </row>
    <row r="19" spans="1:20" ht="53.4" thickBot="1" x14ac:dyDescent="0.35">
      <c r="A19" s="62" t="s">
        <v>52</v>
      </c>
      <c r="B19" s="62" t="s">
        <v>53</v>
      </c>
      <c r="C19" s="62" t="s">
        <v>54</v>
      </c>
      <c r="D19" s="62" t="s">
        <v>55</v>
      </c>
      <c r="E19" s="63" t="s">
        <v>56</v>
      </c>
      <c r="F19" s="63" t="s">
        <v>57</v>
      </c>
      <c r="G19" s="63" t="s">
        <v>58</v>
      </c>
      <c r="H19" s="64" t="s">
        <v>59</v>
      </c>
      <c r="I19" s="64" t="s">
        <v>60</v>
      </c>
      <c r="J19" s="64" t="s">
        <v>61</v>
      </c>
      <c r="K19" s="64" t="s">
        <v>62</v>
      </c>
      <c r="L19" s="65" t="s">
        <v>63</v>
      </c>
      <c r="M19" s="66" t="s">
        <v>64</v>
      </c>
      <c r="N19" s="66" t="s">
        <v>65</v>
      </c>
      <c r="O19" s="67" t="s">
        <v>66</v>
      </c>
      <c r="P19" s="68" t="s">
        <v>67</v>
      </c>
      <c r="Q19" s="112" t="s">
        <v>68</v>
      </c>
      <c r="R19" s="112" t="s">
        <v>81</v>
      </c>
      <c r="S19" s="112" t="s">
        <v>82</v>
      </c>
      <c r="T19" s="112" t="s">
        <v>83</v>
      </c>
    </row>
    <row r="20" spans="1:20" ht="15" thickBot="1" x14ac:dyDescent="0.35">
      <c r="A20" s="70" t="s">
        <v>69</v>
      </c>
      <c r="B20" s="71" t="s">
        <v>70</v>
      </c>
      <c r="C20" s="71">
        <v>20</v>
      </c>
      <c r="D20" s="71">
        <v>30</v>
      </c>
      <c r="E20" s="71">
        <v>800</v>
      </c>
      <c r="F20" s="71">
        <v>1500</v>
      </c>
      <c r="G20" s="71">
        <f>E20+F20</f>
        <v>2300</v>
      </c>
      <c r="H20" s="72">
        <v>10</v>
      </c>
      <c r="I20" s="72"/>
      <c r="J20" s="72"/>
      <c r="K20" s="72"/>
      <c r="L20" s="72">
        <f>G20</f>
        <v>2300</v>
      </c>
      <c r="M20" s="73"/>
      <c r="N20" s="73"/>
      <c r="O20" s="73"/>
      <c r="P20" s="74"/>
      <c r="Q20" s="75"/>
      <c r="R20" s="75"/>
      <c r="S20" s="75"/>
      <c r="T20" s="75"/>
    </row>
    <row r="21" spans="1:20" x14ac:dyDescent="0.3">
      <c r="A21" s="76">
        <v>1</v>
      </c>
      <c r="B21" s="77">
        <v>3</v>
      </c>
      <c r="C21" s="77">
        <v>3</v>
      </c>
      <c r="D21" s="77">
        <v>5</v>
      </c>
      <c r="E21" s="77">
        <f>$D$6*C21</f>
        <v>120</v>
      </c>
      <c r="F21" s="77">
        <f>$D$9*D21</f>
        <v>250</v>
      </c>
      <c r="G21" s="77">
        <f>E21+F21</f>
        <v>370</v>
      </c>
      <c r="H21" s="78">
        <f>$O$7</f>
        <v>12</v>
      </c>
      <c r="I21" s="77">
        <f>H21*8</f>
        <v>96</v>
      </c>
      <c r="J21" s="77">
        <f>I21*B21</f>
        <v>288</v>
      </c>
      <c r="K21" s="79">
        <f>$P$7</f>
        <v>0</v>
      </c>
      <c r="L21" s="79">
        <f>L20+J21+K21-G21</f>
        <v>2218</v>
      </c>
      <c r="M21" s="79">
        <f>(J21*$K$4)+(K21*$K$5)</f>
        <v>2880</v>
      </c>
      <c r="N21" s="79">
        <f t="shared" ref="N21:N44" si="0">IF(L21&lt;0,ABS(L21*$K$14),0)</f>
        <v>0</v>
      </c>
      <c r="O21" s="79">
        <f>IF(L21&gt;0,L21*$K$13,0)</f>
        <v>191.94230769230768</v>
      </c>
      <c r="P21" s="78">
        <f>MAX(0,H21-H20)</f>
        <v>2</v>
      </c>
      <c r="Q21" s="80">
        <f>MAX(0,H20-H21)</f>
        <v>0</v>
      </c>
      <c r="R21" s="80">
        <f>$D$10</f>
        <v>4000</v>
      </c>
      <c r="S21" s="80">
        <f>$D$5</f>
        <v>15</v>
      </c>
      <c r="T21" s="80">
        <f>$D$8</f>
        <v>25</v>
      </c>
    </row>
    <row r="22" spans="1:20" x14ac:dyDescent="0.3">
      <c r="A22" s="81">
        <v>2</v>
      </c>
      <c r="B22" s="77">
        <v>5</v>
      </c>
      <c r="C22" s="77">
        <v>3</v>
      </c>
      <c r="D22" s="77">
        <v>5</v>
      </c>
      <c r="E22" s="77">
        <f t="shared" ref="E22:E72" si="1">$D$6*C22</f>
        <v>120</v>
      </c>
      <c r="F22" s="77">
        <f t="shared" ref="F22:F72" si="2">$D$9*D22</f>
        <v>250</v>
      </c>
      <c r="G22" s="77">
        <f t="shared" ref="G22:G72" si="3">E22+F22</f>
        <v>370</v>
      </c>
      <c r="H22" s="78">
        <f t="shared" ref="H22:H35" si="4">$O$7</f>
        <v>12</v>
      </c>
      <c r="I22" s="77">
        <f t="shared" ref="I22:I72" si="5">H22*8</f>
        <v>96</v>
      </c>
      <c r="J22" s="77">
        <f t="shared" ref="J22:J72" si="6">I22*B22</f>
        <v>480</v>
      </c>
      <c r="K22" s="79">
        <f t="shared" ref="K22:K35" si="7">$P$7</f>
        <v>0</v>
      </c>
      <c r="L22" s="79">
        <f>L21+J22+K22-G22</f>
        <v>2328</v>
      </c>
      <c r="M22" s="79">
        <f>(J22*$K$4)+(K22*$K$5)</f>
        <v>4800</v>
      </c>
      <c r="N22" s="79">
        <f t="shared" si="0"/>
        <v>0</v>
      </c>
      <c r="O22" s="79">
        <f t="shared" ref="O22:O72" si="8">IF(L22&gt;0,L22*$K$13,0)</f>
        <v>201.46153846153845</v>
      </c>
      <c r="P22" s="78">
        <f t="shared" ref="P22:P72" si="9">MAX(0,H22-H21)</f>
        <v>0</v>
      </c>
      <c r="Q22" s="80">
        <f t="shared" ref="Q22:Q72" si="10">MAX(0,H21-H22)</f>
        <v>0</v>
      </c>
      <c r="R22" s="80">
        <f t="shared" ref="R22:R72" si="11">$D$10</f>
        <v>4000</v>
      </c>
      <c r="S22" s="80">
        <f t="shared" ref="S22:S72" si="12">$D$5</f>
        <v>15</v>
      </c>
      <c r="T22" s="80">
        <f t="shared" ref="T22:T72" si="13">$D$8</f>
        <v>25</v>
      </c>
    </row>
    <row r="23" spans="1:20" x14ac:dyDescent="0.3">
      <c r="A23" s="81">
        <v>3</v>
      </c>
      <c r="B23" s="77">
        <v>5</v>
      </c>
      <c r="C23" s="77">
        <v>3</v>
      </c>
      <c r="D23" s="77">
        <v>5</v>
      </c>
      <c r="E23" s="77">
        <f t="shared" si="1"/>
        <v>120</v>
      </c>
      <c r="F23" s="77">
        <f t="shared" si="2"/>
        <v>250</v>
      </c>
      <c r="G23" s="77">
        <f t="shared" si="3"/>
        <v>370</v>
      </c>
      <c r="H23" s="78">
        <f t="shared" si="4"/>
        <v>12</v>
      </c>
      <c r="I23" s="77">
        <f t="shared" si="5"/>
        <v>96</v>
      </c>
      <c r="J23" s="77">
        <f t="shared" si="6"/>
        <v>480</v>
      </c>
      <c r="K23" s="79">
        <f t="shared" si="7"/>
        <v>0</v>
      </c>
      <c r="L23" s="79">
        <f t="shared" ref="L23:L72" si="14">L22+J23+K23-G23</f>
        <v>2438</v>
      </c>
      <c r="M23" s="79">
        <f t="shared" ref="M23:M72" si="15">(J23*$K$4)+(K23*$K$5)</f>
        <v>4800</v>
      </c>
      <c r="N23" s="79">
        <f t="shared" si="0"/>
        <v>0</v>
      </c>
      <c r="O23" s="79">
        <f t="shared" si="8"/>
        <v>210.98076923076923</v>
      </c>
      <c r="P23" s="78">
        <f t="shared" si="9"/>
        <v>0</v>
      </c>
      <c r="Q23" s="80">
        <f t="shared" si="10"/>
        <v>0</v>
      </c>
      <c r="R23" s="80">
        <f t="shared" si="11"/>
        <v>4000</v>
      </c>
      <c r="S23" s="80">
        <f t="shared" si="12"/>
        <v>15</v>
      </c>
      <c r="T23" s="80">
        <f t="shared" si="13"/>
        <v>25</v>
      </c>
    </row>
    <row r="24" spans="1:20" x14ac:dyDescent="0.3">
      <c r="A24" s="81">
        <v>4</v>
      </c>
      <c r="B24" s="77">
        <v>5</v>
      </c>
      <c r="C24" s="77">
        <v>3</v>
      </c>
      <c r="D24" s="77">
        <v>5</v>
      </c>
      <c r="E24" s="77">
        <f t="shared" si="1"/>
        <v>120</v>
      </c>
      <c r="F24" s="77">
        <f t="shared" si="2"/>
        <v>250</v>
      </c>
      <c r="G24" s="77">
        <f t="shared" si="3"/>
        <v>370</v>
      </c>
      <c r="H24" s="78">
        <f t="shared" si="4"/>
        <v>12</v>
      </c>
      <c r="I24" s="77">
        <f t="shared" si="5"/>
        <v>96</v>
      </c>
      <c r="J24" s="77">
        <f t="shared" si="6"/>
        <v>480</v>
      </c>
      <c r="K24" s="79">
        <f t="shared" si="7"/>
        <v>0</v>
      </c>
      <c r="L24" s="79">
        <f t="shared" si="14"/>
        <v>2548</v>
      </c>
      <c r="M24" s="79">
        <f t="shared" si="15"/>
        <v>4800</v>
      </c>
      <c r="N24" s="79">
        <f t="shared" si="0"/>
        <v>0</v>
      </c>
      <c r="O24" s="79">
        <f t="shared" si="8"/>
        <v>220.5</v>
      </c>
      <c r="P24" s="78">
        <f t="shared" si="9"/>
        <v>0</v>
      </c>
      <c r="Q24" s="80">
        <f t="shared" si="10"/>
        <v>0</v>
      </c>
      <c r="R24" s="80">
        <f t="shared" si="11"/>
        <v>4000</v>
      </c>
      <c r="S24" s="80">
        <f t="shared" si="12"/>
        <v>15</v>
      </c>
      <c r="T24" s="80">
        <f t="shared" si="13"/>
        <v>25</v>
      </c>
    </row>
    <row r="25" spans="1:20" x14ac:dyDescent="0.3">
      <c r="A25" s="81">
        <v>5</v>
      </c>
      <c r="B25" s="77">
        <v>5</v>
      </c>
      <c r="C25" s="77">
        <v>3</v>
      </c>
      <c r="D25" s="77">
        <v>5</v>
      </c>
      <c r="E25" s="77">
        <f t="shared" si="1"/>
        <v>120</v>
      </c>
      <c r="F25" s="77">
        <f t="shared" si="2"/>
        <v>250</v>
      </c>
      <c r="G25" s="77">
        <f t="shared" si="3"/>
        <v>370</v>
      </c>
      <c r="H25" s="78">
        <f t="shared" si="4"/>
        <v>12</v>
      </c>
      <c r="I25" s="77">
        <f t="shared" si="5"/>
        <v>96</v>
      </c>
      <c r="J25" s="77">
        <f t="shared" si="6"/>
        <v>480</v>
      </c>
      <c r="K25" s="79">
        <f t="shared" si="7"/>
        <v>0</v>
      </c>
      <c r="L25" s="79">
        <f t="shared" si="14"/>
        <v>2658</v>
      </c>
      <c r="M25" s="79">
        <f t="shared" si="15"/>
        <v>4800</v>
      </c>
      <c r="N25" s="79">
        <f t="shared" si="0"/>
        <v>0</v>
      </c>
      <c r="O25" s="79">
        <f t="shared" si="8"/>
        <v>230.01923076923077</v>
      </c>
      <c r="P25" s="78">
        <f t="shared" si="9"/>
        <v>0</v>
      </c>
      <c r="Q25" s="80">
        <f t="shared" si="10"/>
        <v>0</v>
      </c>
      <c r="R25" s="80">
        <f t="shared" si="11"/>
        <v>4000</v>
      </c>
      <c r="S25" s="80">
        <f t="shared" si="12"/>
        <v>15</v>
      </c>
      <c r="T25" s="80">
        <f t="shared" si="13"/>
        <v>25</v>
      </c>
    </row>
    <row r="26" spans="1:20" x14ac:dyDescent="0.3">
      <c r="A26" s="81">
        <v>6</v>
      </c>
      <c r="B26" s="77">
        <v>5</v>
      </c>
      <c r="C26" s="77">
        <v>3</v>
      </c>
      <c r="D26" s="77">
        <v>5</v>
      </c>
      <c r="E26" s="77">
        <f t="shared" si="1"/>
        <v>120</v>
      </c>
      <c r="F26" s="77">
        <f t="shared" si="2"/>
        <v>250</v>
      </c>
      <c r="G26" s="77">
        <f t="shared" si="3"/>
        <v>370</v>
      </c>
      <c r="H26" s="78">
        <f t="shared" si="4"/>
        <v>12</v>
      </c>
      <c r="I26" s="77">
        <f t="shared" si="5"/>
        <v>96</v>
      </c>
      <c r="J26" s="77">
        <f t="shared" si="6"/>
        <v>480</v>
      </c>
      <c r="K26" s="79">
        <f t="shared" si="7"/>
        <v>0</v>
      </c>
      <c r="L26" s="79">
        <f t="shared" si="14"/>
        <v>2768</v>
      </c>
      <c r="M26" s="79">
        <f t="shared" si="15"/>
        <v>4800</v>
      </c>
      <c r="N26" s="79">
        <f t="shared" si="0"/>
        <v>0</v>
      </c>
      <c r="O26" s="79">
        <f t="shared" si="8"/>
        <v>239.53846153846152</v>
      </c>
      <c r="P26" s="78">
        <f t="shared" si="9"/>
        <v>0</v>
      </c>
      <c r="Q26" s="80">
        <f t="shared" si="10"/>
        <v>0</v>
      </c>
      <c r="R26" s="80">
        <f t="shared" si="11"/>
        <v>4000</v>
      </c>
      <c r="S26" s="80">
        <f t="shared" si="12"/>
        <v>15</v>
      </c>
      <c r="T26" s="80">
        <f t="shared" si="13"/>
        <v>25</v>
      </c>
    </row>
    <row r="27" spans="1:20" x14ac:dyDescent="0.3">
      <c r="A27" s="81">
        <v>7</v>
      </c>
      <c r="B27" s="77">
        <v>5</v>
      </c>
      <c r="C27" s="77">
        <v>3</v>
      </c>
      <c r="D27" s="77">
        <v>5</v>
      </c>
      <c r="E27" s="77">
        <f t="shared" si="1"/>
        <v>120</v>
      </c>
      <c r="F27" s="77">
        <f t="shared" si="2"/>
        <v>250</v>
      </c>
      <c r="G27" s="77">
        <f t="shared" si="3"/>
        <v>370</v>
      </c>
      <c r="H27" s="78">
        <f t="shared" si="4"/>
        <v>12</v>
      </c>
      <c r="I27" s="77">
        <f t="shared" si="5"/>
        <v>96</v>
      </c>
      <c r="J27" s="77">
        <f t="shared" si="6"/>
        <v>480</v>
      </c>
      <c r="K27" s="79">
        <f t="shared" si="7"/>
        <v>0</v>
      </c>
      <c r="L27" s="79">
        <f t="shared" si="14"/>
        <v>2878</v>
      </c>
      <c r="M27" s="79">
        <f t="shared" si="15"/>
        <v>4800</v>
      </c>
      <c r="N27" s="79">
        <f t="shared" si="0"/>
        <v>0</v>
      </c>
      <c r="O27" s="79">
        <f t="shared" si="8"/>
        <v>249.05769230769229</v>
      </c>
      <c r="P27" s="78">
        <f t="shared" si="9"/>
        <v>0</v>
      </c>
      <c r="Q27" s="80">
        <f t="shared" si="10"/>
        <v>0</v>
      </c>
      <c r="R27" s="80">
        <f t="shared" si="11"/>
        <v>4000</v>
      </c>
      <c r="S27" s="80">
        <f t="shared" si="12"/>
        <v>15</v>
      </c>
      <c r="T27" s="80">
        <f t="shared" si="13"/>
        <v>25</v>
      </c>
    </row>
    <row r="28" spans="1:20" x14ac:dyDescent="0.3">
      <c r="A28" s="81">
        <v>8</v>
      </c>
      <c r="B28" s="77">
        <v>5</v>
      </c>
      <c r="C28" s="77">
        <v>3</v>
      </c>
      <c r="D28" s="77">
        <v>5</v>
      </c>
      <c r="E28" s="77">
        <f t="shared" si="1"/>
        <v>120</v>
      </c>
      <c r="F28" s="77">
        <f t="shared" si="2"/>
        <v>250</v>
      </c>
      <c r="G28" s="77">
        <f t="shared" si="3"/>
        <v>370</v>
      </c>
      <c r="H28" s="78">
        <f t="shared" si="4"/>
        <v>12</v>
      </c>
      <c r="I28" s="77">
        <f t="shared" si="5"/>
        <v>96</v>
      </c>
      <c r="J28" s="77">
        <f t="shared" si="6"/>
        <v>480</v>
      </c>
      <c r="K28" s="79">
        <f t="shared" si="7"/>
        <v>0</v>
      </c>
      <c r="L28" s="79">
        <f t="shared" si="14"/>
        <v>2988</v>
      </c>
      <c r="M28" s="79">
        <f t="shared" si="15"/>
        <v>4800</v>
      </c>
      <c r="N28" s="79">
        <f t="shared" si="0"/>
        <v>0</v>
      </c>
      <c r="O28" s="79">
        <f t="shared" si="8"/>
        <v>258.57692307692309</v>
      </c>
      <c r="P28" s="78">
        <f t="shared" si="9"/>
        <v>0</v>
      </c>
      <c r="Q28" s="80">
        <f t="shared" si="10"/>
        <v>0</v>
      </c>
      <c r="R28" s="80">
        <f t="shared" si="11"/>
        <v>4000</v>
      </c>
      <c r="S28" s="80">
        <f t="shared" si="12"/>
        <v>15</v>
      </c>
      <c r="T28" s="80">
        <f t="shared" si="13"/>
        <v>25</v>
      </c>
    </row>
    <row r="29" spans="1:20" x14ac:dyDescent="0.3">
      <c r="A29" s="81">
        <v>9</v>
      </c>
      <c r="B29" s="77">
        <v>5</v>
      </c>
      <c r="C29" s="77">
        <v>3</v>
      </c>
      <c r="D29" s="77">
        <v>6</v>
      </c>
      <c r="E29" s="77">
        <f t="shared" si="1"/>
        <v>120</v>
      </c>
      <c r="F29" s="77">
        <f t="shared" si="2"/>
        <v>300</v>
      </c>
      <c r="G29" s="77">
        <f t="shared" si="3"/>
        <v>420</v>
      </c>
      <c r="H29" s="78">
        <f t="shared" si="4"/>
        <v>12</v>
      </c>
      <c r="I29" s="77">
        <f t="shared" si="5"/>
        <v>96</v>
      </c>
      <c r="J29" s="77">
        <f t="shared" si="6"/>
        <v>480</v>
      </c>
      <c r="K29" s="79">
        <f t="shared" si="7"/>
        <v>0</v>
      </c>
      <c r="L29" s="79">
        <f t="shared" si="14"/>
        <v>3048</v>
      </c>
      <c r="M29" s="79">
        <f t="shared" si="15"/>
        <v>4800</v>
      </c>
      <c r="N29" s="79">
        <f t="shared" si="0"/>
        <v>0</v>
      </c>
      <c r="O29" s="79">
        <f t="shared" si="8"/>
        <v>263.76923076923077</v>
      </c>
      <c r="P29" s="78">
        <f t="shared" si="9"/>
        <v>0</v>
      </c>
      <c r="Q29" s="80">
        <f t="shared" si="10"/>
        <v>0</v>
      </c>
      <c r="R29" s="80">
        <f t="shared" si="11"/>
        <v>4000</v>
      </c>
      <c r="S29" s="80">
        <f t="shared" si="12"/>
        <v>15</v>
      </c>
      <c r="T29" s="80">
        <f t="shared" si="13"/>
        <v>25</v>
      </c>
    </row>
    <row r="30" spans="1:20" x14ac:dyDescent="0.3">
      <c r="A30" s="81">
        <v>10</v>
      </c>
      <c r="B30" s="77">
        <v>5</v>
      </c>
      <c r="C30" s="77">
        <v>3</v>
      </c>
      <c r="D30" s="77">
        <v>6</v>
      </c>
      <c r="E30" s="77">
        <f t="shared" si="1"/>
        <v>120</v>
      </c>
      <c r="F30" s="77">
        <f t="shared" si="2"/>
        <v>300</v>
      </c>
      <c r="G30" s="77">
        <f t="shared" si="3"/>
        <v>420</v>
      </c>
      <c r="H30" s="78">
        <f t="shared" si="4"/>
        <v>12</v>
      </c>
      <c r="I30" s="77">
        <f t="shared" si="5"/>
        <v>96</v>
      </c>
      <c r="J30" s="77">
        <f t="shared" si="6"/>
        <v>480</v>
      </c>
      <c r="K30" s="79">
        <f t="shared" si="7"/>
        <v>0</v>
      </c>
      <c r="L30" s="79">
        <f t="shared" si="14"/>
        <v>3108</v>
      </c>
      <c r="M30" s="79">
        <f t="shared" si="15"/>
        <v>4800</v>
      </c>
      <c r="N30" s="79">
        <f t="shared" si="0"/>
        <v>0</v>
      </c>
      <c r="O30" s="79">
        <f t="shared" si="8"/>
        <v>268.96153846153845</v>
      </c>
      <c r="P30" s="78">
        <f t="shared" si="9"/>
        <v>0</v>
      </c>
      <c r="Q30" s="80">
        <f t="shared" si="10"/>
        <v>0</v>
      </c>
      <c r="R30" s="80">
        <f t="shared" si="11"/>
        <v>4000</v>
      </c>
      <c r="S30" s="80">
        <f t="shared" si="12"/>
        <v>15</v>
      </c>
      <c r="T30" s="80">
        <f t="shared" si="13"/>
        <v>25</v>
      </c>
    </row>
    <row r="31" spans="1:20" x14ac:dyDescent="0.3">
      <c r="A31" s="81">
        <v>11</v>
      </c>
      <c r="B31" s="77">
        <v>5</v>
      </c>
      <c r="C31" s="77">
        <v>3</v>
      </c>
      <c r="D31" s="77">
        <v>6</v>
      </c>
      <c r="E31" s="77">
        <f t="shared" si="1"/>
        <v>120</v>
      </c>
      <c r="F31" s="77">
        <f t="shared" si="2"/>
        <v>300</v>
      </c>
      <c r="G31" s="77">
        <f t="shared" si="3"/>
        <v>420</v>
      </c>
      <c r="H31" s="78">
        <f t="shared" si="4"/>
        <v>12</v>
      </c>
      <c r="I31" s="77">
        <f t="shared" si="5"/>
        <v>96</v>
      </c>
      <c r="J31" s="77">
        <f t="shared" si="6"/>
        <v>480</v>
      </c>
      <c r="K31" s="79">
        <f t="shared" si="7"/>
        <v>0</v>
      </c>
      <c r="L31" s="79">
        <f t="shared" si="14"/>
        <v>3168</v>
      </c>
      <c r="M31" s="79">
        <f t="shared" si="15"/>
        <v>4800</v>
      </c>
      <c r="N31" s="79">
        <f t="shared" si="0"/>
        <v>0</v>
      </c>
      <c r="O31" s="79">
        <f t="shared" si="8"/>
        <v>274.15384615384613</v>
      </c>
      <c r="P31" s="78">
        <f t="shared" si="9"/>
        <v>0</v>
      </c>
      <c r="Q31" s="80">
        <f t="shared" si="10"/>
        <v>0</v>
      </c>
      <c r="R31" s="80">
        <f t="shared" si="11"/>
        <v>4000</v>
      </c>
      <c r="S31" s="80">
        <f t="shared" si="12"/>
        <v>15</v>
      </c>
      <c r="T31" s="80">
        <f t="shared" si="13"/>
        <v>25</v>
      </c>
    </row>
    <row r="32" spans="1:20" x14ac:dyDescent="0.3">
      <c r="A32" s="81">
        <v>12</v>
      </c>
      <c r="B32" s="77">
        <v>5</v>
      </c>
      <c r="C32" s="77">
        <v>3</v>
      </c>
      <c r="D32" s="77">
        <v>6</v>
      </c>
      <c r="E32" s="77">
        <f t="shared" si="1"/>
        <v>120</v>
      </c>
      <c r="F32" s="77">
        <f t="shared" si="2"/>
        <v>300</v>
      </c>
      <c r="G32" s="77">
        <f t="shared" si="3"/>
        <v>420</v>
      </c>
      <c r="H32" s="78">
        <f t="shared" si="4"/>
        <v>12</v>
      </c>
      <c r="I32" s="77">
        <f t="shared" si="5"/>
        <v>96</v>
      </c>
      <c r="J32" s="77">
        <f t="shared" si="6"/>
        <v>480</v>
      </c>
      <c r="K32" s="79">
        <f t="shared" si="7"/>
        <v>0</v>
      </c>
      <c r="L32" s="79">
        <f t="shared" si="14"/>
        <v>3228</v>
      </c>
      <c r="M32" s="79">
        <f t="shared" si="15"/>
        <v>4800</v>
      </c>
      <c r="N32" s="79">
        <f t="shared" si="0"/>
        <v>0</v>
      </c>
      <c r="O32" s="79">
        <f t="shared" si="8"/>
        <v>279.34615384615381</v>
      </c>
      <c r="P32" s="78">
        <f t="shared" si="9"/>
        <v>0</v>
      </c>
      <c r="Q32" s="80">
        <f t="shared" si="10"/>
        <v>0</v>
      </c>
      <c r="R32" s="80">
        <f t="shared" si="11"/>
        <v>4000</v>
      </c>
      <c r="S32" s="80">
        <f t="shared" si="12"/>
        <v>15</v>
      </c>
      <c r="T32" s="80">
        <f t="shared" si="13"/>
        <v>25</v>
      </c>
    </row>
    <row r="33" spans="1:20" x14ac:dyDescent="0.3">
      <c r="A33" s="81">
        <v>13</v>
      </c>
      <c r="B33" s="77">
        <v>5</v>
      </c>
      <c r="C33" s="77">
        <v>4</v>
      </c>
      <c r="D33" s="77">
        <v>6</v>
      </c>
      <c r="E33" s="77">
        <f t="shared" si="1"/>
        <v>160</v>
      </c>
      <c r="F33" s="77">
        <f t="shared" si="2"/>
        <v>300</v>
      </c>
      <c r="G33" s="77">
        <f t="shared" si="3"/>
        <v>460</v>
      </c>
      <c r="H33" s="78">
        <f t="shared" si="4"/>
        <v>12</v>
      </c>
      <c r="I33" s="77">
        <f t="shared" si="5"/>
        <v>96</v>
      </c>
      <c r="J33" s="77">
        <f t="shared" si="6"/>
        <v>480</v>
      </c>
      <c r="K33" s="79">
        <f t="shared" si="7"/>
        <v>0</v>
      </c>
      <c r="L33" s="79">
        <f t="shared" si="14"/>
        <v>3248</v>
      </c>
      <c r="M33" s="79">
        <f t="shared" si="15"/>
        <v>4800</v>
      </c>
      <c r="N33" s="79">
        <f t="shared" si="0"/>
        <v>0</v>
      </c>
      <c r="O33" s="79">
        <f t="shared" si="8"/>
        <v>281.07692307692309</v>
      </c>
      <c r="P33" s="78">
        <f t="shared" si="9"/>
        <v>0</v>
      </c>
      <c r="Q33" s="80">
        <f t="shared" si="10"/>
        <v>0</v>
      </c>
      <c r="R33" s="80">
        <f t="shared" si="11"/>
        <v>4000</v>
      </c>
      <c r="S33" s="80">
        <f t="shared" si="12"/>
        <v>15</v>
      </c>
      <c r="T33" s="80">
        <f t="shared" si="13"/>
        <v>25</v>
      </c>
    </row>
    <row r="34" spans="1:20" x14ac:dyDescent="0.3">
      <c r="A34" s="81">
        <v>14</v>
      </c>
      <c r="B34" s="77">
        <v>5</v>
      </c>
      <c r="C34" s="77">
        <v>4</v>
      </c>
      <c r="D34" s="77">
        <v>6</v>
      </c>
      <c r="E34" s="77">
        <f t="shared" si="1"/>
        <v>160</v>
      </c>
      <c r="F34" s="77">
        <f t="shared" si="2"/>
        <v>300</v>
      </c>
      <c r="G34" s="77">
        <f t="shared" si="3"/>
        <v>460</v>
      </c>
      <c r="H34" s="78">
        <f t="shared" si="4"/>
        <v>12</v>
      </c>
      <c r="I34" s="77">
        <f t="shared" si="5"/>
        <v>96</v>
      </c>
      <c r="J34" s="77">
        <f t="shared" si="6"/>
        <v>480</v>
      </c>
      <c r="K34" s="79">
        <f t="shared" si="7"/>
        <v>0</v>
      </c>
      <c r="L34" s="79">
        <f t="shared" si="14"/>
        <v>3268</v>
      </c>
      <c r="M34" s="79">
        <f t="shared" si="15"/>
        <v>4800</v>
      </c>
      <c r="N34" s="79">
        <f t="shared" si="0"/>
        <v>0</v>
      </c>
      <c r="O34" s="79">
        <f t="shared" si="8"/>
        <v>282.80769230769232</v>
      </c>
      <c r="P34" s="78">
        <f t="shared" si="9"/>
        <v>0</v>
      </c>
      <c r="Q34" s="80">
        <f t="shared" si="10"/>
        <v>0</v>
      </c>
      <c r="R34" s="80">
        <f t="shared" si="11"/>
        <v>4000</v>
      </c>
      <c r="S34" s="80">
        <f t="shared" si="12"/>
        <v>15</v>
      </c>
      <c r="T34" s="80">
        <f t="shared" si="13"/>
        <v>25</v>
      </c>
    </row>
    <row r="35" spans="1:20" x14ac:dyDescent="0.3">
      <c r="A35" s="81">
        <v>15</v>
      </c>
      <c r="B35" s="77">
        <v>5</v>
      </c>
      <c r="C35" s="77">
        <v>4</v>
      </c>
      <c r="D35" s="77">
        <v>6</v>
      </c>
      <c r="E35" s="77">
        <f t="shared" si="1"/>
        <v>160</v>
      </c>
      <c r="F35" s="77">
        <f t="shared" si="2"/>
        <v>300</v>
      </c>
      <c r="G35" s="77">
        <f t="shared" si="3"/>
        <v>460</v>
      </c>
      <c r="H35" s="78">
        <f t="shared" si="4"/>
        <v>12</v>
      </c>
      <c r="I35" s="77">
        <f t="shared" si="5"/>
        <v>96</v>
      </c>
      <c r="J35" s="77">
        <f t="shared" si="6"/>
        <v>480</v>
      </c>
      <c r="K35" s="79">
        <f t="shared" si="7"/>
        <v>0</v>
      </c>
      <c r="L35" s="79">
        <f t="shared" si="14"/>
        <v>3288</v>
      </c>
      <c r="M35" s="79">
        <f t="shared" si="15"/>
        <v>4800</v>
      </c>
      <c r="N35" s="79">
        <f t="shared" si="0"/>
        <v>0</v>
      </c>
      <c r="O35" s="79">
        <f t="shared" si="8"/>
        <v>284.53846153846155</v>
      </c>
      <c r="P35" s="78">
        <f t="shared" si="9"/>
        <v>0</v>
      </c>
      <c r="Q35" s="80">
        <f t="shared" si="10"/>
        <v>0</v>
      </c>
      <c r="R35" s="80">
        <f t="shared" si="11"/>
        <v>4000</v>
      </c>
      <c r="S35" s="80">
        <f t="shared" si="12"/>
        <v>15</v>
      </c>
      <c r="T35" s="80">
        <f t="shared" si="13"/>
        <v>25</v>
      </c>
    </row>
    <row r="36" spans="1:20" x14ac:dyDescent="0.3">
      <c r="A36" s="81">
        <v>16</v>
      </c>
      <c r="B36" s="77">
        <v>4</v>
      </c>
      <c r="C36" s="77">
        <v>4</v>
      </c>
      <c r="D36" s="77">
        <v>6</v>
      </c>
      <c r="E36" s="77">
        <f t="shared" si="1"/>
        <v>160</v>
      </c>
      <c r="F36" s="77">
        <f t="shared" si="2"/>
        <v>300</v>
      </c>
      <c r="G36" s="77">
        <f t="shared" si="3"/>
        <v>460</v>
      </c>
      <c r="H36" s="77">
        <f>$O$8</f>
        <v>17</v>
      </c>
      <c r="I36" s="77">
        <f t="shared" si="5"/>
        <v>136</v>
      </c>
      <c r="J36" s="77">
        <f t="shared" si="6"/>
        <v>544</v>
      </c>
      <c r="K36" s="79">
        <f>$P$8</f>
        <v>0</v>
      </c>
      <c r="L36" s="79">
        <f t="shared" si="14"/>
        <v>3372</v>
      </c>
      <c r="M36" s="79">
        <f t="shared" si="15"/>
        <v>5440</v>
      </c>
      <c r="N36" s="79">
        <f t="shared" si="0"/>
        <v>0</v>
      </c>
      <c r="O36" s="79">
        <f t="shared" si="8"/>
        <v>291.80769230769232</v>
      </c>
      <c r="P36" s="78">
        <f t="shared" si="9"/>
        <v>5</v>
      </c>
      <c r="Q36" s="80">
        <f t="shared" si="10"/>
        <v>0</v>
      </c>
      <c r="R36" s="80">
        <f t="shared" si="11"/>
        <v>4000</v>
      </c>
      <c r="S36" s="80">
        <f t="shared" si="12"/>
        <v>15</v>
      </c>
      <c r="T36" s="80">
        <f t="shared" si="13"/>
        <v>25</v>
      </c>
    </row>
    <row r="37" spans="1:20" x14ac:dyDescent="0.3">
      <c r="A37" s="81">
        <v>17</v>
      </c>
      <c r="B37" s="77">
        <v>5</v>
      </c>
      <c r="C37" s="77">
        <v>4</v>
      </c>
      <c r="D37" s="77">
        <v>8</v>
      </c>
      <c r="E37" s="77">
        <f t="shared" si="1"/>
        <v>160</v>
      </c>
      <c r="F37" s="77">
        <f t="shared" si="2"/>
        <v>400</v>
      </c>
      <c r="G37" s="77">
        <f t="shared" si="3"/>
        <v>560</v>
      </c>
      <c r="H37" s="77">
        <f t="shared" ref="H37:H48" si="16">$O$8</f>
        <v>17</v>
      </c>
      <c r="I37" s="77">
        <f t="shared" si="5"/>
        <v>136</v>
      </c>
      <c r="J37" s="77">
        <f t="shared" si="6"/>
        <v>680</v>
      </c>
      <c r="K37" s="79">
        <f t="shared" ref="K37:K48" si="17">$P$8</f>
        <v>0</v>
      </c>
      <c r="L37" s="79">
        <f t="shared" si="14"/>
        <v>3492</v>
      </c>
      <c r="M37" s="79">
        <f t="shared" si="15"/>
        <v>6800</v>
      </c>
      <c r="N37" s="79">
        <f t="shared" si="0"/>
        <v>0</v>
      </c>
      <c r="O37" s="79">
        <f t="shared" si="8"/>
        <v>302.19230769230768</v>
      </c>
      <c r="P37" s="78">
        <f t="shared" si="9"/>
        <v>0</v>
      </c>
      <c r="Q37" s="80">
        <f t="shared" si="10"/>
        <v>0</v>
      </c>
      <c r="R37" s="80">
        <f t="shared" si="11"/>
        <v>4000</v>
      </c>
      <c r="S37" s="80">
        <f t="shared" si="12"/>
        <v>15</v>
      </c>
      <c r="T37" s="80">
        <f t="shared" si="13"/>
        <v>25</v>
      </c>
    </row>
    <row r="38" spans="1:20" x14ac:dyDescent="0.3">
      <c r="A38" s="81">
        <v>18</v>
      </c>
      <c r="B38" s="77">
        <v>5</v>
      </c>
      <c r="C38" s="77">
        <v>4</v>
      </c>
      <c r="D38" s="77">
        <v>8</v>
      </c>
      <c r="E38" s="77">
        <f t="shared" si="1"/>
        <v>160</v>
      </c>
      <c r="F38" s="77">
        <f t="shared" si="2"/>
        <v>400</v>
      </c>
      <c r="G38" s="77">
        <f t="shared" si="3"/>
        <v>560</v>
      </c>
      <c r="H38" s="77">
        <f t="shared" si="16"/>
        <v>17</v>
      </c>
      <c r="I38" s="77">
        <f t="shared" si="5"/>
        <v>136</v>
      </c>
      <c r="J38" s="77">
        <f t="shared" si="6"/>
        <v>680</v>
      </c>
      <c r="K38" s="79">
        <f t="shared" si="17"/>
        <v>0</v>
      </c>
      <c r="L38" s="79">
        <f t="shared" si="14"/>
        <v>3612</v>
      </c>
      <c r="M38" s="79">
        <f t="shared" si="15"/>
        <v>6800</v>
      </c>
      <c r="N38" s="79">
        <f t="shared" si="0"/>
        <v>0</v>
      </c>
      <c r="O38" s="79">
        <f t="shared" si="8"/>
        <v>312.57692307692309</v>
      </c>
      <c r="P38" s="78">
        <f t="shared" si="9"/>
        <v>0</v>
      </c>
      <c r="Q38" s="80">
        <f t="shared" si="10"/>
        <v>0</v>
      </c>
      <c r="R38" s="80">
        <f t="shared" si="11"/>
        <v>4000</v>
      </c>
      <c r="S38" s="80">
        <f t="shared" si="12"/>
        <v>15</v>
      </c>
      <c r="T38" s="80">
        <f t="shared" si="13"/>
        <v>25</v>
      </c>
    </row>
    <row r="39" spans="1:20" x14ac:dyDescent="0.3">
      <c r="A39" s="81">
        <v>19</v>
      </c>
      <c r="B39" s="77">
        <v>5</v>
      </c>
      <c r="C39" s="77">
        <v>4</v>
      </c>
      <c r="D39" s="77">
        <v>8</v>
      </c>
      <c r="E39" s="77">
        <f t="shared" si="1"/>
        <v>160</v>
      </c>
      <c r="F39" s="77">
        <f t="shared" si="2"/>
        <v>400</v>
      </c>
      <c r="G39" s="77">
        <f t="shared" si="3"/>
        <v>560</v>
      </c>
      <c r="H39" s="77">
        <f t="shared" si="16"/>
        <v>17</v>
      </c>
      <c r="I39" s="77">
        <f t="shared" si="5"/>
        <v>136</v>
      </c>
      <c r="J39" s="77">
        <f t="shared" si="6"/>
        <v>680</v>
      </c>
      <c r="K39" s="79">
        <f t="shared" si="17"/>
        <v>0</v>
      </c>
      <c r="L39" s="79">
        <f t="shared" si="14"/>
        <v>3732</v>
      </c>
      <c r="M39" s="79">
        <f t="shared" si="15"/>
        <v>6800</v>
      </c>
      <c r="N39" s="79">
        <f t="shared" si="0"/>
        <v>0</v>
      </c>
      <c r="O39" s="79">
        <f t="shared" si="8"/>
        <v>322.96153846153845</v>
      </c>
      <c r="P39" s="78">
        <f t="shared" si="9"/>
        <v>0</v>
      </c>
      <c r="Q39" s="80">
        <f t="shared" si="10"/>
        <v>0</v>
      </c>
      <c r="R39" s="80">
        <f t="shared" si="11"/>
        <v>4000</v>
      </c>
      <c r="S39" s="80">
        <f t="shared" si="12"/>
        <v>15</v>
      </c>
      <c r="T39" s="80">
        <f t="shared" si="13"/>
        <v>25</v>
      </c>
    </row>
    <row r="40" spans="1:20" x14ac:dyDescent="0.3">
      <c r="A40" s="82">
        <v>20</v>
      </c>
      <c r="B40" s="77">
        <v>5</v>
      </c>
      <c r="C40" s="77">
        <v>4</v>
      </c>
      <c r="D40" s="77">
        <v>8</v>
      </c>
      <c r="E40" s="77">
        <f t="shared" si="1"/>
        <v>160</v>
      </c>
      <c r="F40" s="77">
        <f t="shared" si="2"/>
        <v>400</v>
      </c>
      <c r="G40" s="77">
        <f t="shared" si="3"/>
        <v>560</v>
      </c>
      <c r="H40" s="77">
        <f t="shared" si="16"/>
        <v>17</v>
      </c>
      <c r="I40" s="77">
        <f t="shared" si="5"/>
        <v>136</v>
      </c>
      <c r="J40" s="77">
        <f t="shared" si="6"/>
        <v>680</v>
      </c>
      <c r="K40" s="79">
        <f t="shared" si="17"/>
        <v>0</v>
      </c>
      <c r="L40" s="79">
        <f t="shared" si="14"/>
        <v>3852</v>
      </c>
      <c r="M40" s="79">
        <f t="shared" si="15"/>
        <v>6800</v>
      </c>
      <c r="N40" s="79">
        <f t="shared" si="0"/>
        <v>0</v>
      </c>
      <c r="O40" s="79">
        <f t="shared" si="8"/>
        <v>333.34615384615381</v>
      </c>
      <c r="P40" s="78">
        <f t="shared" si="9"/>
        <v>0</v>
      </c>
      <c r="Q40" s="80">
        <f t="shared" si="10"/>
        <v>0</v>
      </c>
      <c r="R40" s="80">
        <f t="shared" si="11"/>
        <v>4000</v>
      </c>
      <c r="S40" s="80">
        <f t="shared" si="12"/>
        <v>15</v>
      </c>
      <c r="T40" s="80">
        <f t="shared" si="13"/>
        <v>25</v>
      </c>
    </row>
    <row r="41" spans="1:20" x14ac:dyDescent="0.3">
      <c r="A41" s="81">
        <v>21</v>
      </c>
      <c r="B41" s="77">
        <v>5</v>
      </c>
      <c r="C41" s="77">
        <v>5</v>
      </c>
      <c r="D41" s="77">
        <v>9</v>
      </c>
      <c r="E41" s="77">
        <f t="shared" si="1"/>
        <v>200</v>
      </c>
      <c r="F41" s="77">
        <f t="shared" si="2"/>
        <v>450</v>
      </c>
      <c r="G41" s="77">
        <f t="shared" si="3"/>
        <v>650</v>
      </c>
      <c r="H41" s="77">
        <f t="shared" si="16"/>
        <v>17</v>
      </c>
      <c r="I41" s="77">
        <f t="shared" si="5"/>
        <v>136</v>
      </c>
      <c r="J41" s="77">
        <f t="shared" si="6"/>
        <v>680</v>
      </c>
      <c r="K41" s="79">
        <f t="shared" si="17"/>
        <v>0</v>
      </c>
      <c r="L41" s="79">
        <f t="shared" si="14"/>
        <v>3882</v>
      </c>
      <c r="M41" s="79">
        <f t="shared" si="15"/>
        <v>6800</v>
      </c>
      <c r="N41" s="79">
        <f t="shared" si="0"/>
        <v>0</v>
      </c>
      <c r="O41" s="79">
        <f t="shared" si="8"/>
        <v>335.94230769230768</v>
      </c>
      <c r="P41" s="78">
        <f t="shared" si="9"/>
        <v>0</v>
      </c>
      <c r="Q41" s="80">
        <f t="shared" si="10"/>
        <v>0</v>
      </c>
      <c r="R41" s="80">
        <f t="shared" si="11"/>
        <v>4000</v>
      </c>
      <c r="S41" s="80">
        <f t="shared" si="12"/>
        <v>15</v>
      </c>
      <c r="T41" s="80">
        <f t="shared" si="13"/>
        <v>25</v>
      </c>
    </row>
    <row r="42" spans="1:20" x14ac:dyDescent="0.3">
      <c r="A42" s="81">
        <v>22</v>
      </c>
      <c r="B42" s="77">
        <v>4</v>
      </c>
      <c r="C42" s="77">
        <v>5</v>
      </c>
      <c r="D42" s="77">
        <v>9</v>
      </c>
      <c r="E42" s="77">
        <f t="shared" si="1"/>
        <v>200</v>
      </c>
      <c r="F42" s="77">
        <f t="shared" si="2"/>
        <v>450</v>
      </c>
      <c r="G42" s="77">
        <f t="shared" si="3"/>
        <v>650</v>
      </c>
      <c r="H42" s="77">
        <f t="shared" si="16"/>
        <v>17</v>
      </c>
      <c r="I42" s="77">
        <f t="shared" si="5"/>
        <v>136</v>
      </c>
      <c r="J42" s="77">
        <f t="shared" si="6"/>
        <v>544</v>
      </c>
      <c r="K42" s="79">
        <f t="shared" si="17"/>
        <v>0</v>
      </c>
      <c r="L42" s="79">
        <f t="shared" si="14"/>
        <v>3776</v>
      </c>
      <c r="M42" s="79">
        <f t="shared" si="15"/>
        <v>5440</v>
      </c>
      <c r="N42" s="79">
        <f t="shared" si="0"/>
        <v>0</v>
      </c>
      <c r="O42" s="79">
        <f t="shared" si="8"/>
        <v>326.76923076923077</v>
      </c>
      <c r="P42" s="78">
        <f t="shared" si="9"/>
        <v>0</v>
      </c>
      <c r="Q42" s="80">
        <f t="shared" si="10"/>
        <v>0</v>
      </c>
      <c r="R42" s="80">
        <f t="shared" si="11"/>
        <v>4000</v>
      </c>
      <c r="S42" s="80">
        <f t="shared" si="12"/>
        <v>15</v>
      </c>
      <c r="T42" s="80">
        <f t="shared" si="13"/>
        <v>25</v>
      </c>
    </row>
    <row r="43" spans="1:20" x14ac:dyDescent="0.3">
      <c r="A43" s="81">
        <v>23</v>
      </c>
      <c r="B43" s="77">
        <v>5</v>
      </c>
      <c r="C43" s="77">
        <v>5</v>
      </c>
      <c r="D43" s="77">
        <v>9</v>
      </c>
      <c r="E43" s="77">
        <f t="shared" si="1"/>
        <v>200</v>
      </c>
      <c r="F43" s="77">
        <f t="shared" si="2"/>
        <v>450</v>
      </c>
      <c r="G43" s="77">
        <f t="shared" si="3"/>
        <v>650</v>
      </c>
      <c r="H43" s="77">
        <f t="shared" si="16"/>
        <v>17</v>
      </c>
      <c r="I43" s="77">
        <f t="shared" si="5"/>
        <v>136</v>
      </c>
      <c r="J43" s="77">
        <f t="shared" si="6"/>
        <v>680</v>
      </c>
      <c r="K43" s="79">
        <f t="shared" si="17"/>
        <v>0</v>
      </c>
      <c r="L43" s="79">
        <f t="shared" si="14"/>
        <v>3806</v>
      </c>
      <c r="M43" s="79">
        <f t="shared" si="15"/>
        <v>6800</v>
      </c>
      <c r="N43" s="79">
        <f t="shared" si="0"/>
        <v>0</v>
      </c>
      <c r="O43" s="79">
        <f t="shared" si="8"/>
        <v>329.36538461538458</v>
      </c>
      <c r="P43" s="78">
        <f t="shared" si="9"/>
        <v>0</v>
      </c>
      <c r="Q43" s="80">
        <f t="shared" si="10"/>
        <v>0</v>
      </c>
      <c r="R43" s="80">
        <f t="shared" si="11"/>
        <v>4000</v>
      </c>
      <c r="S43" s="80">
        <f t="shared" si="12"/>
        <v>15</v>
      </c>
      <c r="T43" s="80">
        <f t="shared" si="13"/>
        <v>25</v>
      </c>
    </row>
    <row r="44" spans="1:20" x14ac:dyDescent="0.3">
      <c r="A44" s="81">
        <v>24</v>
      </c>
      <c r="B44" s="77">
        <v>5</v>
      </c>
      <c r="C44" s="77">
        <v>5</v>
      </c>
      <c r="D44" s="77">
        <v>9</v>
      </c>
      <c r="E44" s="77">
        <f t="shared" si="1"/>
        <v>200</v>
      </c>
      <c r="F44" s="77">
        <f t="shared" si="2"/>
        <v>450</v>
      </c>
      <c r="G44" s="77">
        <f t="shared" si="3"/>
        <v>650</v>
      </c>
      <c r="H44" s="77">
        <f t="shared" si="16"/>
        <v>17</v>
      </c>
      <c r="I44" s="77">
        <f t="shared" si="5"/>
        <v>136</v>
      </c>
      <c r="J44" s="77">
        <f t="shared" si="6"/>
        <v>680</v>
      </c>
      <c r="K44" s="79">
        <f t="shared" si="17"/>
        <v>0</v>
      </c>
      <c r="L44" s="79">
        <f t="shared" si="14"/>
        <v>3836</v>
      </c>
      <c r="M44" s="79">
        <f t="shared" si="15"/>
        <v>6800</v>
      </c>
      <c r="N44" s="79">
        <f t="shared" si="0"/>
        <v>0</v>
      </c>
      <c r="O44" s="79">
        <f t="shared" si="8"/>
        <v>331.96153846153845</v>
      </c>
      <c r="P44" s="78">
        <f t="shared" si="9"/>
        <v>0</v>
      </c>
      <c r="Q44" s="80">
        <f t="shared" si="10"/>
        <v>0</v>
      </c>
      <c r="R44" s="80">
        <f t="shared" si="11"/>
        <v>4000</v>
      </c>
      <c r="S44" s="80">
        <f t="shared" si="12"/>
        <v>15</v>
      </c>
      <c r="T44" s="80">
        <f t="shared" si="13"/>
        <v>25</v>
      </c>
    </row>
    <row r="45" spans="1:20" x14ac:dyDescent="0.3">
      <c r="A45" s="81">
        <v>25</v>
      </c>
      <c r="B45" s="77">
        <v>5</v>
      </c>
      <c r="C45" s="77">
        <v>6</v>
      </c>
      <c r="D45" s="77">
        <v>9</v>
      </c>
      <c r="E45" s="77">
        <f t="shared" si="1"/>
        <v>240</v>
      </c>
      <c r="F45" s="77">
        <f t="shared" si="2"/>
        <v>450</v>
      </c>
      <c r="G45" s="77">
        <f t="shared" si="3"/>
        <v>690</v>
      </c>
      <c r="H45" s="77">
        <f t="shared" si="16"/>
        <v>17</v>
      </c>
      <c r="I45" s="77">
        <f t="shared" si="5"/>
        <v>136</v>
      </c>
      <c r="J45" s="77">
        <f t="shared" si="6"/>
        <v>680</v>
      </c>
      <c r="K45" s="79">
        <f t="shared" si="17"/>
        <v>0</v>
      </c>
      <c r="L45" s="79">
        <f t="shared" si="14"/>
        <v>3826</v>
      </c>
      <c r="M45" s="79">
        <f t="shared" si="15"/>
        <v>6800</v>
      </c>
      <c r="N45" s="79">
        <f>IF(L45&lt;0,ABS(L45*$K$14),0)</f>
        <v>0</v>
      </c>
      <c r="O45" s="79">
        <f t="shared" si="8"/>
        <v>331.09615384615381</v>
      </c>
      <c r="P45" s="78">
        <f t="shared" si="9"/>
        <v>0</v>
      </c>
      <c r="Q45" s="80">
        <f t="shared" si="10"/>
        <v>0</v>
      </c>
      <c r="R45" s="80">
        <f t="shared" si="11"/>
        <v>4000</v>
      </c>
      <c r="S45" s="80">
        <f t="shared" si="12"/>
        <v>15</v>
      </c>
      <c r="T45" s="80">
        <f t="shared" si="13"/>
        <v>25</v>
      </c>
    </row>
    <row r="46" spans="1:20" x14ac:dyDescent="0.3">
      <c r="A46" s="81">
        <v>26</v>
      </c>
      <c r="B46" s="77">
        <v>5</v>
      </c>
      <c r="C46" s="77">
        <v>6</v>
      </c>
      <c r="D46" s="77">
        <v>9</v>
      </c>
      <c r="E46" s="77">
        <f t="shared" si="1"/>
        <v>240</v>
      </c>
      <c r="F46" s="77">
        <f t="shared" si="2"/>
        <v>450</v>
      </c>
      <c r="G46" s="77">
        <f t="shared" si="3"/>
        <v>690</v>
      </c>
      <c r="H46" s="77">
        <f t="shared" si="16"/>
        <v>17</v>
      </c>
      <c r="I46" s="77">
        <f t="shared" si="5"/>
        <v>136</v>
      </c>
      <c r="J46" s="77">
        <f t="shared" si="6"/>
        <v>680</v>
      </c>
      <c r="K46" s="79">
        <f t="shared" si="17"/>
        <v>0</v>
      </c>
      <c r="L46" s="79">
        <f t="shared" si="14"/>
        <v>3816</v>
      </c>
      <c r="M46" s="79">
        <f t="shared" si="15"/>
        <v>6800</v>
      </c>
      <c r="N46" s="79">
        <f t="shared" ref="N46:N72" si="18">IF(L46&lt;0,ABS(L46*$K$14),0)</f>
        <v>0</v>
      </c>
      <c r="O46" s="79">
        <f t="shared" si="8"/>
        <v>330.23076923076923</v>
      </c>
      <c r="P46" s="78">
        <f t="shared" si="9"/>
        <v>0</v>
      </c>
      <c r="Q46" s="80">
        <f t="shared" si="10"/>
        <v>0</v>
      </c>
      <c r="R46" s="80">
        <f t="shared" si="11"/>
        <v>4000</v>
      </c>
      <c r="S46" s="80">
        <f t="shared" si="12"/>
        <v>15</v>
      </c>
      <c r="T46" s="80">
        <f t="shared" si="13"/>
        <v>25</v>
      </c>
    </row>
    <row r="47" spans="1:20" x14ac:dyDescent="0.3">
      <c r="A47" s="81">
        <v>27</v>
      </c>
      <c r="B47" s="77">
        <v>4</v>
      </c>
      <c r="C47" s="77">
        <v>6</v>
      </c>
      <c r="D47" s="77">
        <v>9</v>
      </c>
      <c r="E47" s="77">
        <f t="shared" si="1"/>
        <v>240</v>
      </c>
      <c r="F47" s="77">
        <f t="shared" si="2"/>
        <v>450</v>
      </c>
      <c r="G47" s="77">
        <f t="shared" si="3"/>
        <v>690</v>
      </c>
      <c r="H47" s="77">
        <f t="shared" si="16"/>
        <v>17</v>
      </c>
      <c r="I47" s="77">
        <f t="shared" si="5"/>
        <v>136</v>
      </c>
      <c r="J47" s="77">
        <f t="shared" si="6"/>
        <v>544</v>
      </c>
      <c r="K47" s="79">
        <f t="shared" si="17"/>
        <v>0</v>
      </c>
      <c r="L47" s="79">
        <f t="shared" si="14"/>
        <v>3670</v>
      </c>
      <c r="M47" s="79">
        <f t="shared" si="15"/>
        <v>5440</v>
      </c>
      <c r="N47" s="79">
        <f t="shared" si="18"/>
        <v>0</v>
      </c>
      <c r="O47" s="79">
        <f t="shared" si="8"/>
        <v>317.59615384615381</v>
      </c>
      <c r="P47" s="78">
        <f t="shared" si="9"/>
        <v>0</v>
      </c>
      <c r="Q47" s="80">
        <f t="shared" si="10"/>
        <v>0</v>
      </c>
      <c r="R47" s="80">
        <f t="shared" si="11"/>
        <v>4000</v>
      </c>
      <c r="S47" s="80">
        <f t="shared" si="12"/>
        <v>15</v>
      </c>
      <c r="T47" s="80">
        <f t="shared" si="13"/>
        <v>25</v>
      </c>
    </row>
    <row r="48" spans="1:20" x14ac:dyDescent="0.3">
      <c r="A48" s="81">
        <v>28</v>
      </c>
      <c r="B48" s="77">
        <v>4</v>
      </c>
      <c r="C48" s="77">
        <v>6</v>
      </c>
      <c r="D48" s="77">
        <v>9</v>
      </c>
      <c r="E48" s="77">
        <f t="shared" si="1"/>
        <v>240</v>
      </c>
      <c r="F48" s="77">
        <f t="shared" si="2"/>
        <v>450</v>
      </c>
      <c r="G48" s="77">
        <f t="shared" si="3"/>
        <v>690</v>
      </c>
      <c r="H48" s="77">
        <f t="shared" si="16"/>
        <v>17</v>
      </c>
      <c r="I48" s="77">
        <f t="shared" si="5"/>
        <v>136</v>
      </c>
      <c r="J48" s="77">
        <f t="shared" si="6"/>
        <v>544</v>
      </c>
      <c r="K48" s="79">
        <f t="shared" si="17"/>
        <v>0</v>
      </c>
      <c r="L48" s="79">
        <f t="shared" si="14"/>
        <v>3524</v>
      </c>
      <c r="M48" s="79">
        <f t="shared" si="15"/>
        <v>5440</v>
      </c>
      <c r="N48" s="79">
        <f t="shared" si="18"/>
        <v>0</v>
      </c>
      <c r="O48" s="79">
        <f t="shared" si="8"/>
        <v>304.96153846153845</v>
      </c>
      <c r="P48" s="78">
        <f t="shared" si="9"/>
        <v>0</v>
      </c>
      <c r="Q48" s="80">
        <f t="shared" si="10"/>
        <v>0</v>
      </c>
      <c r="R48" s="80">
        <f t="shared" si="11"/>
        <v>4000</v>
      </c>
      <c r="S48" s="80">
        <f t="shared" si="12"/>
        <v>15</v>
      </c>
      <c r="T48" s="80">
        <f t="shared" si="13"/>
        <v>25</v>
      </c>
    </row>
    <row r="49" spans="1:20" x14ac:dyDescent="0.3">
      <c r="A49" s="81">
        <v>29</v>
      </c>
      <c r="B49" s="77">
        <v>0</v>
      </c>
      <c r="C49" s="77">
        <v>6</v>
      </c>
      <c r="D49" s="77">
        <v>10</v>
      </c>
      <c r="E49" s="77">
        <f t="shared" si="1"/>
        <v>240</v>
      </c>
      <c r="F49" s="77">
        <f t="shared" si="2"/>
        <v>500</v>
      </c>
      <c r="G49" s="77">
        <f t="shared" si="3"/>
        <v>740</v>
      </c>
      <c r="H49" s="77">
        <f>$O$9</f>
        <v>17</v>
      </c>
      <c r="I49" s="77">
        <f t="shared" si="5"/>
        <v>136</v>
      </c>
      <c r="J49" s="77">
        <f t="shared" si="6"/>
        <v>0</v>
      </c>
      <c r="K49" s="79">
        <f>$P$9</f>
        <v>0</v>
      </c>
      <c r="L49" s="79">
        <f t="shared" si="14"/>
        <v>2784</v>
      </c>
      <c r="M49" s="79">
        <f t="shared" si="15"/>
        <v>0</v>
      </c>
      <c r="N49" s="79">
        <f t="shared" si="18"/>
        <v>0</v>
      </c>
      <c r="O49" s="79">
        <f t="shared" si="8"/>
        <v>240.92307692307691</v>
      </c>
      <c r="P49" s="78">
        <f t="shared" si="9"/>
        <v>0</v>
      </c>
      <c r="Q49" s="80">
        <f t="shared" si="10"/>
        <v>0</v>
      </c>
      <c r="R49" s="80">
        <f t="shared" si="11"/>
        <v>4000</v>
      </c>
      <c r="S49" s="80">
        <f t="shared" si="12"/>
        <v>15</v>
      </c>
      <c r="T49" s="80">
        <f t="shared" si="13"/>
        <v>25</v>
      </c>
    </row>
    <row r="50" spans="1:20" x14ac:dyDescent="0.3">
      <c r="A50" s="81">
        <v>30</v>
      </c>
      <c r="B50" s="77">
        <v>0</v>
      </c>
      <c r="C50" s="77">
        <v>6</v>
      </c>
      <c r="D50" s="77">
        <v>10</v>
      </c>
      <c r="E50" s="77">
        <f t="shared" si="1"/>
        <v>240</v>
      </c>
      <c r="F50" s="77">
        <f t="shared" si="2"/>
        <v>500</v>
      </c>
      <c r="G50" s="77">
        <f t="shared" si="3"/>
        <v>740</v>
      </c>
      <c r="H50" s="77">
        <f t="shared" ref="H50:H72" si="19">$O$9</f>
        <v>17</v>
      </c>
      <c r="I50" s="77">
        <f t="shared" si="5"/>
        <v>136</v>
      </c>
      <c r="J50" s="77">
        <f t="shared" si="6"/>
        <v>0</v>
      </c>
      <c r="K50" s="79">
        <f t="shared" ref="K50:K72" si="20">$P$9</f>
        <v>0</v>
      </c>
      <c r="L50" s="79">
        <f t="shared" si="14"/>
        <v>2044</v>
      </c>
      <c r="M50" s="79">
        <f t="shared" si="15"/>
        <v>0</v>
      </c>
      <c r="N50" s="79">
        <f t="shared" si="18"/>
        <v>0</v>
      </c>
      <c r="O50" s="79">
        <f t="shared" si="8"/>
        <v>176.88461538461539</v>
      </c>
      <c r="P50" s="78">
        <f t="shared" si="9"/>
        <v>0</v>
      </c>
      <c r="Q50" s="80">
        <f t="shared" si="10"/>
        <v>0</v>
      </c>
      <c r="R50" s="80">
        <f t="shared" si="11"/>
        <v>4000</v>
      </c>
      <c r="S50" s="80">
        <f t="shared" si="12"/>
        <v>15</v>
      </c>
      <c r="T50" s="80">
        <f t="shared" si="13"/>
        <v>25</v>
      </c>
    </row>
    <row r="51" spans="1:20" x14ac:dyDescent="0.3">
      <c r="A51" s="81">
        <v>31</v>
      </c>
      <c r="B51" s="77">
        <v>5</v>
      </c>
      <c r="C51" s="77">
        <v>6</v>
      </c>
      <c r="D51" s="77">
        <v>10</v>
      </c>
      <c r="E51" s="77">
        <f t="shared" si="1"/>
        <v>240</v>
      </c>
      <c r="F51" s="77">
        <f t="shared" si="2"/>
        <v>500</v>
      </c>
      <c r="G51" s="77">
        <f t="shared" si="3"/>
        <v>740</v>
      </c>
      <c r="H51" s="77">
        <f t="shared" si="19"/>
        <v>17</v>
      </c>
      <c r="I51" s="77">
        <f t="shared" si="5"/>
        <v>136</v>
      </c>
      <c r="J51" s="77">
        <f t="shared" si="6"/>
        <v>680</v>
      </c>
      <c r="K51" s="79">
        <f t="shared" si="20"/>
        <v>0</v>
      </c>
      <c r="L51" s="79">
        <f t="shared" si="14"/>
        <v>1984</v>
      </c>
      <c r="M51" s="79">
        <f t="shared" si="15"/>
        <v>6800</v>
      </c>
      <c r="N51" s="79">
        <f t="shared" si="18"/>
        <v>0</v>
      </c>
      <c r="O51" s="79">
        <f t="shared" si="8"/>
        <v>171.69230769230768</v>
      </c>
      <c r="P51" s="78">
        <f t="shared" si="9"/>
        <v>0</v>
      </c>
      <c r="Q51" s="80">
        <f t="shared" si="10"/>
        <v>0</v>
      </c>
      <c r="R51" s="80">
        <f t="shared" si="11"/>
        <v>4000</v>
      </c>
      <c r="S51" s="80">
        <f t="shared" si="12"/>
        <v>15</v>
      </c>
      <c r="T51" s="80">
        <f t="shared" si="13"/>
        <v>25</v>
      </c>
    </row>
    <row r="52" spans="1:20" x14ac:dyDescent="0.3">
      <c r="A52" s="81">
        <v>32</v>
      </c>
      <c r="B52" s="77">
        <v>5</v>
      </c>
      <c r="C52" s="77">
        <v>6</v>
      </c>
      <c r="D52" s="77">
        <v>10</v>
      </c>
      <c r="E52" s="77">
        <f t="shared" si="1"/>
        <v>240</v>
      </c>
      <c r="F52" s="77">
        <f t="shared" si="2"/>
        <v>500</v>
      </c>
      <c r="G52" s="77">
        <f t="shared" si="3"/>
        <v>740</v>
      </c>
      <c r="H52" s="77">
        <f t="shared" si="19"/>
        <v>17</v>
      </c>
      <c r="I52" s="77">
        <f t="shared" si="5"/>
        <v>136</v>
      </c>
      <c r="J52" s="77">
        <f t="shared" si="6"/>
        <v>680</v>
      </c>
      <c r="K52" s="79">
        <f t="shared" si="20"/>
        <v>0</v>
      </c>
      <c r="L52" s="79">
        <f t="shared" si="14"/>
        <v>1924</v>
      </c>
      <c r="M52" s="79">
        <f t="shared" si="15"/>
        <v>6800</v>
      </c>
      <c r="N52" s="79">
        <f t="shared" si="18"/>
        <v>0</v>
      </c>
      <c r="O52" s="79">
        <f t="shared" si="8"/>
        <v>166.5</v>
      </c>
      <c r="P52" s="78">
        <f t="shared" si="9"/>
        <v>0</v>
      </c>
      <c r="Q52" s="80">
        <f t="shared" si="10"/>
        <v>0</v>
      </c>
      <c r="R52" s="80">
        <f t="shared" si="11"/>
        <v>4000</v>
      </c>
      <c r="S52" s="80">
        <f t="shared" si="12"/>
        <v>15</v>
      </c>
      <c r="T52" s="80">
        <f t="shared" si="13"/>
        <v>25</v>
      </c>
    </row>
    <row r="53" spans="1:20" x14ac:dyDescent="0.3">
      <c r="A53" s="81">
        <v>33</v>
      </c>
      <c r="B53" s="77">
        <v>5</v>
      </c>
      <c r="C53" s="77">
        <v>6</v>
      </c>
      <c r="D53" s="77">
        <v>9</v>
      </c>
      <c r="E53" s="77">
        <f t="shared" si="1"/>
        <v>240</v>
      </c>
      <c r="F53" s="77">
        <f t="shared" si="2"/>
        <v>450</v>
      </c>
      <c r="G53" s="77">
        <f t="shared" si="3"/>
        <v>690</v>
      </c>
      <c r="H53" s="77">
        <f t="shared" si="19"/>
        <v>17</v>
      </c>
      <c r="I53" s="77">
        <f t="shared" si="5"/>
        <v>136</v>
      </c>
      <c r="J53" s="77">
        <f t="shared" si="6"/>
        <v>680</v>
      </c>
      <c r="K53" s="79">
        <f t="shared" si="20"/>
        <v>0</v>
      </c>
      <c r="L53" s="79">
        <f t="shared" si="14"/>
        <v>1914</v>
      </c>
      <c r="M53" s="79">
        <f t="shared" si="15"/>
        <v>6800</v>
      </c>
      <c r="N53" s="79">
        <f t="shared" si="18"/>
        <v>0</v>
      </c>
      <c r="O53" s="79">
        <f t="shared" si="8"/>
        <v>165.63461538461539</v>
      </c>
      <c r="P53" s="78">
        <f t="shared" si="9"/>
        <v>0</v>
      </c>
      <c r="Q53" s="80">
        <f t="shared" si="10"/>
        <v>0</v>
      </c>
      <c r="R53" s="80">
        <f t="shared" si="11"/>
        <v>4000</v>
      </c>
      <c r="S53" s="80">
        <f t="shared" si="12"/>
        <v>15</v>
      </c>
      <c r="T53" s="80">
        <f t="shared" si="13"/>
        <v>25</v>
      </c>
    </row>
    <row r="54" spans="1:20" x14ac:dyDescent="0.3">
      <c r="A54" s="81">
        <v>34</v>
      </c>
      <c r="B54" s="77">
        <v>5</v>
      </c>
      <c r="C54" s="77">
        <v>6</v>
      </c>
      <c r="D54" s="77">
        <v>9</v>
      </c>
      <c r="E54" s="77">
        <f t="shared" si="1"/>
        <v>240</v>
      </c>
      <c r="F54" s="77">
        <f t="shared" si="2"/>
        <v>450</v>
      </c>
      <c r="G54" s="77">
        <f t="shared" si="3"/>
        <v>690</v>
      </c>
      <c r="H54" s="77">
        <f t="shared" si="19"/>
        <v>17</v>
      </c>
      <c r="I54" s="77">
        <f t="shared" si="5"/>
        <v>136</v>
      </c>
      <c r="J54" s="77">
        <f t="shared" si="6"/>
        <v>680</v>
      </c>
      <c r="K54" s="79">
        <f t="shared" si="20"/>
        <v>0</v>
      </c>
      <c r="L54" s="79">
        <f t="shared" si="14"/>
        <v>1904</v>
      </c>
      <c r="M54" s="79">
        <f t="shared" si="15"/>
        <v>6800</v>
      </c>
      <c r="N54" s="79">
        <f t="shared" si="18"/>
        <v>0</v>
      </c>
      <c r="O54" s="79">
        <f t="shared" si="8"/>
        <v>164.76923076923077</v>
      </c>
      <c r="P54" s="78">
        <f t="shared" si="9"/>
        <v>0</v>
      </c>
      <c r="Q54" s="80">
        <f t="shared" si="10"/>
        <v>0</v>
      </c>
      <c r="R54" s="80">
        <f t="shared" si="11"/>
        <v>4000</v>
      </c>
      <c r="S54" s="80">
        <f t="shared" si="12"/>
        <v>15</v>
      </c>
      <c r="T54" s="80">
        <f t="shared" si="13"/>
        <v>25</v>
      </c>
    </row>
    <row r="55" spans="1:20" x14ac:dyDescent="0.3">
      <c r="A55" s="81">
        <v>35</v>
      </c>
      <c r="B55" s="77">
        <v>5</v>
      </c>
      <c r="C55" s="77">
        <v>6</v>
      </c>
      <c r="D55" s="77">
        <v>9</v>
      </c>
      <c r="E55" s="77">
        <f t="shared" si="1"/>
        <v>240</v>
      </c>
      <c r="F55" s="77">
        <f t="shared" si="2"/>
        <v>450</v>
      </c>
      <c r="G55" s="77">
        <f t="shared" si="3"/>
        <v>690</v>
      </c>
      <c r="H55" s="77">
        <f t="shared" si="19"/>
        <v>17</v>
      </c>
      <c r="I55" s="77">
        <f t="shared" si="5"/>
        <v>136</v>
      </c>
      <c r="J55" s="77">
        <f t="shared" si="6"/>
        <v>680</v>
      </c>
      <c r="K55" s="79">
        <f t="shared" si="20"/>
        <v>0</v>
      </c>
      <c r="L55" s="79">
        <f t="shared" si="14"/>
        <v>1894</v>
      </c>
      <c r="M55" s="79">
        <f t="shared" si="15"/>
        <v>6800</v>
      </c>
      <c r="N55" s="79">
        <f t="shared" si="18"/>
        <v>0</v>
      </c>
      <c r="O55" s="79">
        <f t="shared" si="8"/>
        <v>163.90384615384616</v>
      </c>
      <c r="P55" s="78">
        <f t="shared" si="9"/>
        <v>0</v>
      </c>
      <c r="Q55" s="80">
        <f t="shared" si="10"/>
        <v>0</v>
      </c>
      <c r="R55" s="80">
        <f t="shared" si="11"/>
        <v>4000</v>
      </c>
      <c r="S55" s="80">
        <f t="shared" si="12"/>
        <v>15</v>
      </c>
      <c r="T55" s="80">
        <f t="shared" si="13"/>
        <v>25</v>
      </c>
    </row>
    <row r="56" spans="1:20" x14ac:dyDescent="0.3">
      <c r="A56" s="81">
        <v>36</v>
      </c>
      <c r="B56" s="77">
        <v>5</v>
      </c>
      <c r="C56" s="77">
        <v>6</v>
      </c>
      <c r="D56" s="77">
        <v>9</v>
      </c>
      <c r="E56" s="77">
        <f t="shared" si="1"/>
        <v>240</v>
      </c>
      <c r="F56" s="77">
        <f t="shared" si="2"/>
        <v>450</v>
      </c>
      <c r="G56" s="77">
        <f t="shared" si="3"/>
        <v>690</v>
      </c>
      <c r="H56" s="77">
        <f t="shared" si="19"/>
        <v>17</v>
      </c>
      <c r="I56" s="77">
        <f t="shared" si="5"/>
        <v>136</v>
      </c>
      <c r="J56" s="77">
        <f t="shared" si="6"/>
        <v>680</v>
      </c>
      <c r="K56" s="79">
        <f t="shared" si="20"/>
        <v>0</v>
      </c>
      <c r="L56" s="79">
        <f t="shared" si="14"/>
        <v>1884</v>
      </c>
      <c r="M56" s="79">
        <f t="shared" si="15"/>
        <v>6800</v>
      </c>
      <c r="N56" s="79">
        <f t="shared" si="18"/>
        <v>0</v>
      </c>
      <c r="O56" s="79">
        <f t="shared" si="8"/>
        <v>163.03846153846155</v>
      </c>
      <c r="P56" s="78">
        <f t="shared" si="9"/>
        <v>0</v>
      </c>
      <c r="Q56" s="80">
        <f t="shared" si="10"/>
        <v>0</v>
      </c>
      <c r="R56" s="80">
        <f t="shared" si="11"/>
        <v>4000</v>
      </c>
      <c r="S56" s="80">
        <f t="shared" si="12"/>
        <v>15</v>
      </c>
      <c r="T56" s="80">
        <f t="shared" si="13"/>
        <v>25</v>
      </c>
    </row>
    <row r="57" spans="1:20" x14ac:dyDescent="0.3">
      <c r="A57" s="81">
        <v>37</v>
      </c>
      <c r="B57" s="77">
        <v>5</v>
      </c>
      <c r="C57" s="77">
        <v>5</v>
      </c>
      <c r="D57" s="77">
        <v>8</v>
      </c>
      <c r="E57" s="77">
        <f t="shared" si="1"/>
        <v>200</v>
      </c>
      <c r="F57" s="77">
        <f t="shared" si="2"/>
        <v>400</v>
      </c>
      <c r="G57" s="77">
        <f t="shared" si="3"/>
        <v>600</v>
      </c>
      <c r="H57" s="77">
        <f t="shared" si="19"/>
        <v>17</v>
      </c>
      <c r="I57" s="77">
        <f t="shared" si="5"/>
        <v>136</v>
      </c>
      <c r="J57" s="77">
        <f t="shared" si="6"/>
        <v>680</v>
      </c>
      <c r="K57" s="79">
        <f t="shared" si="20"/>
        <v>0</v>
      </c>
      <c r="L57" s="79">
        <f t="shared" si="14"/>
        <v>1964</v>
      </c>
      <c r="M57" s="79">
        <f t="shared" si="15"/>
        <v>6800</v>
      </c>
      <c r="N57" s="79">
        <f t="shared" si="18"/>
        <v>0</v>
      </c>
      <c r="O57" s="79">
        <f t="shared" si="8"/>
        <v>169.96153846153845</v>
      </c>
      <c r="P57" s="78">
        <f t="shared" si="9"/>
        <v>0</v>
      </c>
      <c r="Q57" s="80">
        <f t="shared" si="10"/>
        <v>0</v>
      </c>
      <c r="R57" s="80">
        <f t="shared" si="11"/>
        <v>4000</v>
      </c>
      <c r="S57" s="80">
        <f t="shared" si="12"/>
        <v>15</v>
      </c>
      <c r="T57" s="80">
        <f t="shared" si="13"/>
        <v>25</v>
      </c>
    </row>
    <row r="58" spans="1:20" x14ac:dyDescent="0.3">
      <c r="A58" s="81">
        <v>38</v>
      </c>
      <c r="B58" s="77">
        <v>4</v>
      </c>
      <c r="C58" s="77">
        <v>5</v>
      </c>
      <c r="D58" s="77">
        <v>8</v>
      </c>
      <c r="E58" s="77">
        <f t="shared" si="1"/>
        <v>200</v>
      </c>
      <c r="F58" s="77">
        <f t="shared" si="2"/>
        <v>400</v>
      </c>
      <c r="G58" s="77">
        <f t="shared" si="3"/>
        <v>600</v>
      </c>
      <c r="H58" s="77">
        <f t="shared" si="19"/>
        <v>17</v>
      </c>
      <c r="I58" s="77">
        <f t="shared" si="5"/>
        <v>136</v>
      </c>
      <c r="J58" s="77">
        <f t="shared" si="6"/>
        <v>544</v>
      </c>
      <c r="K58" s="79">
        <f t="shared" si="20"/>
        <v>0</v>
      </c>
      <c r="L58" s="79">
        <f t="shared" si="14"/>
        <v>1908</v>
      </c>
      <c r="M58" s="79">
        <f t="shared" si="15"/>
        <v>5440</v>
      </c>
      <c r="N58" s="79">
        <f t="shared" si="18"/>
        <v>0</v>
      </c>
      <c r="O58" s="79">
        <f t="shared" si="8"/>
        <v>165.11538461538461</v>
      </c>
      <c r="P58" s="78">
        <f t="shared" si="9"/>
        <v>0</v>
      </c>
      <c r="Q58" s="80">
        <f t="shared" si="10"/>
        <v>0</v>
      </c>
      <c r="R58" s="80">
        <f t="shared" si="11"/>
        <v>4000</v>
      </c>
      <c r="S58" s="80">
        <f t="shared" si="12"/>
        <v>15</v>
      </c>
      <c r="T58" s="80">
        <f t="shared" si="13"/>
        <v>25</v>
      </c>
    </row>
    <row r="59" spans="1:20" x14ac:dyDescent="0.3">
      <c r="A59" s="81">
        <v>39</v>
      </c>
      <c r="B59" s="77">
        <v>5</v>
      </c>
      <c r="C59" s="77">
        <v>5</v>
      </c>
      <c r="D59" s="77">
        <v>8</v>
      </c>
      <c r="E59" s="77">
        <f t="shared" si="1"/>
        <v>200</v>
      </c>
      <c r="F59" s="77">
        <f t="shared" si="2"/>
        <v>400</v>
      </c>
      <c r="G59" s="77">
        <f t="shared" si="3"/>
        <v>600</v>
      </c>
      <c r="H59" s="77">
        <f t="shared" si="19"/>
        <v>17</v>
      </c>
      <c r="I59" s="77">
        <f t="shared" si="5"/>
        <v>136</v>
      </c>
      <c r="J59" s="77">
        <f t="shared" si="6"/>
        <v>680</v>
      </c>
      <c r="K59" s="79">
        <f t="shared" si="20"/>
        <v>0</v>
      </c>
      <c r="L59" s="79">
        <f t="shared" si="14"/>
        <v>1988</v>
      </c>
      <c r="M59" s="79">
        <f t="shared" si="15"/>
        <v>6800</v>
      </c>
      <c r="N59" s="79">
        <f t="shared" si="18"/>
        <v>0</v>
      </c>
      <c r="O59" s="79">
        <f t="shared" si="8"/>
        <v>172.03846153846155</v>
      </c>
      <c r="P59" s="78">
        <f t="shared" si="9"/>
        <v>0</v>
      </c>
      <c r="Q59" s="80">
        <f t="shared" si="10"/>
        <v>0</v>
      </c>
      <c r="R59" s="80">
        <f t="shared" si="11"/>
        <v>4000</v>
      </c>
      <c r="S59" s="80">
        <f t="shared" si="12"/>
        <v>15</v>
      </c>
      <c r="T59" s="80">
        <f t="shared" si="13"/>
        <v>25</v>
      </c>
    </row>
    <row r="60" spans="1:20" x14ac:dyDescent="0.3">
      <c r="A60" s="81">
        <v>40</v>
      </c>
      <c r="B60" s="77">
        <v>5</v>
      </c>
      <c r="C60" s="77">
        <v>5</v>
      </c>
      <c r="D60" s="77">
        <v>8</v>
      </c>
      <c r="E60" s="77">
        <f t="shared" si="1"/>
        <v>200</v>
      </c>
      <c r="F60" s="77">
        <f t="shared" si="2"/>
        <v>400</v>
      </c>
      <c r="G60" s="77">
        <f t="shared" si="3"/>
        <v>600</v>
      </c>
      <c r="H60" s="77">
        <f t="shared" si="19"/>
        <v>17</v>
      </c>
      <c r="I60" s="77">
        <f t="shared" si="5"/>
        <v>136</v>
      </c>
      <c r="J60" s="77">
        <f t="shared" si="6"/>
        <v>680</v>
      </c>
      <c r="K60" s="79">
        <f t="shared" si="20"/>
        <v>0</v>
      </c>
      <c r="L60" s="79">
        <f t="shared" si="14"/>
        <v>2068</v>
      </c>
      <c r="M60" s="79">
        <f t="shared" si="15"/>
        <v>6800</v>
      </c>
      <c r="N60" s="79">
        <f t="shared" si="18"/>
        <v>0</v>
      </c>
      <c r="O60" s="79">
        <f t="shared" si="8"/>
        <v>178.96153846153845</v>
      </c>
      <c r="P60" s="78">
        <f t="shared" si="9"/>
        <v>0</v>
      </c>
      <c r="Q60" s="80">
        <f t="shared" si="10"/>
        <v>0</v>
      </c>
      <c r="R60" s="80">
        <f t="shared" si="11"/>
        <v>4000</v>
      </c>
      <c r="S60" s="80">
        <f t="shared" si="12"/>
        <v>15</v>
      </c>
      <c r="T60" s="80">
        <f t="shared" si="13"/>
        <v>25</v>
      </c>
    </row>
    <row r="61" spans="1:20" x14ac:dyDescent="0.3">
      <c r="A61" s="81">
        <v>41</v>
      </c>
      <c r="B61" s="77">
        <v>5</v>
      </c>
      <c r="C61" s="77">
        <v>4</v>
      </c>
      <c r="D61" s="77">
        <v>8</v>
      </c>
      <c r="E61" s="77">
        <f t="shared" si="1"/>
        <v>160</v>
      </c>
      <c r="F61" s="77">
        <f t="shared" si="2"/>
        <v>400</v>
      </c>
      <c r="G61" s="77">
        <f t="shared" si="3"/>
        <v>560</v>
      </c>
      <c r="H61" s="77">
        <f t="shared" si="19"/>
        <v>17</v>
      </c>
      <c r="I61" s="77">
        <f t="shared" si="5"/>
        <v>136</v>
      </c>
      <c r="J61" s="77">
        <f t="shared" si="6"/>
        <v>680</v>
      </c>
      <c r="K61" s="79">
        <f t="shared" si="20"/>
        <v>0</v>
      </c>
      <c r="L61" s="79">
        <f t="shared" si="14"/>
        <v>2188</v>
      </c>
      <c r="M61" s="79">
        <f t="shared" si="15"/>
        <v>6800</v>
      </c>
      <c r="N61" s="79">
        <f t="shared" si="18"/>
        <v>0</v>
      </c>
      <c r="O61" s="79">
        <f t="shared" si="8"/>
        <v>189.34615384615384</v>
      </c>
      <c r="P61" s="78">
        <f t="shared" si="9"/>
        <v>0</v>
      </c>
      <c r="Q61" s="80">
        <f t="shared" si="10"/>
        <v>0</v>
      </c>
      <c r="R61" s="80">
        <f t="shared" si="11"/>
        <v>4000</v>
      </c>
      <c r="S61" s="80">
        <f t="shared" si="12"/>
        <v>15</v>
      </c>
      <c r="T61" s="80">
        <f t="shared" si="13"/>
        <v>25</v>
      </c>
    </row>
    <row r="62" spans="1:20" x14ac:dyDescent="0.3">
      <c r="A62" s="81">
        <v>42</v>
      </c>
      <c r="B62" s="77">
        <v>5</v>
      </c>
      <c r="C62" s="77">
        <v>4</v>
      </c>
      <c r="D62" s="77">
        <v>8</v>
      </c>
      <c r="E62" s="77">
        <f t="shared" si="1"/>
        <v>160</v>
      </c>
      <c r="F62" s="77">
        <f t="shared" si="2"/>
        <v>400</v>
      </c>
      <c r="G62" s="77">
        <f t="shared" si="3"/>
        <v>560</v>
      </c>
      <c r="H62" s="77">
        <f t="shared" si="19"/>
        <v>17</v>
      </c>
      <c r="I62" s="77">
        <f t="shared" si="5"/>
        <v>136</v>
      </c>
      <c r="J62" s="77">
        <f t="shared" si="6"/>
        <v>680</v>
      </c>
      <c r="K62" s="79">
        <f t="shared" si="20"/>
        <v>0</v>
      </c>
      <c r="L62" s="79">
        <f t="shared" si="14"/>
        <v>2308</v>
      </c>
      <c r="M62" s="79">
        <f t="shared" si="15"/>
        <v>6800</v>
      </c>
      <c r="N62" s="79">
        <f t="shared" si="18"/>
        <v>0</v>
      </c>
      <c r="O62" s="79">
        <f t="shared" si="8"/>
        <v>199.73076923076923</v>
      </c>
      <c r="P62" s="78">
        <f t="shared" si="9"/>
        <v>0</v>
      </c>
      <c r="Q62" s="80">
        <f t="shared" si="10"/>
        <v>0</v>
      </c>
      <c r="R62" s="80">
        <f t="shared" si="11"/>
        <v>4000</v>
      </c>
      <c r="S62" s="80">
        <f t="shared" si="12"/>
        <v>15</v>
      </c>
      <c r="T62" s="80">
        <f t="shared" si="13"/>
        <v>25</v>
      </c>
    </row>
    <row r="63" spans="1:20" x14ac:dyDescent="0.3">
      <c r="A63" s="81">
        <v>43</v>
      </c>
      <c r="B63" s="77">
        <v>4</v>
      </c>
      <c r="C63" s="77">
        <v>4</v>
      </c>
      <c r="D63" s="77">
        <v>8</v>
      </c>
      <c r="E63" s="77">
        <f t="shared" si="1"/>
        <v>160</v>
      </c>
      <c r="F63" s="77">
        <f t="shared" si="2"/>
        <v>400</v>
      </c>
      <c r="G63" s="77">
        <f t="shared" si="3"/>
        <v>560</v>
      </c>
      <c r="H63" s="77">
        <f t="shared" si="19"/>
        <v>17</v>
      </c>
      <c r="I63" s="77">
        <f t="shared" si="5"/>
        <v>136</v>
      </c>
      <c r="J63" s="77">
        <f t="shared" si="6"/>
        <v>544</v>
      </c>
      <c r="K63" s="79">
        <f t="shared" si="20"/>
        <v>0</v>
      </c>
      <c r="L63" s="79">
        <f t="shared" si="14"/>
        <v>2292</v>
      </c>
      <c r="M63" s="79">
        <f t="shared" si="15"/>
        <v>5440</v>
      </c>
      <c r="N63" s="79">
        <f t="shared" si="18"/>
        <v>0</v>
      </c>
      <c r="O63" s="79">
        <f t="shared" si="8"/>
        <v>198.34615384615384</v>
      </c>
      <c r="P63" s="78">
        <f t="shared" si="9"/>
        <v>0</v>
      </c>
      <c r="Q63" s="80">
        <f t="shared" si="10"/>
        <v>0</v>
      </c>
      <c r="R63" s="80">
        <f t="shared" si="11"/>
        <v>4000</v>
      </c>
      <c r="S63" s="80">
        <f t="shared" si="12"/>
        <v>15</v>
      </c>
      <c r="T63" s="80">
        <f t="shared" si="13"/>
        <v>25</v>
      </c>
    </row>
    <row r="64" spans="1:20" x14ac:dyDescent="0.3">
      <c r="A64" s="81">
        <v>44</v>
      </c>
      <c r="B64" s="77">
        <v>5</v>
      </c>
      <c r="C64" s="77">
        <v>4</v>
      </c>
      <c r="D64" s="77">
        <v>8</v>
      </c>
      <c r="E64" s="77">
        <f t="shared" si="1"/>
        <v>160</v>
      </c>
      <c r="F64" s="77">
        <f t="shared" si="2"/>
        <v>400</v>
      </c>
      <c r="G64" s="77">
        <f t="shared" si="3"/>
        <v>560</v>
      </c>
      <c r="H64" s="77">
        <f t="shared" si="19"/>
        <v>17</v>
      </c>
      <c r="I64" s="77">
        <f t="shared" si="5"/>
        <v>136</v>
      </c>
      <c r="J64" s="77">
        <f t="shared" si="6"/>
        <v>680</v>
      </c>
      <c r="K64" s="79">
        <f t="shared" si="20"/>
        <v>0</v>
      </c>
      <c r="L64" s="79">
        <f t="shared" si="14"/>
        <v>2412</v>
      </c>
      <c r="M64" s="79">
        <f t="shared" si="15"/>
        <v>6800</v>
      </c>
      <c r="N64" s="79">
        <f t="shared" si="18"/>
        <v>0</v>
      </c>
      <c r="O64" s="79">
        <f t="shared" si="8"/>
        <v>208.73076923076923</v>
      </c>
      <c r="P64" s="78">
        <f t="shared" si="9"/>
        <v>0</v>
      </c>
      <c r="Q64" s="80">
        <f t="shared" si="10"/>
        <v>0</v>
      </c>
      <c r="R64" s="80">
        <f t="shared" si="11"/>
        <v>4000</v>
      </c>
      <c r="S64" s="80">
        <f t="shared" si="12"/>
        <v>15</v>
      </c>
      <c r="T64" s="80">
        <f t="shared" si="13"/>
        <v>25</v>
      </c>
    </row>
    <row r="65" spans="1:20" x14ac:dyDescent="0.3">
      <c r="A65" s="81">
        <v>45</v>
      </c>
      <c r="B65" s="77">
        <v>5</v>
      </c>
      <c r="C65" s="77">
        <v>4</v>
      </c>
      <c r="D65" s="77">
        <v>7</v>
      </c>
      <c r="E65" s="77">
        <f t="shared" si="1"/>
        <v>160</v>
      </c>
      <c r="F65" s="77">
        <f t="shared" si="2"/>
        <v>350</v>
      </c>
      <c r="G65" s="77">
        <f t="shared" si="3"/>
        <v>510</v>
      </c>
      <c r="H65" s="77">
        <f t="shared" si="19"/>
        <v>17</v>
      </c>
      <c r="I65" s="77">
        <f t="shared" si="5"/>
        <v>136</v>
      </c>
      <c r="J65" s="77">
        <f t="shared" si="6"/>
        <v>680</v>
      </c>
      <c r="K65" s="79">
        <f t="shared" si="20"/>
        <v>0</v>
      </c>
      <c r="L65" s="79">
        <f t="shared" si="14"/>
        <v>2582</v>
      </c>
      <c r="M65" s="79">
        <f t="shared" si="15"/>
        <v>6800</v>
      </c>
      <c r="N65" s="79">
        <f t="shared" si="18"/>
        <v>0</v>
      </c>
      <c r="O65" s="79">
        <f t="shared" si="8"/>
        <v>223.44230769230768</v>
      </c>
      <c r="P65" s="78">
        <f t="shared" si="9"/>
        <v>0</v>
      </c>
      <c r="Q65" s="80">
        <f t="shared" si="10"/>
        <v>0</v>
      </c>
      <c r="R65" s="80">
        <f t="shared" si="11"/>
        <v>4000</v>
      </c>
      <c r="S65" s="80">
        <f t="shared" si="12"/>
        <v>15</v>
      </c>
      <c r="T65" s="80">
        <f t="shared" si="13"/>
        <v>25</v>
      </c>
    </row>
    <row r="66" spans="1:20" x14ac:dyDescent="0.3">
      <c r="A66" s="81">
        <v>46</v>
      </c>
      <c r="B66" s="77">
        <v>5</v>
      </c>
      <c r="C66" s="77">
        <v>4</v>
      </c>
      <c r="D66" s="77">
        <v>7</v>
      </c>
      <c r="E66" s="77">
        <f t="shared" si="1"/>
        <v>160</v>
      </c>
      <c r="F66" s="77">
        <f t="shared" si="2"/>
        <v>350</v>
      </c>
      <c r="G66" s="77">
        <f t="shared" si="3"/>
        <v>510</v>
      </c>
      <c r="H66" s="77">
        <f t="shared" si="19"/>
        <v>17</v>
      </c>
      <c r="I66" s="77">
        <f t="shared" si="5"/>
        <v>136</v>
      </c>
      <c r="J66" s="77">
        <f t="shared" si="6"/>
        <v>680</v>
      </c>
      <c r="K66" s="79">
        <f t="shared" si="20"/>
        <v>0</v>
      </c>
      <c r="L66" s="79">
        <f t="shared" si="14"/>
        <v>2752</v>
      </c>
      <c r="M66" s="79">
        <f t="shared" si="15"/>
        <v>6800</v>
      </c>
      <c r="N66" s="79">
        <f t="shared" si="18"/>
        <v>0</v>
      </c>
      <c r="O66" s="79">
        <f t="shared" si="8"/>
        <v>238.15384615384616</v>
      </c>
      <c r="P66" s="78">
        <f t="shared" si="9"/>
        <v>0</v>
      </c>
      <c r="Q66" s="80">
        <f t="shared" si="10"/>
        <v>0</v>
      </c>
      <c r="R66" s="80">
        <f t="shared" si="11"/>
        <v>4000</v>
      </c>
      <c r="S66" s="80">
        <f t="shared" si="12"/>
        <v>15</v>
      </c>
      <c r="T66" s="80">
        <f t="shared" si="13"/>
        <v>25</v>
      </c>
    </row>
    <row r="67" spans="1:20" x14ac:dyDescent="0.3">
      <c r="A67" s="81">
        <v>47</v>
      </c>
      <c r="B67" s="77">
        <v>4</v>
      </c>
      <c r="C67" s="77">
        <v>4</v>
      </c>
      <c r="D67" s="77">
        <v>7</v>
      </c>
      <c r="E67" s="77">
        <f t="shared" si="1"/>
        <v>160</v>
      </c>
      <c r="F67" s="77">
        <f t="shared" si="2"/>
        <v>350</v>
      </c>
      <c r="G67" s="77">
        <f t="shared" si="3"/>
        <v>510</v>
      </c>
      <c r="H67" s="77">
        <f t="shared" si="19"/>
        <v>17</v>
      </c>
      <c r="I67" s="77">
        <f t="shared" si="5"/>
        <v>136</v>
      </c>
      <c r="J67" s="77">
        <f t="shared" si="6"/>
        <v>544</v>
      </c>
      <c r="K67" s="79">
        <f t="shared" si="20"/>
        <v>0</v>
      </c>
      <c r="L67" s="79">
        <f t="shared" si="14"/>
        <v>2786</v>
      </c>
      <c r="M67" s="79">
        <f t="shared" si="15"/>
        <v>5440</v>
      </c>
      <c r="N67" s="79">
        <f t="shared" si="18"/>
        <v>0</v>
      </c>
      <c r="O67" s="79">
        <f t="shared" si="8"/>
        <v>241.09615384615384</v>
      </c>
      <c r="P67" s="78">
        <f t="shared" si="9"/>
        <v>0</v>
      </c>
      <c r="Q67" s="80">
        <f t="shared" si="10"/>
        <v>0</v>
      </c>
      <c r="R67" s="80">
        <f t="shared" si="11"/>
        <v>4000</v>
      </c>
      <c r="S67" s="80">
        <f t="shared" si="12"/>
        <v>15</v>
      </c>
      <c r="T67" s="80">
        <f t="shared" si="13"/>
        <v>25</v>
      </c>
    </row>
    <row r="68" spans="1:20" x14ac:dyDescent="0.3">
      <c r="A68" s="81">
        <v>48</v>
      </c>
      <c r="B68" s="77">
        <v>5</v>
      </c>
      <c r="C68" s="77">
        <v>4</v>
      </c>
      <c r="D68" s="77">
        <v>7</v>
      </c>
      <c r="E68" s="77">
        <f t="shared" si="1"/>
        <v>160</v>
      </c>
      <c r="F68" s="77">
        <f t="shared" si="2"/>
        <v>350</v>
      </c>
      <c r="G68" s="77">
        <f t="shared" si="3"/>
        <v>510</v>
      </c>
      <c r="H68" s="77">
        <f t="shared" si="19"/>
        <v>17</v>
      </c>
      <c r="I68" s="77">
        <f t="shared" si="5"/>
        <v>136</v>
      </c>
      <c r="J68" s="77">
        <f t="shared" si="6"/>
        <v>680</v>
      </c>
      <c r="K68" s="79">
        <f t="shared" si="20"/>
        <v>0</v>
      </c>
      <c r="L68" s="79">
        <f t="shared" si="14"/>
        <v>2956</v>
      </c>
      <c r="M68" s="79">
        <f t="shared" si="15"/>
        <v>6800</v>
      </c>
      <c r="N68" s="79">
        <f t="shared" si="18"/>
        <v>0</v>
      </c>
      <c r="O68" s="79">
        <f t="shared" si="8"/>
        <v>255.80769230769229</v>
      </c>
      <c r="P68" s="78">
        <f t="shared" si="9"/>
        <v>0</v>
      </c>
      <c r="Q68" s="80">
        <f t="shared" si="10"/>
        <v>0</v>
      </c>
      <c r="R68" s="80">
        <f t="shared" si="11"/>
        <v>4000</v>
      </c>
      <c r="S68" s="80">
        <f t="shared" si="12"/>
        <v>15</v>
      </c>
      <c r="T68" s="80">
        <f t="shared" si="13"/>
        <v>25</v>
      </c>
    </row>
    <row r="69" spans="1:20" x14ac:dyDescent="0.3">
      <c r="A69" s="81">
        <v>49</v>
      </c>
      <c r="B69" s="77">
        <v>5</v>
      </c>
      <c r="C69" s="77">
        <v>3</v>
      </c>
      <c r="D69" s="77">
        <v>6</v>
      </c>
      <c r="E69" s="77">
        <f t="shared" si="1"/>
        <v>120</v>
      </c>
      <c r="F69" s="77">
        <f t="shared" si="2"/>
        <v>300</v>
      </c>
      <c r="G69" s="77">
        <f t="shared" si="3"/>
        <v>420</v>
      </c>
      <c r="H69" s="77">
        <f t="shared" si="19"/>
        <v>17</v>
      </c>
      <c r="I69" s="77">
        <f t="shared" si="5"/>
        <v>136</v>
      </c>
      <c r="J69" s="77">
        <f t="shared" si="6"/>
        <v>680</v>
      </c>
      <c r="K69" s="79">
        <f t="shared" si="20"/>
        <v>0</v>
      </c>
      <c r="L69" s="79">
        <f t="shared" si="14"/>
        <v>3216</v>
      </c>
      <c r="M69" s="79">
        <f t="shared" si="15"/>
        <v>6800</v>
      </c>
      <c r="N69" s="79">
        <f t="shared" si="18"/>
        <v>0</v>
      </c>
      <c r="O69" s="79">
        <f t="shared" si="8"/>
        <v>278.30769230769232</v>
      </c>
      <c r="P69" s="78">
        <f t="shared" si="9"/>
        <v>0</v>
      </c>
      <c r="Q69" s="80">
        <f t="shared" si="10"/>
        <v>0</v>
      </c>
      <c r="R69" s="80">
        <f t="shared" si="11"/>
        <v>4000</v>
      </c>
      <c r="S69" s="80">
        <f t="shared" si="12"/>
        <v>15</v>
      </c>
      <c r="T69" s="80">
        <f t="shared" si="13"/>
        <v>25</v>
      </c>
    </row>
    <row r="70" spans="1:20" x14ac:dyDescent="0.3">
      <c r="A70" s="81">
        <v>50</v>
      </c>
      <c r="B70" s="77">
        <v>5</v>
      </c>
      <c r="C70" s="77">
        <v>3</v>
      </c>
      <c r="D70" s="77">
        <v>6</v>
      </c>
      <c r="E70" s="77">
        <f t="shared" si="1"/>
        <v>120</v>
      </c>
      <c r="F70" s="77">
        <f t="shared" si="2"/>
        <v>300</v>
      </c>
      <c r="G70" s="77">
        <f t="shared" si="3"/>
        <v>420</v>
      </c>
      <c r="H70" s="77">
        <f t="shared" si="19"/>
        <v>17</v>
      </c>
      <c r="I70" s="77">
        <f t="shared" si="5"/>
        <v>136</v>
      </c>
      <c r="J70" s="77">
        <f t="shared" si="6"/>
        <v>680</v>
      </c>
      <c r="K70" s="79">
        <f t="shared" si="20"/>
        <v>0</v>
      </c>
      <c r="L70" s="79">
        <f t="shared" si="14"/>
        <v>3476</v>
      </c>
      <c r="M70" s="79">
        <f t="shared" si="15"/>
        <v>6800</v>
      </c>
      <c r="N70" s="79">
        <f t="shared" si="18"/>
        <v>0</v>
      </c>
      <c r="O70" s="79">
        <f t="shared" si="8"/>
        <v>300.80769230769232</v>
      </c>
      <c r="P70" s="78">
        <f t="shared" si="9"/>
        <v>0</v>
      </c>
      <c r="Q70" s="80">
        <f t="shared" si="10"/>
        <v>0</v>
      </c>
      <c r="R70" s="80">
        <f t="shared" si="11"/>
        <v>4000</v>
      </c>
      <c r="S70" s="80">
        <f t="shared" si="12"/>
        <v>15</v>
      </c>
      <c r="T70" s="80">
        <f t="shared" si="13"/>
        <v>25</v>
      </c>
    </row>
    <row r="71" spans="1:20" x14ac:dyDescent="0.3">
      <c r="A71" s="81">
        <v>51</v>
      </c>
      <c r="B71" s="77">
        <v>5</v>
      </c>
      <c r="C71" s="77">
        <v>3</v>
      </c>
      <c r="D71" s="77">
        <v>6</v>
      </c>
      <c r="E71" s="77">
        <f t="shared" si="1"/>
        <v>120</v>
      </c>
      <c r="F71" s="77">
        <f t="shared" si="2"/>
        <v>300</v>
      </c>
      <c r="G71" s="77">
        <f t="shared" si="3"/>
        <v>420</v>
      </c>
      <c r="H71" s="77">
        <f t="shared" si="19"/>
        <v>17</v>
      </c>
      <c r="I71" s="77">
        <f t="shared" si="5"/>
        <v>136</v>
      </c>
      <c r="J71" s="77">
        <f t="shared" si="6"/>
        <v>680</v>
      </c>
      <c r="K71" s="79">
        <f t="shared" si="20"/>
        <v>0</v>
      </c>
      <c r="L71" s="79">
        <f t="shared" si="14"/>
        <v>3736</v>
      </c>
      <c r="M71" s="79">
        <f t="shared" si="15"/>
        <v>6800</v>
      </c>
      <c r="N71" s="79">
        <f t="shared" si="18"/>
        <v>0</v>
      </c>
      <c r="O71" s="79">
        <f t="shared" si="8"/>
        <v>323.30769230769232</v>
      </c>
      <c r="P71" s="78">
        <f t="shared" si="9"/>
        <v>0</v>
      </c>
      <c r="Q71" s="80">
        <f t="shared" si="10"/>
        <v>0</v>
      </c>
      <c r="R71" s="80">
        <f t="shared" si="11"/>
        <v>4000</v>
      </c>
      <c r="S71" s="80">
        <f t="shared" si="12"/>
        <v>15</v>
      </c>
      <c r="T71" s="80">
        <f t="shared" si="13"/>
        <v>25</v>
      </c>
    </row>
    <row r="72" spans="1:20" ht="15" thickBot="1" x14ac:dyDescent="0.35">
      <c r="A72" s="83">
        <v>52</v>
      </c>
      <c r="B72" s="77">
        <v>3</v>
      </c>
      <c r="C72" s="77">
        <v>3</v>
      </c>
      <c r="D72" s="77">
        <v>6</v>
      </c>
      <c r="E72" s="77">
        <f t="shared" si="1"/>
        <v>120</v>
      </c>
      <c r="F72" s="77">
        <f t="shared" si="2"/>
        <v>300</v>
      </c>
      <c r="G72" s="77">
        <f t="shared" si="3"/>
        <v>420</v>
      </c>
      <c r="H72" s="77">
        <f t="shared" si="19"/>
        <v>17</v>
      </c>
      <c r="I72" s="77">
        <f t="shared" si="5"/>
        <v>136</v>
      </c>
      <c r="J72" s="77">
        <f t="shared" si="6"/>
        <v>408</v>
      </c>
      <c r="K72" s="79">
        <f t="shared" si="20"/>
        <v>0</v>
      </c>
      <c r="L72" s="79">
        <f t="shared" si="14"/>
        <v>3724</v>
      </c>
      <c r="M72" s="79">
        <f t="shared" si="15"/>
        <v>4080</v>
      </c>
      <c r="N72" s="79">
        <f t="shared" si="18"/>
        <v>0</v>
      </c>
      <c r="O72" s="79">
        <f t="shared" si="8"/>
        <v>322.26923076923077</v>
      </c>
      <c r="P72" s="78">
        <f t="shared" si="9"/>
        <v>0</v>
      </c>
      <c r="Q72" s="80">
        <f t="shared" si="10"/>
        <v>0</v>
      </c>
      <c r="R72" s="80">
        <f t="shared" si="11"/>
        <v>4000</v>
      </c>
      <c r="S72" s="80">
        <f t="shared" si="12"/>
        <v>15</v>
      </c>
      <c r="T72" s="80">
        <f t="shared" si="13"/>
        <v>25</v>
      </c>
    </row>
    <row r="73" spans="1:20" x14ac:dyDescent="0.3">
      <c r="A73" s="26"/>
      <c r="B73" s="26"/>
      <c r="C73" s="26"/>
      <c r="D73" s="26"/>
      <c r="E73" s="26"/>
      <c r="F73" s="26"/>
      <c r="G73" s="26"/>
      <c r="H73" s="26"/>
      <c r="I73" s="26"/>
      <c r="J73" s="26"/>
      <c r="Q73" s="44"/>
    </row>
    <row r="74" spans="1:20" x14ac:dyDescent="0.3">
      <c r="A74" s="26"/>
      <c r="B74" s="26"/>
      <c r="C74" s="26"/>
      <c r="D74" s="26"/>
      <c r="E74" s="26"/>
      <c r="F74" s="26"/>
      <c r="G74" s="26"/>
      <c r="H74" s="26"/>
      <c r="I74" s="26"/>
      <c r="L74" s="84" t="s">
        <v>15</v>
      </c>
      <c r="M74" s="85">
        <f>SUM(M21:M72)</f>
        <v>295840</v>
      </c>
      <c r="N74" s="85">
        <f>SUM(N21:N72)</f>
        <v>0</v>
      </c>
      <c r="O74" s="85">
        <f>SUM(O21:O72)</f>
        <v>12986.307692307691</v>
      </c>
      <c r="P74" s="106">
        <f>SUM(P21:P72)</f>
        <v>7</v>
      </c>
      <c r="Q74" s="106">
        <f>SUM(Q21:Q72)</f>
        <v>0</v>
      </c>
    </row>
    <row r="75" spans="1:20" ht="15.6" x14ac:dyDescent="0.3">
      <c r="L75" s="44"/>
      <c r="M75" s="44"/>
      <c r="N75" s="44"/>
      <c r="O75" s="86"/>
      <c r="P75" s="44"/>
      <c r="Q75" s="44"/>
    </row>
    <row r="76" spans="1:20" x14ac:dyDescent="0.3">
      <c r="L76" s="87" t="s">
        <v>71</v>
      </c>
      <c r="M76" s="87">
        <f>M74*(1+2/3)</f>
        <v>493066.66666666663</v>
      </c>
      <c r="N76" s="107">
        <f>N74</f>
        <v>0</v>
      </c>
      <c r="O76" s="107">
        <f>O74</f>
        <v>12986.307692307691</v>
      </c>
      <c r="P76" s="108">
        <f>P74</f>
        <v>7</v>
      </c>
      <c r="Q76" s="108">
        <f>Q74</f>
        <v>0</v>
      </c>
    </row>
    <row r="77" spans="1:20" ht="15" thickBot="1" x14ac:dyDescent="0.35"/>
    <row r="78" spans="1:20" ht="16.2" thickBot="1" x14ac:dyDescent="0.35">
      <c r="F78" s="46"/>
      <c r="P78" s="88" t="s">
        <v>45</v>
      </c>
      <c r="Q78" s="89">
        <f>SUM(M76:Q76)</f>
        <v>506059.97435897432</v>
      </c>
    </row>
  </sheetData>
  <scenarios current="0">
    <scenario name="Scenario 1" count="3" user="Cassy Charles" comment="Created by Cassy Charles on 2/21/2022">
      <inputCells r="O7" val="12"/>
      <inputCells r="O8" val="17"/>
      <inputCells r="O9" val="17"/>
    </scenario>
  </scenarios>
  <mergeCells count="25">
    <mergeCell ref="G14:J14"/>
    <mergeCell ref="G15:J15"/>
    <mergeCell ref="P18:Q18"/>
    <mergeCell ref="A10:C10"/>
    <mergeCell ref="G10:J10"/>
    <mergeCell ref="A11:C11"/>
    <mergeCell ref="G11:J11"/>
    <mergeCell ref="G12:J12"/>
    <mergeCell ref="G13:J13"/>
    <mergeCell ref="A7:A9"/>
    <mergeCell ref="B7:C7"/>
    <mergeCell ref="G7:J7"/>
    <mergeCell ref="B8:C8"/>
    <mergeCell ref="G8:J8"/>
    <mergeCell ref="B9:C9"/>
    <mergeCell ref="G3:J3"/>
    <mergeCell ref="N3:O3"/>
    <mergeCell ref="A4:A6"/>
    <mergeCell ref="B4:C4"/>
    <mergeCell ref="G4:J4"/>
    <mergeCell ref="N4:O4"/>
    <mergeCell ref="B5:C5"/>
    <mergeCell ref="G5:J5"/>
    <mergeCell ref="B6:C6"/>
    <mergeCell ref="G6:J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B3D05-3668-41B0-8181-70DFE2B37E30}">
  <dimension ref="A1:T78"/>
  <sheetViews>
    <sheetView zoomScale="30" zoomScaleNormal="30" workbookViewId="0">
      <selection activeCell="AA56" sqref="AA56"/>
    </sheetView>
  </sheetViews>
  <sheetFormatPr baseColWidth="10" defaultColWidth="10.88671875" defaultRowHeight="14.4" x14ac:dyDescent="0.3"/>
  <cols>
    <col min="3" max="3" width="16.21875" customWidth="1"/>
    <col min="4" max="4" width="19.109375" customWidth="1"/>
    <col min="5" max="5" width="20.88671875" customWidth="1"/>
    <col min="6" max="6" width="22.21875" customWidth="1"/>
    <col min="7" max="8" width="17.5546875" customWidth="1"/>
    <col min="9" max="9" width="16.88671875" customWidth="1"/>
    <col min="10" max="10" width="17.21875" customWidth="1"/>
    <col min="11" max="11" width="17.5546875" customWidth="1"/>
    <col min="12" max="12" width="15.88671875" customWidth="1"/>
    <col min="13" max="13" width="11.44140625" customWidth="1"/>
    <col min="14" max="14" width="19.5546875" customWidth="1"/>
    <col min="15" max="15" width="24.21875" customWidth="1"/>
    <col min="16" max="16" width="22.77734375" customWidth="1"/>
    <col min="17" max="17" width="11.44140625" customWidth="1"/>
  </cols>
  <sheetData>
    <row r="1" spans="1:17" ht="15.6" x14ac:dyDescent="0.3">
      <c r="A1" s="13"/>
      <c r="B1" s="13"/>
      <c r="C1" s="13"/>
      <c r="D1" s="13"/>
      <c r="E1" s="13"/>
      <c r="F1" s="13"/>
      <c r="G1" s="14"/>
      <c r="H1" s="13" t="s">
        <v>17</v>
      </c>
      <c r="I1" s="15"/>
      <c r="J1" s="15"/>
      <c r="K1" s="15"/>
      <c r="L1" s="15"/>
      <c r="M1" s="15"/>
      <c r="N1" s="16"/>
      <c r="O1" s="16"/>
      <c r="P1" s="16"/>
      <c r="Q1" s="16"/>
    </row>
    <row r="2" spans="1:17" ht="15" thickBot="1" x14ac:dyDescent="0.35">
      <c r="N2" s="17"/>
      <c r="O2" s="17"/>
      <c r="P2" s="17"/>
      <c r="Q2" s="18"/>
    </row>
    <row r="3" spans="1:17" ht="15" thickBot="1" x14ac:dyDescent="0.35">
      <c r="G3" s="132" t="s">
        <v>18</v>
      </c>
      <c r="H3" s="133"/>
      <c r="I3" s="133"/>
      <c r="J3" s="134"/>
      <c r="K3" s="19">
        <v>8</v>
      </c>
      <c r="L3" s="120" t="s">
        <v>19</v>
      </c>
      <c r="N3" s="135" t="s">
        <v>20</v>
      </c>
      <c r="O3" s="135"/>
      <c r="P3" s="120">
        <v>10</v>
      </c>
      <c r="Q3" s="17"/>
    </row>
    <row r="4" spans="1:17" ht="15" thickBot="1" x14ac:dyDescent="0.35">
      <c r="A4" s="136" t="s">
        <v>21</v>
      </c>
      <c r="B4" s="139" t="s">
        <v>22</v>
      </c>
      <c r="C4" s="140"/>
      <c r="D4" s="122">
        <v>20</v>
      </c>
      <c r="E4" s="22" t="s">
        <v>23</v>
      </c>
      <c r="G4" s="132" t="s">
        <v>24</v>
      </c>
      <c r="H4" s="133"/>
      <c r="I4" s="133"/>
      <c r="J4" s="134"/>
      <c r="K4" s="19">
        <v>10</v>
      </c>
      <c r="L4" s="19" t="s">
        <v>25</v>
      </c>
      <c r="N4" s="135" t="s">
        <v>26</v>
      </c>
      <c r="O4" s="135"/>
      <c r="P4" s="120">
        <v>18</v>
      </c>
      <c r="Q4" s="23"/>
    </row>
    <row r="5" spans="1:17" ht="15" thickBot="1" x14ac:dyDescent="0.35">
      <c r="A5" s="137"/>
      <c r="B5" s="141" t="s">
        <v>27</v>
      </c>
      <c r="C5" s="142"/>
      <c r="D5" s="123">
        <v>15</v>
      </c>
      <c r="E5" s="25" t="s">
        <v>23</v>
      </c>
      <c r="G5" s="132" t="s">
        <v>28</v>
      </c>
      <c r="H5" s="133"/>
      <c r="I5" s="133"/>
      <c r="J5" s="134"/>
      <c r="K5" s="19">
        <v>12</v>
      </c>
      <c r="L5" s="19" t="s">
        <v>25</v>
      </c>
      <c r="O5" s="26"/>
      <c r="Q5" s="23"/>
    </row>
    <row r="6" spans="1:17" ht="32.4" thickTop="1" thickBot="1" x14ac:dyDescent="0.35">
      <c r="A6" s="138"/>
      <c r="B6" s="143" t="s">
        <v>29</v>
      </c>
      <c r="C6" s="144"/>
      <c r="D6" s="124">
        <v>40</v>
      </c>
      <c r="E6" s="28" t="s">
        <v>19</v>
      </c>
      <c r="G6" s="132" t="s">
        <v>30</v>
      </c>
      <c r="H6" s="133"/>
      <c r="I6" s="133"/>
      <c r="J6" s="134"/>
      <c r="K6" s="19">
        <v>400</v>
      </c>
      <c r="L6" s="19" t="s">
        <v>31</v>
      </c>
      <c r="O6" s="29" t="s">
        <v>32</v>
      </c>
      <c r="P6" s="30" t="s">
        <v>33</v>
      </c>
    </row>
    <row r="7" spans="1:17" ht="18.600000000000001" thickTop="1" thickBot="1" x14ac:dyDescent="0.35">
      <c r="A7" s="136" t="s">
        <v>34</v>
      </c>
      <c r="B7" s="139" t="s">
        <v>22</v>
      </c>
      <c r="C7" s="140"/>
      <c r="D7" s="31">
        <v>30</v>
      </c>
      <c r="E7" s="22" t="s">
        <v>23</v>
      </c>
      <c r="G7" s="132" t="s">
        <v>35</v>
      </c>
      <c r="H7" s="133"/>
      <c r="I7" s="133"/>
      <c r="J7" s="134"/>
      <c r="K7" s="19">
        <v>300</v>
      </c>
      <c r="L7" s="19" t="s">
        <v>31</v>
      </c>
      <c r="N7" s="32" t="s">
        <v>36</v>
      </c>
      <c r="O7" s="33">
        <v>10</v>
      </c>
      <c r="P7" s="34">
        <v>0</v>
      </c>
    </row>
    <row r="8" spans="1:17" ht="18.600000000000001" thickTop="1" thickBot="1" x14ac:dyDescent="0.35">
      <c r="A8" s="137"/>
      <c r="B8" s="141" t="s">
        <v>27</v>
      </c>
      <c r="C8" s="142"/>
      <c r="D8" s="123">
        <v>25</v>
      </c>
      <c r="E8" s="25" t="s">
        <v>23</v>
      </c>
      <c r="G8" s="132" t="s">
        <v>37</v>
      </c>
      <c r="H8" s="133"/>
      <c r="I8" s="133"/>
      <c r="J8" s="134"/>
      <c r="K8" s="35">
        <v>0.66666666666666663</v>
      </c>
      <c r="L8" s="36"/>
      <c r="N8" s="32" t="s">
        <v>38</v>
      </c>
      <c r="O8" s="33">
        <v>18</v>
      </c>
      <c r="P8" s="34">
        <v>0</v>
      </c>
      <c r="Q8" s="37"/>
    </row>
    <row r="9" spans="1:17" ht="18.600000000000001" thickTop="1" thickBot="1" x14ac:dyDescent="0.35">
      <c r="A9" s="138"/>
      <c r="B9" s="143" t="s">
        <v>29</v>
      </c>
      <c r="C9" s="144"/>
      <c r="D9" s="124">
        <v>50</v>
      </c>
      <c r="E9" s="28" t="s">
        <v>19</v>
      </c>
      <c r="N9" s="32" t="s">
        <v>39</v>
      </c>
      <c r="O9" s="33">
        <v>15</v>
      </c>
      <c r="P9" s="34">
        <v>0</v>
      </c>
      <c r="Q9" s="37"/>
    </row>
    <row r="10" spans="1:17" ht="15" thickBot="1" x14ac:dyDescent="0.35">
      <c r="A10" s="149" t="s">
        <v>40</v>
      </c>
      <c r="B10" s="133"/>
      <c r="C10" s="134"/>
      <c r="D10" s="121">
        <v>4000</v>
      </c>
      <c r="E10" s="19" t="s">
        <v>19</v>
      </c>
      <c r="G10" s="150" t="s">
        <v>41</v>
      </c>
      <c r="H10" s="151"/>
      <c r="I10" s="151"/>
      <c r="J10" s="152"/>
      <c r="K10" s="39">
        <f>'Question 1-1'!C9+'Question 1-1'!C10</f>
        <v>1850</v>
      </c>
      <c r="L10" s="40" t="s">
        <v>19</v>
      </c>
      <c r="Q10" s="18"/>
    </row>
    <row r="11" spans="1:17" ht="18" thickBot="1" x14ac:dyDescent="0.35">
      <c r="A11" s="132" t="s">
        <v>42</v>
      </c>
      <c r="B11" s="133"/>
      <c r="C11" s="134"/>
      <c r="D11" s="121">
        <v>0.3</v>
      </c>
      <c r="E11" s="19"/>
      <c r="G11" s="150" t="s">
        <v>43</v>
      </c>
      <c r="H11" s="151"/>
      <c r="I11" s="151"/>
      <c r="J11" s="152"/>
      <c r="K11" s="39">
        <f>'Question 1-1'!E9</f>
        <v>600</v>
      </c>
      <c r="L11" s="40" t="s">
        <v>44</v>
      </c>
      <c r="N11" s="41" t="s">
        <v>45</v>
      </c>
      <c r="O11" s="42">
        <f>Q78</f>
        <v>461808.33333333331</v>
      </c>
      <c r="Q11" s="43"/>
    </row>
    <row r="12" spans="1:17" ht="15" thickBot="1" x14ac:dyDescent="0.35">
      <c r="A12" s="44"/>
      <c r="B12" s="44"/>
      <c r="C12" s="44"/>
      <c r="D12" s="45"/>
      <c r="E12" s="45"/>
      <c r="G12" s="150" t="s">
        <v>46</v>
      </c>
      <c r="H12" s="151"/>
      <c r="I12" s="151"/>
      <c r="J12" s="152"/>
      <c r="K12" s="39">
        <f>'Question 1-1'!E10</f>
        <v>750</v>
      </c>
      <c r="L12" s="40" t="s">
        <v>44</v>
      </c>
      <c r="O12" s="46"/>
      <c r="Q12" s="18"/>
    </row>
    <row r="13" spans="1:17" ht="18" thickBot="1" x14ac:dyDescent="0.35">
      <c r="A13" s="44"/>
      <c r="B13" s="44"/>
      <c r="C13" s="44"/>
      <c r="D13" s="45"/>
      <c r="E13" s="45"/>
      <c r="G13" s="153" t="s">
        <v>72</v>
      </c>
      <c r="H13" s="154"/>
      <c r="I13" s="154"/>
      <c r="J13" s="155"/>
      <c r="K13" s="47">
        <f>'Question 1-1'!H11</f>
        <v>8.6538461538461536E-2</v>
      </c>
      <c r="L13" s="48" t="s">
        <v>44</v>
      </c>
      <c r="N13" s="49" t="s">
        <v>47</v>
      </c>
      <c r="O13" s="50">
        <f>MAX(L20:L72)</f>
        <v>3072</v>
      </c>
      <c r="Q13" s="51"/>
    </row>
    <row r="14" spans="1:17" ht="15" thickBot="1" x14ac:dyDescent="0.35">
      <c r="A14" s="44"/>
      <c r="B14" s="44"/>
      <c r="C14" s="44"/>
      <c r="D14" s="45"/>
      <c r="E14" s="45"/>
      <c r="G14" s="145" t="s">
        <v>48</v>
      </c>
      <c r="H14" s="146"/>
      <c r="I14" s="146"/>
      <c r="J14" s="146"/>
      <c r="K14" s="118">
        <v>14</v>
      </c>
      <c r="L14" s="53" t="s">
        <v>44</v>
      </c>
      <c r="O14" s="46"/>
    </row>
    <row r="15" spans="1:17" ht="18" thickBot="1" x14ac:dyDescent="0.35">
      <c r="A15" s="44"/>
      <c r="B15" s="44"/>
      <c r="C15" s="44"/>
      <c r="D15" s="45"/>
      <c r="E15" s="45"/>
      <c r="G15" s="145" t="s">
        <v>49</v>
      </c>
      <c r="H15" s="146"/>
      <c r="I15" s="146"/>
      <c r="J15" s="146"/>
      <c r="K15" s="118">
        <v>30</v>
      </c>
      <c r="L15" s="53" t="s">
        <v>19</v>
      </c>
      <c r="N15" s="54" t="s">
        <v>50</v>
      </c>
      <c r="O15" s="55">
        <f>MIN(L20:L72)</f>
        <v>604</v>
      </c>
    </row>
    <row r="16" spans="1:17" ht="17.399999999999999" x14ac:dyDescent="0.3">
      <c r="A16" s="44"/>
      <c r="B16" s="44"/>
      <c r="C16" s="44"/>
      <c r="D16" s="45"/>
      <c r="E16" s="45"/>
      <c r="G16" s="56"/>
      <c r="H16" s="56"/>
      <c r="I16" s="56"/>
      <c r="J16" s="56"/>
      <c r="K16" s="57"/>
      <c r="L16" s="57"/>
      <c r="O16" s="58"/>
      <c r="P16" s="59"/>
    </row>
    <row r="17" spans="1:20" ht="15" thickBot="1" x14ac:dyDescent="0.35"/>
    <row r="18" spans="1:20" ht="15" thickBot="1" x14ac:dyDescent="0.35">
      <c r="A18" s="60"/>
      <c r="B18" s="60"/>
      <c r="C18" s="60"/>
      <c r="D18" s="60"/>
      <c r="E18" s="60"/>
      <c r="F18" s="60"/>
      <c r="G18" s="60"/>
      <c r="H18" s="60"/>
      <c r="I18" s="60"/>
      <c r="J18" s="60"/>
      <c r="K18" s="60"/>
      <c r="L18" s="61"/>
      <c r="M18" s="61"/>
      <c r="N18" s="61"/>
      <c r="P18" s="147" t="s">
        <v>51</v>
      </c>
      <c r="Q18" s="148"/>
    </row>
    <row r="19" spans="1:20" ht="53.4" thickBot="1" x14ac:dyDescent="0.35">
      <c r="A19" s="62" t="s">
        <v>52</v>
      </c>
      <c r="B19" s="62" t="s">
        <v>53</v>
      </c>
      <c r="C19" s="62" t="s">
        <v>54</v>
      </c>
      <c r="D19" s="62" t="s">
        <v>55</v>
      </c>
      <c r="E19" s="63" t="s">
        <v>56</v>
      </c>
      <c r="F19" s="63" t="s">
        <v>57</v>
      </c>
      <c r="G19" s="63" t="s">
        <v>58</v>
      </c>
      <c r="H19" s="64" t="s">
        <v>59</v>
      </c>
      <c r="I19" s="64" t="s">
        <v>60</v>
      </c>
      <c r="J19" s="64" t="s">
        <v>61</v>
      </c>
      <c r="K19" s="64" t="s">
        <v>62</v>
      </c>
      <c r="L19" s="65" t="s">
        <v>63</v>
      </c>
      <c r="M19" s="66" t="s">
        <v>64</v>
      </c>
      <c r="N19" s="66" t="s">
        <v>65</v>
      </c>
      <c r="O19" s="67" t="s">
        <v>66</v>
      </c>
      <c r="P19" s="68" t="s">
        <v>67</v>
      </c>
      <c r="Q19" s="119" t="s">
        <v>68</v>
      </c>
      <c r="R19" s="119" t="s">
        <v>81</v>
      </c>
      <c r="S19" s="119" t="s">
        <v>82</v>
      </c>
      <c r="T19" s="119" t="s">
        <v>83</v>
      </c>
    </row>
    <row r="20" spans="1:20" ht="15" thickBot="1" x14ac:dyDescent="0.35">
      <c r="A20" s="70" t="s">
        <v>69</v>
      </c>
      <c r="B20" s="71" t="s">
        <v>70</v>
      </c>
      <c r="C20" s="71">
        <v>20</v>
      </c>
      <c r="D20" s="71">
        <v>30</v>
      </c>
      <c r="E20" s="71">
        <v>800</v>
      </c>
      <c r="F20" s="71">
        <v>1500</v>
      </c>
      <c r="G20" s="71">
        <f>E20+F20</f>
        <v>2300</v>
      </c>
      <c r="H20" s="72">
        <v>10</v>
      </c>
      <c r="I20" s="72"/>
      <c r="J20" s="72"/>
      <c r="K20" s="72"/>
      <c r="L20" s="72">
        <f>G20</f>
        <v>2300</v>
      </c>
      <c r="M20" s="73"/>
      <c r="N20" s="73"/>
      <c r="O20" s="73"/>
      <c r="P20" s="74"/>
      <c r="Q20" s="75"/>
      <c r="R20" s="75"/>
      <c r="S20" s="75"/>
      <c r="T20" s="75"/>
    </row>
    <row r="21" spans="1:20" x14ac:dyDescent="0.3">
      <c r="A21" s="76">
        <v>1</v>
      </c>
      <c r="B21" s="77">
        <v>3</v>
      </c>
      <c r="C21" s="77">
        <v>3</v>
      </c>
      <c r="D21" s="77">
        <v>5</v>
      </c>
      <c r="E21" s="77">
        <f>$D$6*C21</f>
        <v>120</v>
      </c>
      <c r="F21" s="77">
        <f>$D$9*D21</f>
        <v>250</v>
      </c>
      <c r="G21" s="77">
        <f>E21+F21</f>
        <v>370</v>
      </c>
      <c r="H21" s="78">
        <f>$O$7</f>
        <v>10</v>
      </c>
      <c r="I21" s="77">
        <f>H21*8</f>
        <v>80</v>
      </c>
      <c r="J21" s="77">
        <f>I21*B21</f>
        <v>240</v>
      </c>
      <c r="K21" s="79">
        <f>$P$7</f>
        <v>0</v>
      </c>
      <c r="L21" s="79">
        <f>L20+J21+K21-G21</f>
        <v>2170</v>
      </c>
      <c r="M21" s="79">
        <f>(J21*$K$4)+(K21*$K$5)</f>
        <v>2400</v>
      </c>
      <c r="N21" s="79">
        <f t="shared" ref="N21:N44" si="0">IF(L21&lt;0,ABS(L21*$K$14),0)</f>
        <v>0</v>
      </c>
      <c r="O21" s="79">
        <f>IF(L21&gt;0,L21*$K$13,0)</f>
        <v>187.78846153846155</v>
      </c>
      <c r="P21" s="78">
        <f>MAX(0,H21-H20)</f>
        <v>0</v>
      </c>
      <c r="Q21" s="80">
        <f>MAX(0,H20-H21)</f>
        <v>0</v>
      </c>
      <c r="R21" s="80">
        <f>$D$10</f>
        <v>4000</v>
      </c>
      <c r="S21" s="80">
        <f>$D$5</f>
        <v>15</v>
      </c>
      <c r="T21" s="80">
        <f>$D$8</f>
        <v>25</v>
      </c>
    </row>
    <row r="22" spans="1:20" x14ac:dyDescent="0.3">
      <c r="A22" s="81">
        <v>2</v>
      </c>
      <c r="B22" s="77">
        <v>5</v>
      </c>
      <c r="C22" s="77">
        <v>3</v>
      </c>
      <c r="D22" s="77">
        <v>5</v>
      </c>
      <c r="E22" s="77">
        <f t="shared" ref="E22:E72" si="1">$D$6*C22</f>
        <v>120</v>
      </c>
      <c r="F22" s="77">
        <f t="shared" ref="F22:F72" si="2">$D$9*D22</f>
        <v>250</v>
      </c>
      <c r="G22" s="77">
        <f t="shared" ref="G22:G72" si="3">E22+F22</f>
        <v>370</v>
      </c>
      <c r="H22" s="78">
        <f t="shared" ref="H22:H35" si="4">$O$7</f>
        <v>10</v>
      </c>
      <c r="I22" s="77">
        <f t="shared" ref="I22:I72" si="5">H22*8</f>
        <v>80</v>
      </c>
      <c r="J22" s="77">
        <f t="shared" ref="J22:J72" si="6">I22*B22</f>
        <v>400</v>
      </c>
      <c r="K22" s="79">
        <f t="shared" ref="K22:K35" si="7">$P$7</f>
        <v>0</v>
      </c>
      <c r="L22" s="79">
        <f>L21+J22+K22-G22</f>
        <v>2200</v>
      </c>
      <c r="M22" s="79">
        <f>(J22*$K$4)+(K22*$K$5)</f>
        <v>4000</v>
      </c>
      <c r="N22" s="79">
        <f t="shared" si="0"/>
        <v>0</v>
      </c>
      <c r="O22" s="79">
        <f t="shared" ref="O22:O72" si="8">IF(L22&gt;0,L22*$K$13,0)</f>
        <v>190.38461538461539</v>
      </c>
      <c r="P22" s="78">
        <f t="shared" ref="P22:P72" si="9">MAX(0,H22-H21)</f>
        <v>0</v>
      </c>
      <c r="Q22" s="80">
        <f t="shared" ref="Q22:Q72" si="10">MAX(0,H21-H22)</f>
        <v>0</v>
      </c>
      <c r="R22" s="80">
        <f t="shared" ref="R22:R72" si="11">$D$10</f>
        <v>4000</v>
      </c>
      <c r="S22" s="80">
        <f t="shared" ref="S22:S72" si="12">$D$5</f>
        <v>15</v>
      </c>
      <c r="T22" s="80">
        <f t="shared" ref="T22:T72" si="13">$D$8</f>
        <v>25</v>
      </c>
    </row>
    <row r="23" spans="1:20" x14ac:dyDescent="0.3">
      <c r="A23" s="81">
        <v>3</v>
      </c>
      <c r="B23" s="77">
        <v>5</v>
      </c>
      <c r="C23" s="77">
        <v>3</v>
      </c>
      <c r="D23" s="77">
        <v>5</v>
      </c>
      <c r="E23" s="77">
        <f t="shared" si="1"/>
        <v>120</v>
      </c>
      <c r="F23" s="77">
        <f t="shared" si="2"/>
        <v>250</v>
      </c>
      <c r="G23" s="77">
        <f t="shared" si="3"/>
        <v>370</v>
      </c>
      <c r="H23" s="78">
        <f t="shared" si="4"/>
        <v>10</v>
      </c>
      <c r="I23" s="77">
        <f t="shared" si="5"/>
        <v>80</v>
      </c>
      <c r="J23" s="77">
        <f t="shared" si="6"/>
        <v>400</v>
      </c>
      <c r="K23" s="79">
        <f t="shared" si="7"/>
        <v>0</v>
      </c>
      <c r="L23" s="79">
        <f t="shared" ref="L23:L72" si="14">L22+J23+K23-G23</f>
        <v>2230</v>
      </c>
      <c r="M23" s="79">
        <f t="shared" ref="M23:M72" si="15">(J23*$K$4)+(K23*$K$5)</f>
        <v>4000</v>
      </c>
      <c r="N23" s="79">
        <f t="shared" si="0"/>
        <v>0</v>
      </c>
      <c r="O23" s="79">
        <f t="shared" si="8"/>
        <v>192.98076923076923</v>
      </c>
      <c r="P23" s="78">
        <f t="shared" si="9"/>
        <v>0</v>
      </c>
      <c r="Q23" s="80">
        <f t="shared" si="10"/>
        <v>0</v>
      </c>
      <c r="R23" s="80">
        <f t="shared" si="11"/>
        <v>4000</v>
      </c>
      <c r="S23" s="80">
        <f t="shared" si="12"/>
        <v>15</v>
      </c>
      <c r="T23" s="80">
        <f t="shared" si="13"/>
        <v>25</v>
      </c>
    </row>
    <row r="24" spans="1:20" x14ac:dyDescent="0.3">
      <c r="A24" s="81">
        <v>4</v>
      </c>
      <c r="B24" s="77">
        <v>5</v>
      </c>
      <c r="C24" s="77">
        <v>3</v>
      </c>
      <c r="D24" s="77">
        <v>5</v>
      </c>
      <c r="E24" s="77">
        <f t="shared" si="1"/>
        <v>120</v>
      </c>
      <c r="F24" s="77">
        <f t="shared" si="2"/>
        <v>250</v>
      </c>
      <c r="G24" s="77">
        <f t="shared" si="3"/>
        <v>370</v>
      </c>
      <c r="H24" s="78">
        <f t="shared" si="4"/>
        <v>10</v>
      </c>
      <c r="I24" s="77">
        <f t="shared" si="5"/>
        <v>80</v>
      </c>
      <c r="J24" s="77">
        <f t="shared" si="6"/>
        <v>400</v>
      </c>
      <c r="K24" s="79">
        <f t="shared" si="7"/>
        <v>0</v>
      </c>
      <c r="L24" s="79">
        <f t="shared" si="14"/>
        <v>2260</v>
      </c>
      <c r="M24" s="79">
        <f t="shared" si="15"/>
        <v>4000</v>
      </c>
      <c r="N24" s="79">
        <f t="shared" si="0"/>
        <v>0</v>
      </c>
      <c r="O24" s="79">
        <f t="shared" si="8"/>
        <v>195.57692307692307</v>
      </c>
      <c r="P24" s="78">
        <f t="shared" si="9"/>
        <v>0</v>
      </c>
      <c r="Q24" s="80">
        <f t="shared" si="10"/>
        <v>0</v>
      </c>
      <c r="R24" s="80">
        <f t="shared" si="11"/>
        <v>4000</v>
      </c>
      <c r="S24" s="80">
        <f t="shared" si="12"/>
        <v>15</v>
      </c>
      <c r="T24" s="80">
        <f t="shared" si="13"/>
        <v>25</v>
      </c>
    </row>
    <row r="25" spans="1:20" x14ac:dyDescent="0.3">
      <c r="A25" s="81">
        <v>5</v>
      </c>
      <c r="B25" s="77">
        <v>5</v>
      </c>
      <c r="C25" s="77">
        <v>3</v>
      </c>
      <c r="D25" s="77">
        <v>5</v>
      </c>
      <c r="E25" s="77">
        <f t="shared" si="1"/>
        <v>120</v>
      </c>
      <c r="F25" s="77">
        <f t="shared" si="2"/>
        <v>250</v>
      </c>
      <c r="G25" s="77">
        <f t="shared" si="3"/>
        <v>370</v>
      </c>
      <c r="H25" s="78">
        <f t="shared" si="4"/>
        <v>10</v>
      </c>
      <c r="I25" s="77">
        <f t="shared" si="5"/>
        <v>80</v>
      </c>
      <c r="J25" s="77">
        <f t="shared" si="6"/>
        <v>400</v>
      </c>
      <c r="K25" s="79">
        <f t="shared" si="7"/>
        <v>0</v>
      </c>
      <c r="L25" s="79">
        <f t="shared" si="14"/>
        <v>2290</v>
      </c>
      <c r="M25" s="79">
        <f t="shared" si="15"/>
        <v>4000</v>
      </c>
      <c r="N25" s="79">
        <f t="shared" si="0"/>
        <v>0</v>
      </c>
      <c r="O25" s="79">
        <f t="shared" si="8"/>
        <v>198.17307692307691</v>
      </c>
      <c r="P25" s="78">
        <f t="shared" si="9"/>
        <v>0</v>
      </c>
      <c r="Q25" s="80">
        <f t="shared" si="10"/>
        <v>0</v>
      </c>
      <c r="R25" s="80">
        <f t="shared" si="11"/>
        <v>4000</v>
      </c>
      <c r="S25" s="80">
        <f t="shared" si="12"/>
        <v>15</v>
      </c>
      <c r="T25" s="80">
        <f t="shared" si="13"/>
        <v>25</v>
      </c>
    </row>
    <row r="26" spans="1:20" x14ac:dyDescent="0.3">
      <c r="A26" s="81">
        <v>6</v>
      </c>
      <c r="B26" s="77">
        <v>5</v>
      </c>
      <c r="C26" s="77">
        <v>3</v>
      </c>
      <c r="D26" s="77">
        <v>5</v>
      </c>
      <c r="E26" s="77">
        <f t="shared" si="1"/>
        <v>120</v>
      </c>
      <c r="F26" s="77">
        <f t="shared" si="2"/>
        <v>250</v>
      </c>
      <c r="G26" s="77">
        <f t="shared" si="3"/>
        <v>370</v>
      </c>
      <c r="H26" s="78">
        <f t="shared" si="4"/>
        <v>10</v>
      </c>
      <c r="I26" s="77">
        <f t="shared" si="5"/>
        <v>80</v>
      </c>
      <c r="J26" s="77">
        <f t="shared" si="6"/>
        <v>400</v>
      </c>
      <c r="K26" s="79">
        <f t="shared" si="7"/>
        <v>0</v>
      </c>
      <c r="L26" s="79">
        <f t="shared" si="14"/>
        <v>2320</v>
      </c>
      <c r="M26" s="79">
        <f t="shared" si="15"/>
        <v>4000</v>
      </c>
      <c r="N26" s="79">
        <f t="shared" si="0"/>
        <v>0</v>
      </c>
      <c r="O26" s="79">
        <f t="shared" si="8"/>
        <v>200.76923076923077</v>
      </c>
      <c r="P26" s="78">
        <f t="shared" si="9"/>
        <v>0</v>
      </c>
      <c r="Q26" s="80">
        <f t="shared" si="10"/>
        <v>0</v>
      </c>
      <c r="R26" s="80">
        <f t="shared" si="11"/>
        <v>4000</v>
      </c>
      <c r="S26" s="80">
        <f t="shared" si="12"/>
        <v>15</v>
      </c>
      <c r="T26" s="80">
        <f t="shared" si="13"/>
        <v>25</v>
      </c>
    </row>
    <row r="27" spans="1:20" x14ac:dyDescent="0.3">
      <c r="A27" s="81">
        <v>7</v>
      </c>
      <c r="B27" s="77">
        <v>5</v>
      </c>
      <c r="C27" s="77">
        <v>3</v>
      </c>
      <c r="D27" s="77">
        <v>5</v>
      </c>
      <c r="E27" s="77">
        <f t="shared" si="1"/>
        <v>120</v>
      </c>
      <c r="F27" s="77">
        <f t="shared" si="2"/>
        <v>250</v>
      </c>
      <c r="G27" s="77">
        <f t="shared" si="3"/>
        <v>370</v>
      </c>
      <c r="H27" s="78">
        <f t="shared" si="4"/>
        <v>10</v>
      </c>
      <c r="I27" s="77">
        <f t="shared" si="5"/>
        <v>80</v>
      </c>
      <c r="J27" s="77">
        <f t="shared" si="6"/>
        <v>400</v>
      </c>
      <c r="K27" s="79">
        <f t="shared" si="7"/>
        <v>0</v>
      </c>
      <c r="L27" s="79">
        <f t="shared" si="14"/>
        <v>2350</v>
      </c>
      <c r="M27" s="79">
        <f t="shared" si="15"/>
        <v>4000</v>
      </c>
      <c r="N27" s="79">
        <f t="shared" si="0"/>
        <v>0</v>
      </c>
      <c r="O27" s="79">
        <f t="shared" si="8"/>
        <v>203.36538461538461</v>
      </c>
      <c r="P27" s="78">
        <f t="shared" si="9"/>
        <v>0</v>
      </c>
      <c r="Q27" s="80">
        <f t="shared" si="10"/>
        <v>0</v>
      </c>
      <c r="R27" s="80">
        <f t="shared" si="11"/>
        <v>4000</v>
      </c>
      <c r="S27" s="80">
        <f t="shared" si="12"/>
        <v>15</v>
      </c>
      <c r="T27" s="80">
        <f t="shared" si="13"/>
        <v>25</v>
      </c>
    </row>
    <row r="28" spans="1:20" x14ac:dyDescent="0.3">
      <c r="A28" s="81">
        <v>8</v>
      </c>
      <c r="B28" s="77">
        <v>5</v>
      </c>
      <c r="C28" s="77">
        <v>3</v>
      </c>
      <c r="D28" s="77">
        <v>5</v>
      </c>
      <c r="E28" s="77">
        <f t="shared" si="1"/>
        <v>120</v>
      </c>
      <c r="F28" s="77">
        <f t="shared" si="2"/>
        <v>250</v>
      </c>
      <c r="G28" s="77">
        <f t="shared" si="3"/>
        <v>370</v>
      </c>
      <c r="H28" s="78">
        <f t="shared" si="4"/>
        <v>10</v>
      </c>
      <c r="I28" s="77">
        <f t="shared" si="5"/>
        <v>80</v>
      </c>
      <c r="J28" s="77">
        <f t="shared" si="6"/>
        <v>400</v>
      </c>
      <c r="K28" s="79">
        <f t="shared" si="7"/>
        <v>0</v>
      </c>
      <c r="L28" s="79">
        <f t="shared" si="14"/>
        <v>2380</v>
      </c>
      <c r="M28" s="79">
        <f t="shared" si="15"/>
        <v>4000</v>
      </c>
      <c r="N28" s="79">
        <f t="shared" si="0"/>
        <v>0</v>
      </c>
      <c r="O28" s="79">
        <f t="shared" si="8"/>
        <v>205.96153846153845</v>
      </c>
      <c r="P28" s="78">
        <f t="shared" si="9"/>
        <v>0</v>
      </c>
      <c r="Q28" s="80">
        <f t="shared" si="10"/>
        <v>0</v>
      </c>
      <c r="R28" s="80">
        <f t="shared" si="11"/>
        <v>4000</v>
      </c>
      <c r="S28" s="80">
        <f t="shared" si="12"/>
        <v>15</v>
      </c>
      <c r="T28" s="80">
        <f t="shared" si="13"/>
        <v>25</v>
      </c>
    </row>
    <row r="29" spans="1:20" x14ac:dyDescent="0.3">
      <c r="A29" s="81">
        <v>9</v>
      </c>
      <c r="B29" s="77">
        <v>5</v>
      </c>
      <c r="C29" s="77">
        <v>3</v>
      </c>
      <c r="D29" s="77">
        <v>6</v>
      </c>
      <c r="E29" s="77">
        <f t="shared" si="1"/>
        <v>120</v>
      </c>
      <c r="F29" s="77">
        <f t="shared" si="2"/>
        <v>300</v>
      </c>
      <c r="G29" s="77">
        <f t="shared" si="3"/>
        <v>420</v>
      </c>
      <c r="H29" s="78">
        <f t="shared" si="4"/>
        <v>10</v>
      </c>
      <c r="I29" s="77">
        <f t="shared" si="5"/>
        <v>80</v>
      </c>
      <c r="J29" s="77">
        <f t="shared" si="6"/>
        <v>400</v>
      </c>
      <c r="K29" s="79">
        <f t="shared" si="7"/>
        <v>0</v>
      </c>
      <c r="L29" s="79">
        <f t="shared" si="14"/>
        <v>2360</v>
      </c>
      <c r="M29" s="79">
        <f t="shared" si="15"/>
        <v>4000</v>
      </c>
      <c r="N29" s="79">
        <f t="shared" si="0"/>
        <v>0</v>
      </c>
      <c r="O29" s="79">
        <f t="shared" si="8"/>
        <v>204.23076923076923</v>
      </c>
      <c r="P29" s="78">
        <f t="shared" si="9"/>
        <v>0</v>
      </c>
      <c r="Q29" s="80">
        <f t="shared" si="10"/>
        <v>0</v>
      </c>
      <c r="R29" s="80">
        <f t="shared" si="11"/>
        <v>4000</v>
      </c>
      <c r="S29" s="80">
        <f t="shared" si="12"/>
        <v>15</v>
      </c>
      <c r="T29" s="80">
        <f t="shared" si="13"/>
        <v>25</v>
      </c>
    </row>
    <row r="30" spans="1:20" x14ac:dyDescent="0.3">
      <c r="A30" s="81">
        <v>10</v>
      </c>
      <c r="B30" s="77">
        <v>5</v>
      </c>
      <c r="C30" s="77">
        <v>3</v>
      </c>
      <c r="D30" s="77">
        <v>6</v>
      </c>
      <c r="E30" s="77">
        <f t="shared" si="1"/>
        <v>120</v>
      </c>
      <c r="F30" s="77">
        <f t="shared" si="2"/>
        <v>300</v>
      </c>
      <c r="G30" s="77">
        <f t="shared" si="3"/>
        <v>420</v>
      </c>
      <c r="H30" s="78">
        <f t="shared" si="4"/>
        <v>10</v>
      </c>
      <c r="I30" s="77">
        <f t="shared" si="5"/>
        <v>80</v>
      </c>
      <c r="J30" s="77">
        <f t="shared" si="6"/>
        <v>400</v>
      </c>
      <c r="K30" s="79">
        <f t="shared" si="7"/>
        <v>0</v>
      </c>
      <c r="L30" s="79">
        <f t="shared" si="14"/>
        <v>2340</v>
      </c>
      <c r="M30" s="79">
        <f t="shared" si="15"/>
        <v>4000</v>
      </c>
      <c r="N30" s="79">
        <f t="shared" si="0"/>
        <v>0</v>
      </c>
      <c r="O30" s="79">
        <f t="shared" si="8"/>
        <v>202.5</v>
      </c>
      <c r="P30" s="78">
        <f t="shared" si="9"/>
        <v>0</v>
      </c>
      <c r="Q30" s="80">
        <f t="shared" si="10"/>
        <v>0</v>
      </c>
      <c r="R30" s="80">
        <f t="shared" si="11"/>
        <v>4000</v>
      </c>
      <c r="S30" s="80">
        <f t="shared" si="12"/>
        <v>15</v>
      </c>
      <c r="T30" s="80">
        <f t="shared" si="13"/>
        <v>25</v>
      </c>
    </row>
    <row r="31" spans="1:20" x14ac:dyDescent="0.3">
      <c r="A31" s="81">
        <v>11</v>
      </c>
      <c r="B31" s="77">
        <v>5</v>
      </c>
      <c r="C31" s="77">
        <v>3</v>
      </c>
      <c r="D31" s="77">
        <v>6</v>
      </c>
      <c r="E31" s="77">
        <f t="shared" si="1"/>
        <v>120</v>
      </c>
      <c r="F31" s="77">
        <f t="shared" si="2"/>
        <v>300</v>
      </c>
      <c r="G31" s="77">
        <f t="shared" si="3"/>
        <v>420</v>
      </c>
      <c r="H31" s="78">
        <f t="shared" si="4"/>
        <v>10</v>
      </c>
      <c r="I31" s="77">
        <f t="shared" si="5"/>
        <v>80</v>
      </c>
      <c r="J31" s="77">
        <f t="shared" si="6"/>
        <v>400</v>
      </c>
      <c r="K31" s="79">
        <f t="shared" si="7"/>
        <v>0</v>
      </c>
      <c r="L31" s="79">
        <f t="shared" si="14"/>
        <v>2320</v>
      </c>
      <c r="M31" s="79">
        <f t="shared" si="15"/>
        <v>4000</v>
      </c>
      <c r="N31" s="79">
        <f t="shared" si="0"/>
        <v>0</v>
      </c>
      <c r="O31" s="79">
        <f t="shared" si="8"/>
        <v>200.76923076923077</v>
      </c>
      <c r="P31" s="78">
        <f t="shared" si="9"/>
        <v>0</v>
      </c>
      <c r="Q31" s="80">
        <f t="shared" si="10"/>
        <v>0</v>
      </c>
      <c r="R31" s="80">
        <f t="shared" si="11"/>
        <v>4000</v>
      </c>
      <c r="S31" s="80">
        <f t="shared" si="12"/>
        <v>15</v>
      </c>
      <c r="T31" s="80">
        <f t="shared" si="13"/>
        <v>25</v>
      </c>
    </row>
    <row r="32" spans="1:20" x14ac:dyDescent="0.3">
      <c r="A32" s="81">
        <v>12</v>
      </c>
      <c r="B32" s="77">
        <v>5</v>
      </c>
      <c r="C32" s="77">
        <v>3</v>
      </c>
      <c r="D32" s="77">
        <v>6</v>
      </c>
      <c r="E32" s="77">
        <f t="shared" si="1"/>
        <v>120</v>
      </c>
      <c r="F32" s="77">
        <f t="shared" si="2"/>
        <v>300</v>
      </c>
      <c r="G32" s="77">
        <f t="shared" si="3"/>
        <v>420</v>
      </c>
      <c r="H32" s="78">
        <f t="shared" si="4"/>
        <v>10</v>
      </c>
      <c r="I32" s="77">
        <f t="shared" si="5"/>
        <v>80</v>
      </c>
      <c r="J32" s="77">
        <f t="shared" si="6"/>
        <v>400</v>
      </c>
      <c r="K32" s="79">
        <f t="shared" si="7"/>
        <v>0</v>
      </c>
      <c r="L32" s="79">
        <f t="shared" si="14"/>
        <v>2300</v>
      </c>
      <c r="M32" s="79">
        <f t="shared" si="15"/>
        <v>4000</v>
      </c>
      <c r="N32" s="79">
        <f t="shared" si="0"/>
        <v>0</v>
      </c>
      <c r="O32" s="79">
        <f t="shared" si="8"/>
        <v>199.03846153846155</v>
      </c>
      <c r="P32" s="78">
        <f t="shared" si="9"/>
        <v>0</v>
      </c>
      <c r="Q32" s="80">
        <f t="shared" si="10"/>
        <v>0</v>
      </c>
      <c r="R32" s="80">
        <f t="shared" si="11"/>
        <v>4000</v>
      </c>
      <c r="S32" s="80">
        <f t="shared" si="12"/>
        <v>15</v>
      </c>
      <c r="T32" s="80">
        <f t="shared" si="13"/>
        <v>25</v>
      </c>
    </row>
    <row r="33" spans="1:20" x14ac:dyDescent="0.3">
      <c r="A33" s="81">
        <v>13</v>
      </c>
      <c r="B33" s="77">
        <v>5</v>
      </c>
      <c r="C33" s="77">
        <v>4</v>
      </c>
      <c r="D33" s="77">
        <v>6</v>
      </c>
      <c r="E33" s="77">
        <f t="shared" si="1"/>
        <v>160</v>
      </c>
      <c r="F33" s="77">
        <f t="shared" si="2"/>
        <v>300</v>
      </c>
      <c r="G33" s="77">
        <f t="shared" si="3"/>
        <v>460</v>
      </c>
      <c r="H33" s="78">
        <f t="shared" si="4"/>
        <v>10</v>
      </c>
      <c r="I33" s="77">
        <f t="shared" si="5"/>
        <v>80</v>
      </c>
      <c r="J33" s="77">
        <f t="shared" si="6"/>
        <v>400</v>
      </c>
      <c r="K33" s="79">
        <f t="shared" si="7"/>
        <v>0</v>
      </c>
      <c r="L33" s="79">
        <f t="shared" si="14"/>
        <v>2240</v>
      </c>
      <c r="M33" s="79">
        <f t="shared" si="15"/>
        <v>4000</v>
      </c>
      <c r="N33" s="79">
        <f t="shared" si="0"/>
        <v>0</v>
      </c>
      <c r="O33" s="79">
        <f t="shared" si="8"/>
        <v>193.84615384615384</v>
      </c>
      <c r="P33" s="78">
        <f t="shared" si="9"/>
        <v>0</v>
      </c>
      <c r="Q33" s="80">
        <f t="shared" si="10"/>
        <v>0</v>
      </c>
      <c r="R33" s="80">
        <f t="shared" si="11"/>
        <v>4000</v>
      </c>
      <c r="S33" s="80">
        <f t="shared" si="12"/>
        <v>15</v>
      </c>
      <c r="T33" s="80">
        <f t="shared" si="13"/>
        <v>25</v>
      </c>
    </row>
    <row r="34" spans="1:20" x14ac:dyDescent="0.3">
      <c r="A34" s="81">
        <v>14</v>
      </c>
      <c r="B34" s="77">
        <v>5</v>
      </c>
      <c r="C34" s="77">
        <v>4</v>
      </c>
      <c r="D34" s="77">
        <v>6</v>
      </c>
      <c r="E34" s="77">
        <f t="shared" si="1"/>
        <v>160</v>
      </c>
      <c r="F34" s="77">
        <f t="shared" si="2"/>
        <v>300</v>
      </c>
      <c r="G34" s="77">
        <f t="shared" si="3"/>
        <v>460</v>
      </c>
      <c r="H34" s="78">
        <f t="shared" si="4"/>
        <v>10</v>
      </c>
      <c r="I34" s="77">
        <f t="shared" si="5"/>
        <v>80</v>
      </c>
      <c r="J34" s="77">
        <f t="shared" si="6"/>
        <v>400</v>
      </c>
      <c r="K34" s="79">
        <f t="shared" si="7"/>
        <v>0</v>
      </c>
      <c r="L34" s="79">
        <f t="shared" si="14"/>
        <v>2180</v>
      </c>
      <c r="M34" s="79">
        <f t="shared" si="15"/>
        <v>4000</v>
      </c>
      <c r="N34" s="79">
        <f t="shared" si="0"/>
        <v>0</v>
      </c>
      <c r="O34" s="79">
        <f t="shared" si="8"/>
        <v>188.65384615384616</v>
      </c>
      <c r="P34" s="78">
        <f t="shared" si="9"/>
        <v>0</v>
      </c>
      <c r="Q34" s="80">
        <f t="shared" si="10"/>
        <v>0</v>
      </c>
      <c r="R34" s="80">
        <f t="shared" si="11"/>
        <v>4000</v>
      </c>
      <c r="S34" s="80">
        <f t="shared" si="12"/>
        <v>15</v>
      </c>
      <c r="T34" s="80">
        <f t="shared" si="13"/>
        <v>25</v>
      </c>
    </row>
    <row r="35" spans="1:20" x14ac:dyDescent="0.3">
      <c r="A35" s="81">
        <v>15</v>
      </c>
      <c r="B35" s="77">
        <v>5</v>
      </c>
      <c r="C35" s="77">
        <v>4</v>
      </c>
      <c r="D35" s="77">
        <v>6</v>
      </c>
      <c r="E35" s="77">
        <f t="shared" si="1"/>
        <v>160</v>
      </c>
      <c r="F35" s="77">
        <f t="shared" si="2"/>
        <v>300</v>
      </c>
      <c r="G35" s="77">
        <f t="shared" si="3"/>
        <v>460</v>
      </c>
      <c r="H35" s="78">
        <f t="shared" si="4"/>
        <v>10</v>
      </c>
      <c r="I35" s="77">
        <f t="shared" si="5"/>
        <v>80</v>
      </c>
      <c r="J35" s="77">
        <f t="shared" si="6"/>
        <v>400</v>
      </c>
      <c r="K35" s="79">
        <f t="shared" si="7"/>
        <v>0</v>
      </c>
      <c r="L35" s="79">
        <f t="shared" si="14"/>
        <v>2120</v>
      </c>
      <c r="M35" s="79">
        <f t="shared" si="15"/>
        <v>4000</v>
      </c>
      <c r="N35" s="79">
        <f t="shared" si="0"/>
        <v>0</v>
      </c>
      <c r="O35" s="79">
        <f t="shared" si="8"/>
        <v>183.46153846153845</v>
      </c>
      <c r="P35" s="78">
        <f t="shared" si="9"/>
        <v>0</v>
      </c>
      <c r="Q35" s="80">
        <f t="shared" si="10"/>
        <v>0</v>
      </c>
      <c r="R35" s="80">
        <f t="shared" si="11"/>
        <v>4000</v>
      </c>
      <c r="S35" s="80">
        <f t="shared" si="12"/>
        <v>15</v>
      </c>
      <c r="T35" s="80">
        <f t="shared" si="13"/>
        <v>25</v>
      </c>
    </row>
    <row r="36" spans="1:20" x14ac:dyDescent="0.3">
      <c r="A36" s="81">
        <v>16</v>
      </c>
      <c r="B36" s="77">
        <v>4</v>
      </c>
      <c r="C36" s="77">
        <v>4</v>
      </c>
      <c r="D36" s="77">
        <v>6</v>
      </c>
      <c r="E36" s="77">
        <f t="shared" si="1"/>
        <v>160</v>
      </c>
      <c r="F36" s="77">
        <f t="shared" si="2"/>
        <v>300</v>
      </c>
      <c r="G36" s="77">
        <f t="shared" si="3"/>
        <v>460</v>
      </c>
      <c r="H36" s="77">
        <f>$O$8</f>
        <v>18</v>
      </c>
      <c r="I36" s="77">
        <f t="shared" si="5"/>
        <v>144</v>
      </c>
      <c r="J36" s="77">
        <f t="shared" si="6"/>
        <v>576</v>
      </c>
      <c r="K36" s="79">
        <f>$P$8</f>
        <v>0</v>
      </c>
      <c r="L36" s="79">
        <f t="shared" si="14"/>
        <v>2236</v>
      </c>
      <c r="M36" s="79">
        <f t="shared" si="15"/>
        <v>5760</v>
      </c>
      <c r="N36" s="79">
        <f t="shared" si="0"/>
        <v>0</v>
      </c>
      <c r="O36" s="79">
        <f t="shared" si="8"/>
        <v>193.5</v>
      </c>
      <c r="P36" s="78">
        <f t="shared" si="9"/>
        <v>8</v>
      </c>
      <c r="Q36" s="80">
        <f t="shared" si="10"/>
        <v>0</v>
      </c>
      <c r="R36" s="80">
        <f t="shared" si="11"/>
        <v>4000</v>
      </c>
      <c r="S36" s="80">
        <f t="shared" si="12"/>
        <v>15</v>
      </c>
      <c r="T36" s="80">
        <f t="shared" si="13"/>
        <v>25</v>
      </c>
    </row>
    <row r="37" spans="1:20" x14ac:dyDescent="0.3">
      <c r="A37" s="81">
        <v>17</v>
      </c>
      <c r="B37" s="77">
        <v>5</v>
      </c>
      <c r="C37" s="77">
        <v>4</v>
      </c>
      <c r="D37" s="77">
        <v>8</v>
      </c>
      <c r="E37" s="77">
        <f t="shared" si="1"/>
        <v>160</v>
      </c>
      <c r="F37" s="77">
        <f t="shared" si="2"/>
        <v>400</v>
      </c>
      <c r="G37" s="77">
        <f t="shared" si="3"/>
        <v>560</v>
      </c>
      <c r="H37" s="77">
        <f t="shared" ref="H37:H48" si="16">$O$8</f>
        <v>18</v>
      </c>
      <c r="I37" s="77">
        <f t="shared" si="5"/>
        <v>144</v>
      </c>
      <c r="J37" s="77">
        <f t="shared" si="6"/>
        <v>720</v>
      </c>
      <c r="K37" s="79">
        <f t="shared" ref="K37:K48" si="17">$P$8</f>
        <v>0</v>
      </c>
      <c r="L37" s="79">
        <f t="shared" si="14"/>
        <v>2396</v>
      </c>
      <c r="M37" s="79">
        <f t="shared" si="15"/>
        <v>7200</v>
      </c>
      <c r="N37" s="79">
        <f t="shared" si="0"/>
        <v>0</v>
      </c>
      <c r="O37" s="79">
        <f t="shared" si="8"/>
        <v>207.34615384615384</v>
      </c>
      <c r="P37" s="78">
        <f t="shared" si="9"/>
        <v>0</v>
      </c>
      <c r="Q37" s="80">
        <f t="shared" si="10"/>
        <v>0</v>
      </c>
      <c r="R37" s="80">
        <f t="shared" si="11"/>
        <v>4000</v>
      </c>
      <c r="S37" s="80">
        <f t="shared" si="12"/>
        <v>15</v>
      </c>
      <c r="T37" s="80">
        <f t="shared" si="13"/>
        <v>25</v>
      </c>
    </row>
    <row r="38" spans="1:20" x14ac:dyDescent="0.3">
      <c r="A38" s="81">
        <v>18</v>
      </c>
      <c r="B38" s="77">
        <v>5</v>
      </c>
      <c r="C38" s="77">
        <v>4</v>
      </c>
      <c r="D38" s="77">
        <v>8</v>
      </c>
      <c r="E38" s="77">
        <f t="shared" si="1"/>
        <v>160</v>
      </c>
      <c r="F38" s="77">
        <f t="shared" si="2"/>
        <v>400</v>
      </c>
      <c r="G38" s="77">
        <f t="shared" si="3"/>
        <v>560</v>
      </c>
      <c r="H38" s="77">
        <f t="shared" si="16"/>
        <v>18</v>
      </c>
      <c r="I38" s="77">
        <f t="shared" si="5"/>
        <v>144</v>
      </c>
      <c r="J38" s="77">
        <f t="shared" si="6"/>
        <v>720</v>
      </c>
      <c r="K38" s="79">
        <f t="shared" si="17"/>
        <v>0</v>
      </c>
      <c r="L38" s="79">
        <f t="shared" si="14"/>
        <v>2556</v>
      </c>
      <c r="M38" s="79">
        <f t="shared" si="15"/>
        <v>7200</v>
      </c>
      <c r="N38" s="79">
        <f t="shared" si="0"/>
        <v>0</v>
      </c>
      <c r="O38" s="79">
        <f t="shared" si="8"/>
        <v>221.19230769230768</v>
      </c>
      <c r="P38" s="78">
        <f t="shared" si="9"/>
        <v>0</v>
      </c>
      <c r="Q38" s="80">
        <f t="shared" si="10"/>
        <v>0</v>
      </c>
      <c r="R38" s="80">
        <f t="shared" si="11"/>
        <v>4000</v>
      </c>
      <c r="S38" s="80">
        <f t="shared" si="12"/>
        <v>15</v>
      </c>
      <c r="T38" s="80">
        <f t="shared" si="13"/>
        <v>25</v>
      </c>
    </row>
    <row r="39" spans="1:20" x14ac:dyDescent="0.3">
      <c r="A39" s="81">
        <v>19</v>
      </c>
      <c r="B39" s="77">
        <v>5</v>
      </c>
      <c r="C39" s="77">
        <v>4</v>
      </c>
      <c r="D39" s="77">
        <v>8</v>
      </c>
      <c r="E39" s="77">
        <f t="shared" si="1"/>
        <v>160</v>
      </c>
      <c r="F39" s="77">
        <f t="shared" si="2"/>
        <v>400</v>
      </c>
      <c r="G39" s="77">
        <f t="shared" si="3"/>
        <v>560</v>
      </c>
      <c r="H39" s="77">
        <f t="shared" si="16"/>
        <v>18</v>
      </c>
      <c r="I39" s="77">
        <f t="shared" si="5"/>
        <v>144</v>
      </c>
      <c r="J39" s="77">
        <f t="shared" si="6"/>
        <v>720</v>
      </c>
      <c r="K39" s="79">
        <f t="shared" si="17"/>
        <v>0</v>
      </c>
      <c r="L39" s="79">
        <f t="shared" si="14"/>
        <v>2716</v>
      </c>
      <c r="M39" s="79">
        <f t="shared" si="15"/>
        <v>7200</v>
      </c>
      <c r="N39" s="79">
        <f t="shared" si="0"/>
        <v>0</v>
      </c>
      <c r="O39" s="79">
        <f t="shared" si="8"/>
        <v>235.03846153846152</v>
      </c>
      <c r="P39" s="78">
        <f t="shared" si="9"/>
        <v>0</v>
      </c>
      <c r="Q39" s="80">
        <f t="shared" si="10"/>
        <v>0</v>
      </c>
      <c r="R39" s="80">
        <f t="shared" si="11"/>
        <v>4000</v>
      </c>
      <c r="S39" s="80">
        <f t="shared" si="12"/>
        <v>15</v>
      </c>
      <c r="T39" s="80">
        <f t="shared" si="13"/>
        <v>25</v>
      </c>
    </row>
    <row r="40" spans="1:20" x14ac:dyDescent="0.3">
      <c r="A40" s="82">
        <v>20</v>
      </c>
      <c r="B40" s="77">
        <v>5</v>
      </c>
      <c r="C40" s="77">
        <v>4</v>
      </c>
      <c r="D40" s="77">
        <v>8</v>
      </c>
      <c r="E40" s="77">
        <f t="shared" si="1"/>
        <v>160</v>
      </c>
      <c r="F40" s="77">
        <f t="shared" si="2"/>
        <v>400</v>
      </c>
      <c r="G40" s="77">
        <f t="shared" si="3"/>
        <v>560</v>
      </c>
      <c r="H40" s="77">
        <f t="shared" si="16"/>
        <v>18</v>
      </c>
      <c r="I40" s="77">
        <f t="shared" si="5"/>
        <v>144</v>
      </c>
      <c r="J40" s="77">
        <f t="shared" si="6"/>
        <v>720</v>
      </c>
      <c r="K40" s="79">
        <f t="shared" si="17"/>
        <v>0</v>
      </c>
      <c r="L40" s="79">
        <f t="shared" si="14"/>
        <v>2876</v>
      </c>
      <c r="M40" s="79">
        <f t="shared" si="15"/>
        <v>7200</v>
      </c>
      <c r="N40" s="79">
        <f t="shared" si="0"/>
        <v>0</v>
      </c>
      <c r="O40" s="79">
        <f t="shared" si="8"/>
        <v>248.88461538461539</v>
      </c>
      <c r="P40" s="78">
        <f t="shared" si="9"/>
        <v>0</v>
      </c>
      <c r="Q40" s="80">
        <f t="shared" si="10"/>
        <v>0</v>
      </c>
      <c r="R40" s="80">
        <f t="shared" si="11"/>
        <v>4000</v>
      </c>
      <c r="S40" s="80">
        <f t="shared" si="12"/>
        <v>15</v>
      </c>
      <c r="T40" s="80">
        <f t="shared" si="13"/>
        <v>25</v>
      </c>
    </row>
    <row r="41" spans="1:20" x14ac:dyDescent="0.3">
      <c r="A41" s="81">
        <v>21</v>
      </c>
      <c r="B41" s="77">
        <v>5</v>
      </c>
      <c r="C41" s="77">
        <v>5</v>
      </c>
      <c r="D41" s="77">
        <v>9</v>
      </c>
      <c r="E41" s="77">
        <f t="shared" si="1"/>
        <v>200</v>
      </c>
      <c r="F41" s="77">
        <f t="shared" si="2"/>
        <v>450</v>
      </c>
      <c r="G41" s="77">
        <f t="shared" si="3"/>
        <v>650</v>
      </c>
      <c r="H41" s="77">
        <f t="shared" si="16"/>
        <v>18</v>
      </c>
      <c r="I41" s="77">
        <f t="shared" si="5"/>
        <v>144</v>
      </c>
      <c r="J41" s="77">
        <f t="shared" si="6"/>
        <v>720</v>
      </c>
      <c r="K41" s="79">
        <f t="shared" si="17"/>
        <v>0</v>
      </c>
      <c r="L41" s="79">
        <f t="shared" si="14"/>
        <v>2946</v>
      </c>
      <c r="M41" s="79">
        <f t="shared" si="15"/>
        <v>7200</v>
      </c>
      <c r="N41" s="79">
        <f t="shared" si="0"/>
        <v>0</v>
      </c>
      <c r="O41" s="79">
        <f t="shared" si="8"/>
        <v>254.94230769230768</v>
      </c>
      <c r="P41" s="78">
        <f t="shared" si="9"/>
        <v>0</v>
      </c>
      <c r="Q41" s="80">
        <f t="shared" si="10"/>
        <v>0</v>
      </c>
      <c r="R41" s="80">
        <f t="shared" si="11"/>
        <v>4000</v>
      </c>
      <c r="S41" s="80">
        <f t="shared" si="12"/>
        <v>15</v>
      </c>
      <c r="T41" s="80">
        <f t="shared" si="13"/>
        <v>25</v>
      </c>
    </row>
    <row r="42" spans="1:20" x14ac:dyDescent="0.3">
      <c r="A42" s="81">
        <v>22</v>
      </c>
      <c r="B42" s="77">
        <v>4</v>
      </c>
      <c r="C42" s="77">
        <v>5</v>
      </c>
      <c r="D42" s="77">
        <v>9</v>
      </c>
      <c r="E42" s="77">
        <f t="shared" si="1"/>
        <v>200</v>
      </c>
      <c r="F42" s="77">
        <f t="shared" si="2"/>
        <v>450</v>
      </c>
      <c r="G42" s="77">
        <f t="shared" si="3"/>
        <v>650</v>
      </c>
      <c r="H42" s="77">
        <f t="shared" si="16"/>
        <v>18</v>
      </c>
      <c r="I42" s="77">
        <f t="shared" si="5"/>
        <v>144</v>
      </c>
      <c r="J42" s="77">
        <f t="shared" si="6"/>
        <v>576</v>
      </c>
      <c r="K42" s="79">
        <f t="shared" si="17"/>
        <v>0</v>
      </c>
      <c r="L42" s="79">
        <f t="shared" si="14"/>
        <v>2872</v>
      </c>
      <c r="M42" s="79">
        <f t="shared" si="15"/>
        <v>5760</v>
      </c>
      <c r="N42" s="79">
        <f t="shared" si="0"/>
        <v>0</v>
      </c>
      <c r="O42" s="79">
        <f t="shared" si="8"/>
        <v>248.53846153846152</v>
      </c>
      <c r="P42" s="78">
        <f t="shared" si="9"/>
        <v>0</v>
      </c>
      <c r="Q42" s="80">
        <f t="shared" si="10"/>
        <v>0</v>
      </c>
      <c r="R42" s="80">
        <f t="shared" si="11"/>
        <v>4000</v>
      </c>
      <c r="S42" s="80">
        <f t="shared" si="12"/>
        <v>15</v>
      </c>
      <c r="T42" s="80">
        <f t="shared" si="13"/>
        <v>25</v>
      </c>
    </row>
    <row r="43" spans="1:20" x14ac:dyDescent="0.3">
      <c r="A43" s="81">
        <v>23</v>
      </c>
      <c r="B43" s="77">
        <v>5</v>
      </c>
      <c r="C43" s="77">
        <v>5</v>
      </c>
      <c r="D43" s="77">
        <v>9</v>
      </c>
      <c r="E43" s="77">
        <f t="shared" si="1"/>
        <v>200</v>
      </c>
      <c r="F43" s="77">
        <f t="shared" si="2"/>
        <v>450</v>
      </c>
      <c r="G43" s="77">
        <f t="shared" si="3"/>
        <v>650</v>
      </c>
      <c r="H43" s="77">
        <f t="shared" si="16"/>
        <v>18</v>
      </c>
      <c r="I43" s="77">
        <f t="shared" si="5"/>
        <v>144</v>
      </c>
      <c r="J43" s="77">
        <f t="shared" si="6"/>
        <v>720</v>
      </c>
      <c r="K43" s="79">
        <f t="shared" si="17"/>
        <v>0</v>
      </c>
      <c r="L43" s="79">
        <f t="shared" si="14"/>
        <v>2942</v>
      </c>
      <c r="M43" s="79">
        <f t="shared" si="15"/>
        <v>7200</v>
      </c>
      <c r="N43" s="79">
        <f t="shared" si="0"/>
        <v>0</v>
      </c>
      <c r="O43" s="79">
        <f t="shared" si="8"/>
        <v>254.59615384615384</v>
      </c>
      <c r="P43" s="78">
        <f t="shared" si="9"/>
        <v>0</v>
      </c>
      <c r="Q43" s="80">
        <f t="shared" si="10"/>
        <v>0</v>
      </c>
      <c r="R43" s="80">
        <f t="shared" si="11"/>
        <v>4000</v>
      </c>
      <c r="S43" s="80">
        <f t="shared" si="12"/>
        <v>15</v>
      </c>
      <c r="T43" s="80">
        <f t="shared" si="13"/>
        <v>25</v>
      </c>
    </row>
    <row r="44" spans="1:20" x14ac:dyDescent="0.3">
      <c r="A44" s="81">
        <v>24</v>
      </c>
      <c r="B44" s="77">
        <v>5</v>
      </c>
      <c r="C44" s="77">
        <v>5</v>
      </c>
      <c r="D44" s="77">
        <v>9</v>
      </c>
      <c r="E44" s="77">
        <f t="shared" si="1"/>
        <v>200</v>
      </c>
      <c r="F44" s="77">
        <f t="shared" si="2"/>
        <v>450</v>
      </c>
      <c r="G44" s="77">
        <f t="shared" si="3"/>
        <v>650</v>
      </c>
      <c r="H44" s="77">
        <f t="shared" si="16"/>
        <v>18</v>
      </c>
      <c r="I44" s="77">
        <f t="shared" si="5"/>
        <v>144</v>
      </c>
      <c r="J44" s="77">
        <f t="shared" si="6"/>
        <v>720</v>
      </c>
      <c r="K44" s="79">
        <f t="shared" si="17"/>
        <v>0</v>
      </c>
      <c r="L44" s="79">
        <f t="shared" si="14"/>
        <v>3012</v>
      </c>
      <c r="M44" s="79">
        <f t="shared" si="15"/>
        <v>7200</v>
      </c>
      <c r="N44" s="79">
        <f t="shared" si="0"/>
        <v>0</v>
      </c>
      <c r="O44" s="79">
        <f t="shared" si="8"/>
        <v>260.65384615384613</v>
      </c>
      <c r="P44" s="78">
        <f t="shared" si="9"/>
        <v>0</v>
      </c>
      <c r="Q44" s="80">
        <f t="shared" si="10"/>
        <v>0</v>
      </c>
      <c r="R44" s="80">
        <f t="shared" si="11"/>
        <v>4000</v>
      </c>
      <c r="S44" s="80">
        <f t="shared" si="12"/>
        <v>15</v>
      </c>
      <c r="T44" s="80">
        <f t="shared" si="13"/>
        <v>25</v>
      </c>
    </row>
    <row r="45" spans="1:20" x14ac:dyDescent="0.3">
      <c r="A45" s="81">
        <v>25</v>
      </c>
      <c r="B45" s="77">
        <v>5</v>
      </c>
      <c r="C45" s="77">
        <v>6</v>
      </c>
      <c r="D45" s="77">
        <v>9</v>
      </c>
      <c r="E45" s="77">
        <f t="shared" si="1"/>
        <v>240</v>
      </c>
      <c r="F45" s="77">
        <f t="shared" si="2"/>
        <v>450</v>
      </c>
      <c r="G45" s="77">
        <f t="shared" si="3"/>
        <v>690</v>
      </c>
      <c r="H45" s="77">
        <f t="shared" si="16"/>
        <v>18</v>
      </c>
      <c r="I45" s="77">
        <f t="shared" si="5"/>
        <v>144</v>
      </c>
      <c r="J45" s="77">
        <f t="shared" si="6"/>
        <v>720</v>
      </c>
      <c r="K45" s="79">
        <f t="shared" si="17"/>
        <v>0</v>
      </c>
      <c r="L45" s="79">
        <f t="shared" si="14"/>
        <v>3042</v>
      </c>
      <c r="M45" s="79">
        <f t="shared" si="15"/>
        <v>7200</v>
      </c>
      <c r="N45" s="79">
        <f>IF(L45&lt;0,ABS(L45*$K$14),0)</f>
        <v>0</v>
      </c>
      <c r="O45" s="79">
        <f t="shared" si="8"/>
        <v>263.25</v>
      </c>
      <c r="P45" s="78">
        <f t="shared" si="9"/>
        <v>0</v>
      </c>
      <c r="Q45" s="80">
        <f t="shared" si="10"/>
        <v>0</v>
      </c>
      <c r="R45" s="80">
        <f t="shared" si="11"/>
        <v>4000</v>
      </c>
      <c r="S45" s="80">
        <f t="shared" si="12"/>
        <v>15</v>
      </c>
      <c r="T45" s="80">
        <f t="shared" si="13"/>
        <v>25</v>
      </c>
    </row>
    <row r="46" spans="1:20" x14ac:dyDescent="0.3">
      <c r="A46" s="81">
        <v>26</v>
      </c>
      <c r="B46" s="77">
        <v>5</v>
      </c>
      <c r="C46" s="77">
        <v>6</v>
      </c>
      <c r="D46" s="77">
        <v>9</v>
      </c>
      <c r="E46" s="77">
        <f t="shared" si="1"/>
        <v>240</v>
      </c>
      <c r="F46" s="77">
        <f t="shared" si="2"/>
        <v>450</v>
      </c>
      <c r="G46" s="77">
        <f t="shared" si="3"/>
        <v>690</v>
      </c>
      <c r="H46" s="77">
        <f t="shared" si="16"/>
        <v>18</v>
      </c>
      <c r="I46" s="77">
        <f t="shared" si="5"/>
        <v>144</v>
      </c>
      <c r="J46" s="77">
        <f t="shared" si="6"/>
        <v>720</v>
      </c>
      <c r="K46" s="79">
        <f t="shared" si="17"/>
        <v>0</v>
      </c>
      <c r="L46" s="79">
        <f t="shared" si="14"/>
        <v>3072</v>
      </c>
      <c r="M46" s="79">
        <f t="shared" si="15"/>
        <v>7200</v>
      </c>
      <c r="N46" s="79">
        <f t="shared" ref="N46:N72" si="18">IF(L46&lt;0,ABS(L46*$K$14),0)</f>
        <v>0</v>
      </c>
      <c r="O46" s="79">
        <f t="shared" si="8"/>
        <v>265.84615384615381</v>
      </c>
      <c r="P46" s="78">
        <f t="shared" si="9"/>
        <v>0</v>
      </c>
      <c r="Q46" s="80">
        <f t="shared" si="10"/>
        <v>0</v>
      </c>
      <c r="R46" s="80">
        <f t="shared" si="11"/>
        <v>4000</v>
      </c>
      <c r="S46" s="80">
        <f t="shared" si="12"/>
        <v>15</v>
      </c>
      <c r="T46" s="80">
        <f t="shared" si="13"/>
        <v>25</v>
      </c>
    </row>
    <row r="47" spans="1:20" x14ac:dyDescent="0.3">
      <c r="A47" s="81">
        <v>27</v>
      </c>
      <c r="B47" s="77">
        <v>4</v>
      </c>
      <c r="C47" s="77">
        <v>6</v>
      </c>
      <c r="D47" s="77">
        <v>9</v>
      </c>
      <c r="E47" s="77">
        <f t="shared" si="1"/>
        <v>240</v>
      </c>
      <c r="F47" s="77">
        <f t="shared" si="2"/>
        <v>450</v>
      </c>
      <c r="G47" s="77">
        <f t="shared" si="3"/>
        <v>690</v>
      </c>
      <c r="H47" s="77">
        <f t="shared" si="16"/>
        <v>18</v>
      </c>
      <c r="I47" s="77">
        <f t="shared" si="5"/>
        <v>144</v>
      </c>
      <c r="J47" s="77">
        <f t="shared" si="6"/>
        <v>576</v>
      </c>
      <c r="K47" s="79">
        <f t="shared" si="17"/>
        <v>0</v>
      </c>
      <c r="L47" s="79">
        <f t="shared" si="14"/>
        <v>2958</v>
      </c>
      <c r="M47" s="79">
        <f t="shared" si="15"/>
        <v>5760</v>
      </c>
      <c r="N47" s="79">
        <f t="shared" si="18"/>
        <v>0</v>
      </c>
      <c r="O47" s="79">
        <f t="shared" si="8"/>
        <v>255.98076923076923</v>
      </c>
      <c r="P47" s="78">
        <f t="shared" si="9"/>
        <v>0</v>
      </c>
      <c r="Q47" s="80">
        <f t="shared" si="10"/>
        <v>0</v>
      </c>
      <c r="R47" s="80">
        <f t="shared" si="11"/>
        <v>4000</v>
      </c>
      <c r="S47" s="80">
        <f t="shared" si="12"/>
        <v>15</v>
      </c>
      <c r="T47" s="80">
        <f t="shared" si="13"/>
        <v>25</v>
      </c>
    </row>
    <row r="48" spans="1:20" x14ac:dyDescent="0.3">
      <c r="A48" s="81">
        <v>28</v>
      </c>
      <c r="B48" s="77">
        <v>4</v>
      </c>
      <c r="C48" s="77">
        <v>6</v>
      </c>
      <c r="D48" s="77">
        <v>9</v>
      </c>
      <c r="E48" s="77">
        <f t="shared" si="1"/>
        <v>240</v>
      </c>
      <c r="F48" s="77">
        <f t="shared" si="2"/>
        <v>450</v>
      </c>
      <c r="G48" s="77">
        <f t="shared" si="3"/>
        <v>690</v>
      </c>
      <c r="H48" s="77">
        <f t="shared" si="16"/>
        <v>18</v>
      </c>
      <c r="I48" s="77">
        <f t="shared" si="5"/>
        <v>144</v>
      </c>
      <c r="J48" s="77">
        <f t="shared" si="6"/>
        <v>576</v>
      </c>
      <c r="K48" s="79">
        <f t="shared" si="17"/>
        <v>0</v>
      </c>
      <c r="L48" s="79">
        <f t="shared" si="14"/>
        <v>2844</v>
      </c>
      <c r="M48" s="79">
        <f t="shared" si="15"/>
        <v>5760</v>
      </c>
      <c r="N48" s="79">
        <f t="shared" si="18"/>
        <v>0</v>
      </c>
      <c r="O48" s="79">
        <f t="shared" si="8"/>
        <v>246.11538461538461</v>
      </c>
      <c r="P48" s="78">
        <f t="shared" si="9"/>
        <v>0</v>
      </c>
      <c r="Q48" s="80">
        <f t="shared" si="10"/>
        <v>0</v>
      </c>
      <c r="R48" s="80">
        <f t="shared" si="11"/>
        <v>4000</v>
      </c>
      <c r="S48" s="80">
        <f t="shared" si="12"/>
        <v>15</v>
      </c>
      <c r="T48" s="80">
        <f t="shared" si="13"/>
        <v>25</v>
      </c>
    </row>
    <row r="49" spans="1:20" x14ac:dyDescent="0.3">
      <c r="A49" s="81">
        <v>29</v>
      </c>
      <c r="B49" s="77">
        <v>0</v>
      </c>
      <c r="C49" s="77">
        <v>6</v>
      </c>
      <c r="D49" s="77">
        <v>10</v>
      </c>
      <c r="E49" s="77">
        <f t="shared" si="1"/>
        <v>240</v>
      </c>
      <c r="F49" s="77">
        <f t="shared" si="2"/>
        <v>500</v>
      </c>
      <c r="G49" s="77">
        <f t="shared" si="3"/>
        <v>740</v>
      </c>
      <c r="H49" s="77">
        <f>$O$9</f>
        <v>15</v>
      </c>
      <c r="I49" s="77">
        <f t="shared" si="5"/>
        <v>120</v>
      </c>
      <c r="J49" s="77">
        <f t="shared" si="6"/>
        <v>0</v>
      </c>
      <c r="K49" s="79">
        <f>$P$9</f>
        <v>0</v>
      </c>
      <c r="L49" s="79">
        <f t="shared" si="14"/>
        <v>2104</v>
      </c>
      <c r="M49" s="79">
        <f t="shared" si="15"/>
        <v>0</v>
      </c>
      <c r="N49" s="79">
        <f t="shared" si="18"/>
        <v>0</v>
      </c>
      <c r="O49" s="79">
        <f t="shared" si="8"/>
        <v>182.07692307692307</v>
      </c>
      <c r="P49" s="78">
        <f t="shared" si="9"/>
        <v>0</v>
      </c>
      <c r="Q49" s="80">
        <f t="shared" si="10"/>
        <v>3</v>
      </c>
      <c r="R49" s="80">
        <f t="shared" si="11"/>
        <v>4000</v>
      </c>
      <c r="S49" s="80">
        <f t="shared" si="12"/>
        <v>15</v>
      </c>
      <c r="T49" s="80">
        <f t="shared" si="13"/>
        <v>25</v>
      </c>
    </row>
    <row r="50" spans="1:20" x14ac:dyDescent="0.3">
      <c r="A50" s="81">
        <v>30</v>
      </c>
      <c r="B50" s="77">
        <v>0</v>
      </c>
      <c r="C50" s="77">
        <v>6</v>
      </c>
      <c r="D50" s="77">
        <v>10</v>
      </c>
      <c r="E50" s="77">
        <f t="shared" si="1"/>
        <v>240</v>
      </c>
      <c r="F50" s="77">
        <f t="shared" si="2"/>
        <v>500</v>
      </c>
      <c r="G50" s="77">
        <f t="shared" si="3"/>
        <v>740</v>
      </c>
      <c r="H50" s="77">
        <f t="shared" ref="H50:H72" si="19">$O$9</f>
        <v>15</v>
      </c>
      <c r="I50" s="77">
        <f t="shared" si="5"/>
        <v>120</v>
      </c>
      <c r="J50" s="77">
        <f t="shared" si="6"/>
        <v>0</v>
      </c>
      <c r="K50" s="79">
        <f t="shared" ref="K50:K72" si="20">$P$9</f>
        <v>0</v>
      </c>
      <c r="L50" s="79">
        <f t="shared" si="14"/>
        <v>1364</v>
      </c>
      <c r="M50" s="79">
        <f t="shared" si="15"/>
        <v>0</v>
      </c>
      <c r="N50" s="79">
        <f t="shared" si="18"/>
        <v>0</v>
      </c>
      <c r="O50" s="79">
        <f t="shared" si="8"/>
        <v>118.03846153846153</v>
      </c>
      <c r="P50" s="78">
        <f t="shared" si="9"/>
        <v>0</v>
      </c>
      <c r="Q50" s="80">
        <f t="shared" si="10"/>
        <v>0</v>
      </c>
      <c r="R50" s="80">
        <f t="shared" si="11"/>
        <v>4000</v>
      </c>
      <c r="S50" s="80">
        <f t="shared" si="12"/>
        <v>15</v>
      </c>
      <c r="T50" s="80">
        <f t="shared" si="13"/>
        <v>25</v>
      </c>
    </row>
    <row r="51" spans="1:20" x14ac:dyDescent="0.3">
      <c r="A51" s="81">
        <v>31</v>
      </c>
      <c r="B51" s="77">
        <v>5</v>
      </c>
      <c r="C51" s="77">
        <v>6</v>
      </c>
      <c r="D51" s="77">
        <v>10</v>
      </c>
      <c r="E51" s="77">
        <f t="shared" si="1"/>
        <v>240</v>
      </c>
      <c r="F51" s="77">
        <f t="shared" si="2"/>
        <v>500</v>
      </c>
      <c r="G51" s="77">
        <f t="shared" si="3"/>
        <v>740</v>
      </c>
      <c r="H51" s="77">
        <f t="shared" si="19"/>
        <v>15</v>
      </c>
      <c r="I51" s="77">
        <f t="shared" si="5"/>
        <v>120</v>
      </c>
      <c r="J51" s="77">
        <f t="shared" si="6"/>
        <v>600</v>
      </c>
      <c r="K51" s="79">
        <f t="shared" si="20"/>
        <v>0</v>
      </c>
      <c r="L51" s="79">
        <f t="shared" si="14"/>
        <v>1224</v>
      </c>
      <c r="M51" s="79">
        <f t="shared" si="15"/>
        <v>6000</v>
      </c>
      <c r="N51" s="79">
        <f t="shared" si="18"/>
        <v>0</v>
      </c>
      <c r="O51" s="79">
        <f t="shared" si="8"/>
        <v>105.92307692307692</v>
      </c>
      <c r="P51" s="78">
        <f t="shared" si="9"/>
        <v>0</v>
      </c>
      <c r="Q51" s="80">
        <f t="shared" si="10"/>
        <v>0</v>
      </c>
      <c r="R51" s="80">
        <f t="shared" si="11"/>
        <v>4000</v>
      </c>
      <c r="S51" s="80">
        <f t="shared" si="12"/>
        <v>15</v>
      </c>
      <c r="T51" s="80">
        <f t="shared" si="13"/>
        <v>25</v>
      </c>
    </row>
    <row r="52" spans="1:20" x14ac:dyDescent="0.3">
      <c r="A52" s="81">
        <v>32</v>
      </c>
      <c r="B52" s="77">
        <v>5</v>
      </c>
      <c r="C52" s="77">
        <v>6</v>
      </c>
      <c r="D52" s="77">
        <v>10</v>
      </c>
      <c r="E52" s="77">
        <f t="shared" si="1"/>
        <v>240</v>
      </c>
      <c r="F52" s="77">
        <f t="shared" si="2"/>
        <v>500</v>
      </c>
      <c r="G52" s="77">
        <f t="shared" si="3"/>
        <v>740</v>
      </c>
      <c r="H52" s="77">
        <f t="shared" si="19"/>
        <v>15</v>
      </c>
      <c r="I52" s="77">
        <f t="shared" si="5"/>
        <v>120</v>
      </c>
      <c r="J52" s="77">
        <f t="shared" si="6"/>
        <v>600</v>
      </c>
      <c r="K52" s="79">
        <f t="shared" si="20"/>
        <v>0</v>
      </c>
      <c r="L52" s="79">
        <f t="shared" si="14"/>
        <v>1084</v>
      </c>
      <c r="M52" s="79">
        <f t="shared" si="15"/>
        <v>6000</v>
      </c>
      <c r="N52" s="79">
        <f t="shared" si="18"/>
        <v>0</v>
      </c>
      <c r="O52" s="79">
        <f t="shared" si="8"/>
        <v>93.807692307692307</v>
      </c>
      <c r="P52" s="78">
        <f t="shared" si="9"/>
        <v>0</v>
      </c>
      <c r="Q52" s="80">
        <f t="shared" si="10"/>
        <v>0</v>
      </c>
      <c r="R52" s="80">
        <f t="shared" si="11"/>
        <v>4000</v>
      </c>
      <c r="S52" s="80">
        <f t="shared" si="12"/>
        <v>15</v>
      </c>
      <c r="T52" s="80">
        <f t="shared" si="13"/>
        <v>25</v>
      </c>
    </row>
    <row r="53" spans="1:20" x14ac:dyDescent="0.3">
      <c r="A53" s="81">
        <v>33</v>
      </c>
      <c r="B53" s="77">
        <v>5</v>
      </c>
      <c r="C53" s="77">
        <v>6</v>
      </c>
      <c r="D53" s="77">
        <v>9</v>
      </c>
      <c r="E53" s="77">
        <f t="shared" si="1"/>
        <v>240</v>
      </c>
      <c r="F53" s="77">
        <f t="shared" si="2"/>
        <v>450</v>
      </c>
      <c r="G53" s="77">
        <f t="shared" si="3"/>
        <v>690</v>
      </c>
      <c r="H53" s="77">
        <f t="shared" si="19"/>
        <v>15</v>
      </c>
      <c r="I53" s="77">
        <f t="shared" si="5"/>
        <v>120</v>
      </c>
      <c r="J53" s="77">
        <f t="shared" si="6"/>
        <v>600</v>
      </c>
      <c r="K53" s="79">
        <f t="shared" si="20"/>
        <v>0</v>
      </c>
      <c r="L53" s="79">
        <f t="shared" si="14"/>
        <v>994</v>
      </c>
      <c r="M53" s="79">
        <f t="shared" si="15"/>
        <v>6000</v>
      </c>
      <c r="N53" s="79">
        <f t="shared" si="18"/>
        <v>0</v>
      </c>
      <c r="O53" s="79">
        <f t="shared" si="8"/>
        <v>86.019230769230774</v>
      </c>
      <c r="P53" s="78">
        <f t="shared" si="9"/>
        <v>0</v>
      </c>
      <c r="Q53" s="80">
        <f t="shared" si="10"/>
        <v>0</v>
      </c>
      <c r="R53" s="80">
        <f t="shared" si="11"/>
        <v>4000</v>
      </c>
      <c r="S53" s="80">
        <f t="shared" si="12"/>
        <v>15</v>
      </c>
      <c r="T53" s="80">
        <f t="shared" si="13"/>
        <v>25</v>
      </c>
    </row>
    <row r="54" spans="1:20" x14ac:dyDescent="0.3">
      <c r="A54" s="81">
        <v>34</v>
      </c>
      <c r="B54" s="77">
        <v>5</v>
      </c>
      <c r="C54" s="77">
        <v>6</v>
      </c>
      <c r="D54" s="77">
        <v>9</v>
      </c>
      <c r="E54" s="77">
        <f t="shared" si="1"/>
        <v>240</v>
      </c>
      <c r="F54" s="77">
        <f t="shared" si="2"/>
        <v>450</v>
      </c>
      <c r="G54" s="77">
        <f t="shared" si="3"/>
        <v>690</v>
      </c>
      <c r="H54" s="77">
        <f t="shared" si="19"/>
        <v>15</v>
      </c>
      <c r="I54" s="77">
        <f t="shared" si="5"/>
        <v>120</v>
      </c>
      <c r="J54" s="77">
        <f t="shared" si="6"/>
        <v>600</v>
      </c>
      <c r="K54" s="79">
        <f t="shared" si="20"/>
        <v>0</v>
      </c>
      <c r="L54" s="79">
        <f t="shared" si="14"/>
        <v>904</v>
      </c>
      <c r="M54" s="79">
        <f t="shared" si="15"/>
        <v>6000</v>
      </c>
      <c r="N54" s="79">
        <f t="shared" si="18"/>
        <v>0</v>
      </c>
      <c r="O54" s="79">
        <f t="shared" si="8"/>
        <v>78.230769230769226</v>
      </c>
      <c r="P54" s="78">
        <f t="shared" si="9"/>
        <v>0</v>
      </c>
      <c r="Q54" s="80">
        <f t="shared" si="10"/>
        <v>0</v>
      </c>
      <c r="R54" s="80">
        <f t="shared" si="11"/>
        <v>4000</v>
      </c>
      <c r="S54" s="80">
        <f t="shared" si="12"/>
        <v>15</v>
      </c>
      <c r="T54" s="80">
        <f t="shared" si="13"/>
        <v>25</v>
      </c>
    </row>
    <row r="55" spans="1:20" x14ac:dyDescent="0.3">
      <c r="A55" s="81">
        <v>35</v>
      </c>
      <c r="B55" s="77">
        <v>5</v>
      </c>
      <c r="C55" s="77">
        <v>6</v>
      </c>
      <c r="D55" s="77">
        <v>9</v>
      </c>
      <c r="E55" s="77">
        <f t="shared" si="1"/>
        <v>240</v>
      </c>
      <c r="F55" s="77">
        <f t="shared" si="2"/>
        <v>450</v>
      </c>
      <c r="G55" s="77">
        <f t="shared" si="3"/>
        <v>690</v>
      </c>
      <c r="H55" s="77">
        <f t="shared" si="19"/>
        <v>15</v>
      </c>
      <c r="I55" s="77">
        <f t="shared" si="5"/>
        <v>120</v>
      </c>
      <c r="J55" s="77">
        <f t="shared" si="6"/>
        <v>600</v>
      </c>
      <c r="K55" s="79">
        <f t="shared" si="20"/>
        <v>0</v>
      </c>
      <c r="L55" s="79">
        <f t="shared" si="14"/>
        <v>814</v>
      </c>
      <c r="M55" s="79">
        <f t="shared" si="15"/>
        <v>6000</v>
      </c>
      <c r="N55" s="79">
        <f t="shared" si="18"/>
        <v>0</v>
      </c>
      <c r="O55" s="79">
        <f t="shared" si="8"/>
        <v>70.442307692307693</v>
      </c>
      <c r="P55" s="78">
        <f t="shared" si="9"/>
        <v>0</v>
      </c>
      <c r="Q55" s="80">
        <f t="shared" si="10"/>
        <v>0</v>
      </c>
      <c r="R55" s="80">
        <f t="shared" si="11"/>
        <v>4000</v>
      </c>
      <c r="S55" s="80">
        <f t="shared" si="12"/>
        <v>15</v>
      </c>
      <c r="T55" s="80">
        <f t="shared" si="13"/>
        <v>25</v>
      </c>
    </row>
    <row r="56" spans="1:20" x14ac:dyDescent="0.3">
      <c r="A56" s="81">
        <v>36</v>
      </c>
      <c r="B56" s="77">
        <v>5</v>
      </c>
      <c r="C56" s="77">
        <v>6</v>
      </c>
      <c r="D56" s="77">
        <v>9</v>
      </c>
      <c r="E56" s="77">
        <f t="shared" si="1"/>
        <v>240</v>
      </c>
      <c r="F56" s="77">
        <f t="shared" si="2"/>
        <v>450</v>
      </c>
      <c r="G56" s="77">
        <f t="shared" si="3"/>
        <v>690</v>
      </c>
      <c r="H56" s="77">
        <f t="shared" si="19"/>
        <v>15</v>
      </c>
      <c r="I56" s="77">
        <f t="shared" si="5"/>
        <v>120</v>
      </c>
      <c r="J56" s="77">
        <f t="shared" si="6"/>
        <v>600</v>
      </c>
      <c r="K56" s="79">
        <f t="shared" si="20"/>
        <v>0</v>
      </c>
      <c r="L56" s="79">
        <f t="shared" si="14"/>
        <v>724</v>
      </c>
      <c r="M56" s="79">
        <f t="shared" si="15"/>
        <v>6000</v>
      </c>
      <c r="N56" s="79">
        <f t="shared" si="18"/>
        <v>0</v>
      </c>
      <c r="O56" s="79">
        <f t="shared" si="8"/>
        <v>62.653846153846153</v>
      </c>
      <c r="P56" s="78">
        <f t="shared" si="9"/>
        <v>0</v>
      </c>
      <c r="Q56" s="80">
        <f t="shared" si="10"/>
        <v>0</v>
      </c>
      <c r="R56" s="80">
        <f t="shared" si="11"/>
        <v>4000</v>
      </c>
      <c r="S56" s="80">
        <f t="shared" si="12"/>
        <v>15</v>
      </c>
      <c r="T56" s="80">
        <f t="shared" si="13"/>
        <v>25</v>
      </c>
    </row>
    <row r="57" spans="1:20" x14ac:dyDescent="0.3">
      <c r="A57" s="81">
        <v>37</v>
      </c>
      <c r="B57" s="77">
        <v>5</v>
      </c>
      <c r="C57" s="77">
        <v>5</v>
      </c>
      <c r="D57" s="77">
        <v>8</v>
      </c>
      <c r="E57" s="77">
        <f t="shared" si="1"/>
        <v>200</v>
      </c>
      <c r="F57" s="77">
        <f t="shared" si="2"/>
        <v>400</v>
      </c>
      <c r="G57" s="77">
        <f t="shared" si="3"/>
        <v>600</v>
      </c>
      <c r="H57" s="77">
        <f t="shared" si="19"/>
        <v>15</v>
      </c>
      <c r="I57" s="77">
        <f t="shared" si="5"/>
        <v>120</v>
      </c>
      <c r="J57" s="77">
        <f t="shared" si="6"/>
        <v>600</v>
      </c>
      <c r="K57" s="79">
        <f t="shared" si="20"/>
        <v>0</v>
      </c>
      <c r="L57" s="79">
        <f t="shared" si="14"/>
        <v>724</v>
      </c>
      <c r="M57" s="79">
        <f t="shared" si="15"/>
        <v>6000</v>
      </c>
      <c r="N57" s="79">
        <f t="shared" si="18"/>
        <v>0</v>
      </c>
      <c r="O57" s="79">
        <f t="shared" si="8"/>
        <v>62.653846153846153</v>
      </c>
      <c r="P57" s="78">
        <f t="shared" si="9"/>
        <v>0</v>
      </c>
      <c r="Q57" s="80">
        <f t="shared" si="10"/>
        <v>0</v>
      </c>
      <c r="R57" s="80">
        <f t="shared" si="11"/>
        <v>4000</v>
      </c>
      <c r="S57" s="80">
        <f t="shared" si="12"/>
        <v>15</v>
      </c>
      <c r="T57" s="80">
        <f t="shared" si="13"/>
        <v>25</v>
      </c>
    </row>
    <row r="58" spans="1:20" x14ac:dyDescent="0.3">
      <c r="A58" s="81">
        <v>38</v>
      </c>
      <c r="B58" s="77">
        <v>4</v>
      </c>
      <c r="C58" s="77">
        <v>5</v>
      </c>
      <c r="D58" s="77">
        <v>8</v>
      </c>
      <c r="E58" s="77">
        <f t="shared" si="1"/>
        <v>200</v>
      </c>
      <c r="F58" s="77">
        <f t="shared" si="2"/>
        <v>400</v>
      </c>
      <c r="G58" s="77">
        <f t="shared" si="3"/>
        <v>600</v>
      </c>
      <c r="H58" s="77">
        <f t="shared" si="19"/>
        <v>15</v>
      </c>
      <c r="I58" s="77">
        <f t="shared" si="5"/>
        <v>120</v>
      </c>
      <c r="J58" s="77">
        <f t="shared" si="6"/>
        <v>480</v>
      </c>
      <c r="K58" s="79">
        <f t="shared" si="20"/>
        <v>0</v>
      </c>
      <c r="L58" s="79">
        <f t="shared" si="14"/>
        <v>604</v>
      </c>
      <c r="M58" s="79">
        <f t="shared" si="15"/>
        <v>4800</v>
      </c>
      <c r="N58" s="79">
        <f t="shared" si="18"/>
        <v>0</v>
      </c>
      <c r="O58" s="79">
        <f t="shared" si="8"/>
        <v>52.269230769230766</v>
      </c>
      <c r="P58" s="78">
        <f t="shared" si="9"/>
        <v>0</v>
      </c>
      <c r="Q58" s="80">
        <f t="shared" si="10"/>
        <v>0</v>
      </c>
      <c r="R58" s="80">
        <f t="shared" si="11"/>
        <v>4000</v>
      </c>
      <c r="S58" s="80">
        <f t="shared" si="12"/>
        <v>15</v>
      </c>
      <c r="T58" s="80">
        <f t="shared" si="13"/>
        <v>25</v>
      </c>
    </row>
    <row r="59" spans="1:20" x14ac:dyDescent="0.3">
      <c r="A59" s="81">
        <v>39</v>
      </c>
      <c r="B59" s="77">
        <v>5</v>
      </c>
      <c r="C59" s="77">
        <v>5</v>
      </c>
      <c r="D59" s="77">
        <v>8</v>
      </c>
      <c r="E59" s="77">
        <f t="shared" si="1"/>
        <v>200</v>
      </c>
      <c r="F59" s="77">
        <f t="shared" si="2"/>
        <v>400</v>
      </c>
      <c r="G59" s="77">
        <f t="shared" si="3"/>
        <v>600</v>
      </c>
      <c r="H59" s="77">
        <f t="shared" si="19"/>
        <v>15</v>
      </c>
      <c r="I59" s="77">
        <f t="shared" si="5"/>
        <v>120</v>
      </c>
      <c r="J59" s="77">
        <f t="shared" si="6"/>
        <v>600</v>
      </c>
      <c r="K59" s="79">
        <f t="shared" si="20"/>
        <v>0</v>
      </c>
      <c r="L59" s="79">
        <f t="shared" si="14"/>
        <v>604</v>
      </c>
      <c r="M59" s="79">
        <f t="shared" si="15"/>
        <v>6000</v>
      </c>
      <c r="N59" s="79">
        <f t="shared" si="18"/>
        <v>0</v>
      </c>
      <c r="O59" s="79">
        <f t="shared" si="8"/>
        <v>52.269230769230766</v>
      </c>
      <c r="P59" s="78">
        <f t="shared" si="9"/>
        <v>0</v>
      </c>
      <c r="Q59" s="80">
        <f t="shared" si="10"/>
        <v>0</v>
      </c>
      <c r="R59" s="80">
        <f t="shared" si="11"/>
        <v>4000</v>
      </c>
      <c r="S59" s="80">
        <f t="shared" si="12"/>
        <v>15</v>
      </c>
      <c r="T59" s="80">
        <f t="shared" si="13"/>
        <v>25</v>
      </c>
    </row>
    <row r="60" spans="1:20" x14ac:dyDescent="0.3">
      <c r="A60" s="81">
        <v>40</v>
      </c>
      <c r="B60" s="77">
        <v>5</v>
      </c>
      <c r="C60" s="77">
        <v>5</v>
      </c>
      <c r="D60" s="77">
        <v>8</v>
      </c>
      <c r="E60" s="77">
        <f t="shared" si="1"/>
        <v>200</v>
      </c>
      <c r="F60" s="77">
        <f t="shared" si="2"/>
        <v>400</v>
      </c>
      <c r="G60" s="77">
        <f t="shared" si="3"/>
        <v>600</v>
      </c>
      <c r="H60" s="77">
        <f t="shared" si="19"/>
        <v>15</v>
      </c>
      <c r="I60" s="77">
        <f t="shared" si="5"/>
        <v>120</v>
      </c>
      <c r="J60" s="77">
        <f t="shared" si="6"/>
        <v>600</v>
      </c>
      <c r="K60" s="79">
        <f t="shared" si="20"/>
        <v>0</v>
      </c>
      <c r="L60" s="79">
        <f t="shared" si="14"/>
        <v>604</v>
      </c>
      <c r="M60" s="79">
        <f t="shared" si="15"/>
        <v>6000</v>
      </c>
      <c r="N60" s="79">
        <f t="shared" si="18"/>
        <v>0</v>
      </c>
      <c r="O60" s="79">
        <f t="shared" si="8"/>
        <v>52.269230769230766</v>
      </c>
      <c r="P60" s="78">
        <f t="shared" si="9"/>
        <v>0</v>
      </c>
      <c r="Q60" s="80">
        <f t="shared" si="10"/>
        <v>0</v>
      </c>
      <c r="R60" s="80">
        <f t="shared" si="11"/>
        <v>4000</v>
      </c>
      <c r="S60" s="80">
        <f t="shared" si="12"/>
        <v>15</v>
      </c>
      <c r="T60" s="80">
        <f t="shared" si="13"/>
        <v>25</v>
      </c>
    </row>
    <row r="61" spans="1:20" x14ac:dyDescent="0.3">
      <c r="A61" s="81">
        <v>41</v>
      </c>
      <c r="B61" s="77">
        <v>5</v>
      </c>
      <c r="C61" s="77">
        <v>4</v>
      </c>
      <c r="D61" s="77">
        <v>8</v>
      </c>
      <c r="E61" s="77">
        <f t="shared" si="1"/>
        <v>160</v>
      </c>
      <c r="F61" s="77">
        <f t="shared" si="2"/>
        <v>400</v>
      </c>
      <c r="G61" s="77">
        <f t="shared" si="3"/>
        <v>560</v>
      </c>
      <c r="H61" s="77">
        <f t="shared" si="19"/>
        <v>15</v>
      </c>
      <c r="I61" s="77">
        <f t="shared" si="5"/>
        <v>120</v>
      </c>
      <c r="J61" s="77">
        <f t="shared" si="6"/>
        <v>600</v>
      </c>
      <c r="K61" s="79">
        <f t="shared" si="20"/>
        <v>0</v>
      </c>
      <c r="L61" s="79">
        <f t="shared" si="14"/>
        <v>644</v>
      </c>
      <c r="M61" s="79">
        <f t="shared" si="15"/>
        <v>6000</v>
      </c>
      <c r="N61" s="79">
        <f t="shared" si="18"/>
        <v>0</v>
      </c>
      <c r="O61" s="79">
        <f t="shared" si="8"/>
        <v>55.730769230769226</v>
      </c>
      <c r="P61" s="78">
        <f t="shared" si="9"/>
        <v>0</v>
      </c>
      <c r="Q61" s="80">
        <f t="shared" si="10"/>
        <v>0</v>
      </c>
      <c r="R61" s="80">
        <f t="shared" si="11"/>
        <v>4000</v>
      </c>
      <c r="S61" s="80">
        <f t="shared" si="12"/>
        <v>15</v>
      </c>
      <c r="T61" s="80">
        <f t="shared" si="13"/>
        <v>25</v>
      </c>
    </row>
    <row r="62" spans="1:20" x14ac:dyDescent="0.3">
      <c r="A62" s="81">
        <v>42</v>
      </c>
      <c r="B62" s="77">
        <v>5</v>
      </c>
      <c r="C62" s="77">
        <v>4</v>
      </c>
      <c r="D62" s="77">
        <v>8</v>
      </c>
      <c r="E62" s="77">
        <f t="shared" si="1"/>
        <v>160</v>
      </c>
      <c r="F62" s="77">
        <f t="shared" si="2"/>
        <v>400</v>
      </c>
      <c r="G62" s="77">
        <f t="shared" si="3"/>
        <v>560</v>
      </c>
      <c r="H62" s="77">
        <f t="shared" si="19"/>
        <v>15</v>
      </c>
      <c r="I62" s="77">
        <f t="shared" si="5"/>
        <v>120</v>
      </c>
      <c r="J62" s="77">
        <f t="shared" si="6"/>
        <v>600</v>
      </c>
      <c r="K62" s="79">
        <f t="shared" si="20"/>
        <v>0</v>
      </c>
      <c r="L62" s="79">
        <f t="shared" si="14"/>
        <v>684</v>
      </c>
      <c r="M62" s="79">
        <f t="shared" si="15"/>
        <v>6000</v>
      </c>
      <c r="N62" s="79">
        <f t="shared" si="18"/>
        <v>0</v>
      </c>
      <c r="O62" s="79">
        <f t="shared" si="8"/>
        <v>59.192307692307693</v>
      </c>
      <c r="P62" s="78">
        <f t="shared" si="9"/>
        <v>0</v>
      </c>
      <c r="Q62" s="80">
        <f t="shared" si="10"/>
        <v>0</v>
      </c>
      <c r="R62" s="80">
        <f t="shared" si="11"/>
        <v>4000</v>
      </c>
      <c r="S62" s="80">
        <f t="shared" si="12"/>
        <v>15</v>
      </c>
      <c r="T62" s="80">
        <f t="shared" si="13"/>
        <v>25</v>
      </c>
    </row>
    <row r="63" spans="1:20" x14ac:dyDescent="0.3">
      <c r="A63" s="81">
        <v>43</v>
      </c>
      <c r="B63" s="77">
        <v>4</v>
      </c>
      <c r="C63" s="77">
        <v>4</v>
      </c>
      <c r="D63" s="77">
        <v>8</v>
      </c>
      <c r="E63" s="77">
        <f t="shared" si="1"/>
        <v>160</v>
      </c>
      <c r="F63" s="77">
        <f t="shared" si="2"/>
        <v>400</v>
      </c>
      <c r="G63" s="77">
        <f t="shared" si="3"/>
        <v>560</v>
      </c>
      <c r="H63" s="77">
        <f t="shared" si="19"/>
        <v>15</v>
      </c>
      <c r="I63" s="77">
        <f t="shared" si="5"/>
        <v>120</v>
      </c>
      <c r="J63" s="77">
        <f t="shared" si="6"/>
        <v>480</v>
      </c>
      <c r="K63" s="79">
        <f t="shared" si="20"/>
        <v>0</v>
      </c>
      <c r="L63" s="79">
        <f t="shared" si="14"/>
        <v>604</v>
      </c>
      <c r="M63" s="79">
        <f t="shared" si="15"/>
        <v>4800</v>
      </c>
      <c r="N63" s="79">
        <f t="shared" si="18"/>
        <v>0</v>
      </c>
      <c r="O63" s="79">
        <f t="shared" si="8"/>
        <v>52.269230769230766</v>
      </c>
      <c r="P63" s="78">
        <f t="shared" si="9"/>
        <v>0</v>
      </c>
      <c r="Q63" s="80">
        <f t="shared" si="10"/>
        <v>0</v>
      </c>
      <c r="R63" s="80">
        <f t="shared" si="11"/>
        <v>4000</v>
      </c>
      <c r="S63" s="80">
        <f t="shared" si="12"/>
        <v>15</v>
      </c>
      <c r="T63" s="80">
        <f t="shared" si="13"/>
        <v>25</v>
      </c>
    </row>
    <row r="64" spans="1:20" x14ac:dyDescent="0.3">
      <c r="A64" s="81">
        <v>44</v>
      </c>
      <c r="B64" s="77">
        <v>5</v>
      </c>
      <c r="C64" s="77">
        <v>4</v>
      </c>
      <c r="D64" s="77">
        <v>8</v>
      </c>
      <c r="E64" s="77">
        <f t="shared" si="1"/>
        <v>160</v>
      </c>
      <c r="F64" s="77">
        <f t="shared" si="2"/>
        <v>400</v>
      </c>
      <c r="G64" s="77">
        <f t="shared" si="3"/>
        <v>560</v>
      </c>
      <c r="H64" s="77">
        <f t="shared" si="19"/>
        <v>15</v>
      </c>
      <c r="I64" s="77">
        <f t="shared" si="5"/>
        <v>120</v>
      </c>
      <c r="J64" s="77">
        <f t="shared" si="6"/>
        <v>600</v>
      </c>
      <c r="K64" s="79">
        <f t="shared" si="20"/>
        <v>0</v>
      </c>
      <c r="L64" s="79">
        <f t="shared" si="14"/>
        <v>644</v>
      </c>
      <c r="M64" s="79">
        <f t="shared" si="15"/>
        <v>6000</v>
      </c>
      <c r="N64" s="79">
        <f t="shared" si="18"/>
        <v>0</v>
      </c>
      <c r="O64" s="79">
        <f t="shared" si="8"/>
        <v>55.730769230769226</v>
      </c>
      <c r="P64" s="78">
        <f t="shared" si="9"/>
        <v>0</v>
      </c>
      <c r="Q64" s="80">
        <f t="shared" si="10"/>
        <v>0</v>
      </c>
      <c r="R64" s="80">
        <f t="shared" si="11"/>
        <v>4000</v>
      </c>
      <c r="S64" s="80">
        <f t="shared" si="12"/>
        <v>15</v>
      </c>
      <c r="T64" s="80">
        <f t="shared" si="13"/>
        <v>25</v>
      </c>
    </row>
    <row r="65" spans="1:20" x14ac:dyDescent="0.3">
      <c r="A65" s="81">
        <v>45</v>
      </c>
      <c r="B65" s="77">
        <v>5</v>
      </c>
      <c r="C65" s="77">
        <v>4</v>
      </c>
      <c r="D65" s="77">
        <v>7</v>
      </c>
      <c r="E65" s="77">
        <f t="shared" si="1"/>
        <v>160</v>
      </c>
      <c r="F65" s="77">
        <f t="shared" si="2"/>
        <v>350</v>
      </c>
      <c r="G65" s="77">
        <f t="shared" si="3"/>
        <v>510</v>
      </c>
      <c r="H65" s="77">
        <f t="shared" si="19"/>
        <v>15</v>
      </c>
      <c r="I65" s="77">
        <f t="shared" si="5"/>
        <v>120</v>
      </c>
      <c r="J65" s="77">
        <f t="shared" si="6"/>
        <v>600</v>
      </c>
      <c r="K65" s="79">
        <f t="shared" si="20"/>
        <v>0</v>
      </c>
      <c r="L65" s="79">
        <f t="shared" si="14"/>
        <v>734</v>
      </c>
      <c r="M65" s="79">
        <f t="shared" si="15"/>
        <v>6000</v>
      </c>
      <c r="N65" s="79">
        <f t="shared" si="18"/>
        <v>0</v>
      </c>
      <c r="O65" s="79">
        <f t="shared" si="8"/>
        <v>63.519230769230766</v>
      </c>
      <c r="P65" s="78">
        <f t="shared" si="9"/>
        <v>0</v>
      </c>
      <c r="Q65" s="80">
        <f t="shared" si="10"/>
        <v>0</v>
      </c>
      <c r="R65" s="80">
        <f t="shared" si="11"/>
        <v>4000</v>
      </c>
      <c r="S65" s="80">
        <f t="shared" si="12"/>
        <v>15</v>
      </c>
      <c r="T65" s="80">
        <f t="shared" si="13"/>
        <v>25</v>
      </c>
    </row>
    <row r="66" spans="1:20" x14ac:dyDescent="0.3">
      <c r="A66" s="81">
        <v>46</v>
      </c>
      <c r="B66" s="77">
        <v>5</v>
      </c>
      <c r="C66" s="77">
        <v>4</v>
      </c>
      <c r="D66" s="77">
        <v>7</v>
      </c>
      <c r="E66" s="77">
        <f t="shared" si="1"/>
        <v>160</v>
      </c>
      <c r="F66" s="77">
        <f t="shared" si="2"/>
        <v>350</v>
      </c>
      <c r="G66" s="77">
        <f t="shared" si="3"/>
        <v>510</v>
      </c>
      <c r="H66" s="77">
        <f t="shared" si="19"/>
        <v>15</v>
      </c>
      <c r="I66" s="77">
        <f t="shared" si="5"/>
        <v>120</v>
      </c>
      <c r="J66" s="77">
        <f t="shared" si="6"/>
        <v>600</v>
      </c>
      <c r="K66" s="79">
        <f t="shared" si="20"/>
        <v>0</v>
      </c>
      <c r="L66" s="79">
        <f t="shared" si="14"/>
        <v>824</v>
      </c>
      <c r="M66" s="79">
        <f t="shared" si="15"/>
        <v>6000</v>
      </c>
      <c r="N66" s="79">
        <f t="shared" si="18"/>
        <v>0</v>
      </c>
      <c r="O66" s="79">
        <f t="shared" si="8"/>
        <v>71.307692307692307</v>
      </c>
      <c r="P66" s="78">
        <f t="shared" si="9"/>
        <v>0</v>
      </c>
      <c r="Q66" s="80">
        <f t="shared" si="10"/>
        <v>0</v>
      </c>
      <c r="R66" s="80">
        <f t="shared" si="11"/>
        <v>4000</v>
      </c>
      <c r="S66" s="80">
        <f t="shared" si="12"/>
        <v>15</v>
      </c>
      <c r="T66" s="80">
        <f t="shared" si="13"/>
        <v>25</v>
      </c>
    </row>
    <row r="67" spans="1:20" x14ac:dyDescent="0.3">
      <c r="A67" s="81">
        <v>47</v>
      </c>
      <c r="B67" s="77">
        <v>4</v>
      </c>
      <c r="C67" s="77">
        <v>4</v>
      </c>
      <c r="D67" s="77">
        <v>7</v>
      </c>
      <c r="E67" s="77">
        <f t="shared" si="1"/>
        <v>160</v>
      </c>
      <c r="F67" s="77">
        <f t="shared" si="2"/>
        <v>350</v>
      </c>
      <c r="G67" s="77">
        <f t="shared" si="3"/>
        <v>510</v>
      </c>
      <c r="H67" s="77">
        <f t="shared" si="19"/>
        <v>15</v>
      </c>
      <c r="I67" s="77">
        <f t="shared" si="5"/>
        <v>120</v>
      </c>
      <c r="J67" s="77">
        <f t="shared" si="6"/>
        <v>480</v>
      </c>
      <c r="K67" s="79">
        <f t="shared" si="20"/>
        <v>0</v>
      </c>
      <c r="L67" s="79">
        <f t="shared" si="14"/>
        <v>794</v>
      </c>
      <c r="M67" s="79">
        <f t="shared" si="15"/>
        <v>4800</v>
      </c>
      <c r="N67" s="79">
        <f t="shared" si="18"/>
        <v>0</v>
      </c>
      <c r="O67" s="79">
        <f t="shared" si="8"/>
        <v>68.711538461538453</v>
      </c>
      <c r="P67" s="78">
        <f t="shared" si="9"/>
        <v>0</v>
      </c>
      <c r="Q67" s="80">
        <f t="shared" si="10"/>
        <v>0</v>
      </c>
      <c r="R67" s="80">
        <f t="shared" si="11"/>
        <v>4000</v>
      </c>
      <c r="S67" s="80">
        <f t="shared" si="12"/>
        <v>15</v>
      </c>
      <c r="T67" s="80">
        <f t="shared" si="13"/>
        <v>25</v>
      </c>
    </row>
    <row r="68" spans="1:20" x14ac:dyDescent="0.3">
      <c r="A68" s="81">
        <v>48</v>
      </c>
      <c r="B68" s="77">
        <v>5</v>
      </c>
      <c r="C68" s="77">
        <v>4</v>
      </c>
      <c r="D68" s="77">
        <v>7</v>
      </c>
      <c r="E68" s="77">
        <f t="shared" si="1"/>
        <v>160</v>
      </c>
      <c r="F68" s="77">
        <f t="shared" si="2"/>
        <v>350</v>
      </c>
      <c r="G68" s="77">
        <f t="shared" si="3"/>
        <v>510</v>
      </c>
      <c r="H68" s="77">
        <f t="shared" si="19"/>
        <v>15</v>
      </c>
      <c r="I68" s="77">
        <f t="shared" si="5"/>
        <v>120</v>
      </c>
      <c r="J68" s="77">
        <f t="shared" si="6"/>
        <v>600</v>
      </c>
      <c r="K68" s="79">
        <f t="shared" si="20"/>
        <v>0</v>
      </c>
      <c r="L68" s="79">
        <f t="shared" si="14"/>
        <v>884</v>
      </c>
      <c r="M68" s="79">
        <f t="shared" si="15"/>
        <v>6000</v>
      </c>
      <c r="N68" s="79">
        <f t="shared" si="18"/>
        <v>0</v>
      </c>
      <c r="O68" s="79">
        <f t="shared" si="8"/>
        <v>76.5</v>
      </c>
      <c r="P68" s="78">
        <f t="shared" si="9"/>
        <v>0</v>
      </c>
      <c r="Q68" s="80">
        <f t="shared" si="10"/>
        <v>0</v>
      </c>
      <c r="R68" s="80">
        <f t="shared" si="11"/>
        <v>4000</v>
      </c>
      <c r="S68" s="80">
        <f t="shared" si="12"/>
        <v>15</v>
      </c>
      <c r="T68" s="80">
        <f t="shared" si="13"/>
        <v>25</v>
      </c>
    </row>
    <row r="69" spans="1:20" x14ac:dyDescent="0.3">
      <c r="A69" s="81">
        <v>49</v>
      </c>
      <c r="B69" s="77">
        <v>5</v>
      </c>
      <c r="C69" s="77">
        <v>3</v>
      </c>
      <c r="D69" s="77">
        <v>6</v>
      </c>
      <c r="E69" s="77">
        <f t="shared" si="1"/>
        <v>120</v>
      </c>
      <c r="F69" s="77">
        <f t="shared" si="2"/>
        <v>300</v>
      </c>
      <c r="G69" s="77">
        <f t="shared" si="3"/>
        <v>420</v>
      </c>
      <c r="H69" s="77">
        <f t="shared" si="19"/>
        <v>15</v>
      </c>
      <c r="I69" s="77">
        <f t="shared" si="5"/>
        <v>120</v>
      </c>
      <c r="J69" s="77">
        <f t="shared" si="6"/>
        <v>600</v>
      </c>
      <c r="K69" s="79">
        <f t="shared" si="20"/>
        <v>0</v>
      </c>
      <c r="L69" s="79">
        <f t="shared" si="14"/>
        <v>1064</v>
      </c>
      <c r="M69" s="79">
        <f t="shared" si="15"/>
        <v>6000</v>
      </c>
      <c r="N69" s="79">
        <f t="shared" si="18"/>
        <v>0</v>
      </c>
      <c r="O69" s="79">
        <f t="shared" si="8"/>
        <v>92.07692307692308</v>
      </c>
      <c r="P69" s="78">
        <f t="shared" si="9"/>
        <v>0</v>
      </c>
      <c r="Q69" s="80">
        <f t="shared" si="10"/>
        <v>0</v>
      </c>
      <c r="R69" s="80">
        <f t="shared" si="11"/>
        <v>4000</v>
      </c>
      <c r="S69" s="80">
        <f t="shared" si="12"/>
        <v>15</v>
      </c>
      <c r="T69" s="80">
        <f t="shared" si="13"/>
        <v>25</v>
      </c>
    </row>
    <row r="70" spans="1:20" x14ac:dyDescent="0.3">
      <c r="A70" s="81">
        <v>50</v>
      </c>
      <c r="B70" s="77">
        <v>5</v>
      </c>
      <c r="C70" s="77">
        <v>3</v>
      </c>
      <c r="D70" s="77">
        <v>6</v>
      </c>
      <c r="E70" s="77">
        <f t="shared" si="1"/>
        <v>120</v>
      </c>
      <c r="F70" s="77">
        <f t="shared" si="2"/>
        <v>300</v>
      </c>
      <c r="G70" s="77">
        <f t="shared" si="3"/>
        <v>420</v>
      </c>
      <c r="H70" s="77">
        <f t="shared" si="19"/>
        <v>15</v>
      </c>
      <c r="I70" s="77">
        <f t="shared" si="5"/>
        <v>120</v>
      </c>
      <c r="J70" s="77">
        <f t="shared" si="6"/>
        <v>600</v>
      </c>
      <c r="K70" s="79">
        <f t="shared" si="20"/>
        <v>0</v>
      </c>
      <c r="L70" s="79">
        <f t="shared" si="14"/>
        <v>1244</v>
      </c>
      <c r="M70" s="79">
        <f t="shared" si="15"/>
        <v>6000</v>
      </c>
      <c r="N70" s="79">
        <f t="shared" si="18"/>
        <v>0</v>
      </c>
      <c r="O70" s="79">
        <f t="shared" si="8"/>
        <v>107.65384615384615</v>
      </c>
      <c r="P70" s="78">
        <f t="shared" si="9"/>
        <v>0</v>
      </c>
      <c r="Q70" s="80">
        <f t="shared" si="10"/>
        <v>0</v>
      </c>
      <c r="R70" s="80">
        <f t="shared" si="11"/>
        <v>4000</v>
      </c>
      <c r="S70" s="80">
        <f t="shared" si="12"/>
        <v>15</v>
      </c>
      <c r="T70" s="80">
        <f t="shared" si="13"/>
        <v>25</v>
      </c>
    </row>
    <row r="71" spans="1:20" x14ac:dyDescent="0.3">
      <c r="A71" s="81">
        <v>51</v>
      </c>
      <c r="B71" s="77">
        <v>5</v>
      </c>
      <c r="C71" s="77">
        <v>3</v>
      </c>
      <c r="D71" s="77">
        <v>6</v>
      </c>
      <c r="E71" s="77">
        <f t="shared" si="1"/>
        <v>120</v>
      </c>
      <c r="F71" s="77">
        <f t="shared" si="2"/>
        <v>300</v>
      </c>
      <c r="G71" s="77">
        <f t="shared" si="3"/>
        <v>420</v>
      </c>
      <c r="H71" s="77">
        <f t="shared" si="19"/>
        <v>15</v>
      </c>
      <c r="I71" s="77">
        <f t="shared" si="5"/>
        <v>120</v>
      </c>
      <c r="J71" s="77">
        <f t="shared" si="6"/>
        <v>600</v>
      </c>
      <c r="K71" s="79">
        <f t="shared" si="20"/>
        <v>0</v>
      </c>
      <c r="L71" s="79">
        <f t="shared" si="14"/>
        <v>1424</v>
      </c>
      <c r="M71" s="79">
        <f t="shared" si="15"/>
        <v>6000</v>
      </c>
      <c r="N71" s="79">
        <f t="shared" si="18"/>
        <v>0</v>
      </c>
      <c r="O71" s="79">
        <f t="shared" si="8"/>
        <v>123.23076923076923</v>
      </c>
      <c r="P71" s="78">
        <f t="shared" si="9"/>
        <v>0</v>
      </c>
      <c r="Q71" s="80">
        <f t="shared" si="10"/>
        <v>0</v>
      </c>
      <c r="R71" s="80">
        <f t="shared" si="11"/>
        <v>4000</v>
      </c>
      <c r="S71" s="80">
        <f t="shared" si="12"/>
        <v>15</v>
      </c>
      <c r="T71" s="80">
        <f t="shared" si="13"/>
        <v>25</v>
      </c>
    </row>
    <row r="72" spans="1:20" ht="15" thickBot="1" x14ac:dyDescent="0.35">
      <c r="A72" s="83">
        <v>52</v>
      </c>
      <c r="B72" s="77">
        <v>3</v>
      </c>
      <c r="C72" s="77">
        <v>3</v>
      </c>
      <c r="D72" s="77">
        <v>6</v>
      </c>
      <c r="E72" s="77">
        <f t="shared" si="1"/>
        <v>120</v>
      </c>
      <c r="F72" s="77">
        <f t="shared" si="2"/>
        <v>300</v>
      </c>
      <c r="G72" s="77">
        <f t="shared" si="3"/>
        <v>420</v>
      </c>
      <c r="H72" s="77">
        <f t="shared" si="19"/>
        <v>15</v>
      </c>
      <c r="I72" s="77">
        <f t="shared" si="5"/>
        <v>120</v>
      </c>
      <c r="J72" s="77">
        <f t="shared" si="6"/>
        <v>360</v>
      </c>
      <c r="K72" s="79">
        <f t="shared" si="20"/>
        <v>0</v>
      </c>
      <c r="L72" s="79">
        <f t="shared" si="14"/>
        <v>1364</v>
      </c>
      <c r="M72" s="79">
        <f t="shared" si="15"/>
        <v>3600</v>
      </c>
      <c r="N72" s="79">
        <f t="shared" si="18"/>
        <v>0</v>
      </c>
      <c r="O72" s="79">
        <f t="shared" si="8"/>
        <v>118.03846153846153</v>
      </c>
      <c r="P72" s="78">
        <f t="shared" si="9"/>
        <v>0</v>
      </c>
      <c r="Q72" s="80">
        <f t="shared" si="10"/>
        <v>0</v>
      </c>
      <c r="R72" s="80">
        <f t="shared" si="11"/>
        <v>4000</v>
      </c>
      <c r="S72" s="80">
        <f t="shared" si="12"/>
        <v>15</v>
      </c>
      <c r="T72" s="80">
        <f t="shared" si="13"/>
        <v>25</v>
      </c>
    </row>
    <row r="73" spans="1:20" x14ac:dyDescent="0.3">
      <c r="A73" s="26"/>
      <c r="B73" s="26"/>
      <c r="C73" s="26"/>
      <c r="D73" s="26"/>
      <c r="E73" s="26"/>
      <c r="F73" s="26"/>
      <c r="G73" s="26"/>
      <c r="H73" s="26"/>
      <c r="I73" s="26"/>
      <c r="J73" s="26"/>
      <c r="Q73" s="44"/>
    </row>
    <row r="74" spans="1:20" x14ac:dyDescent="0.3">
      <c r="A74" s="26"/>
      <c r="B74" s="26"/>
      <c r="C74" s="26"/>
      <c r="D74" s="26"/>
      <c r="E74" s="26"/>
      <c r="F74" s="26"/>
      <c r="G74" s="26"/>
      <c r="H74" s="26"/>
      <c r="I74" s="26"/>
      <c r="L74" s="84" t="s">
        <v>15</v>
      </c>
      <c r="M74" s="85">
        <f>SUM(M21:M72)</f>
        <v>272240</v>
      </c>
      <c r="N74" s="85">
        <f>SUM(N21:N72)</f>
        <v>0</v>
      </c>
      <c r="O74" s="85">
        <f>SUM(O21:O72)</f>
        <v>8063.9999999999982</v>
      </c>
      <c r="P74" s="106">
        <f>SUM(P21:P72)</f>
        <v>8</v>
      </c>
      <c r="Q74" s="106">
        <f>SUM(Q21:Q72)</f>
        <v>3</v>
      </c>
    </row>
    <row r="75" spans="1:20" ht="15.6" x14ac:dyDescent="0.3">
      <c r="L75" s="44"/>
      <c r="M75" s="44"/>
      <c r="N75" s="44"/>
      <c r="O75" s="86"/>
      <c r="P75" s="44"/>
      <c r="Q75" s="44"/>
    </row>
    <row r="76" spans="1:20" x14ac:dyDescent="0.3">
      <c r="L76" s="87" t="s">
        <v>71</v>
      </c>
      <c r="M76" s="87">
        <f>M74*(1+2/3)</f>
        <v>453733.33333333331</v>
      </c>
      <c r="N76" s="107">
        <f>N74</f>
        <v>0</v>
      </c>
      <c r="O76" s="107">
        <f>O74</f>
        <v>8063.9999999999982</v>
      </c>
      <c r="P76" s="108">
        <f>P74</f>
        <v>8</v>
      </c>
      <c r="Q76" s="108">
        <f>Q74</f>
        <v>3</v>
      </c>
    </row>
    <row r="77" spans="1:20" ht="15" thickBot="1" x14ac:dyDescent="0.35"/>
    <row r="78" spans="1:20" ht="16.2" thickBot="1" x14ac:dyDescent="0.35">
      <c r="F78" s="46"/>
      <c r="P78" s="88" t="s">
        <v>45</v>
      </c>
      <c r="Q78" s="89">
        <f>SUM(M76:Q76)</f>
        <v>461808.33333333331</v>
      </c>
    </row>
  </sheetData>
  <scenarios current="0">
    <scenario name="Scenario 1" count="3" user="Cassy Charles" comment="Created by Cassy Charles on 2/21/2022">
      <inputCells r="O7" val="12"/>
      <inputCells r="O8" val="17"/>
      <inputCells r="O9" val="17"/>
    </scenario>
  </scenarios>
  <mergeCells count="25">
    <mergeCell ref="G14:J14"/>
    <mergeCell ref="G15:J15"/>
    <mergeCell ref="P18:Q18"/>
    <mergeCell ref="A10:C10"/>
    <mergeCell ref="G10:J10"/>
    <mergeCell ref="A11:C11"/>
    <mergeCell ref="G11:J11"/>
    <mergeCell ref="G12:J12"/>
    <mergeCell ref="G13:J13"/>
    <mergeCell ref="A7:A9"/>
    <mergeCell ref="B7:C7"/>
    <mergeCell ref="G7:J7"/>
    <mergeCell ref="B8:C8"/>
    <mergeCell ref="G8:J8"/>
    <mergeCell ref="B9:C9"/>
    <mergeCell ref="G3:J3"/>
    <mergeCell ref="N3:O3"/>
    <mergeCell ref="A4:A6"/>
    <mergeCell ref="B4:C4"/>
    <mergeCell ref="G4:J4"/>
    <mergeCell ref="N4:O4"/>
    <mergeCell ref="B5:C5"/>
    <mergeCell ref="G5:J5"/>
    <mergeCell ref="B6:C6"/>
    <mergeCell ref="G6:J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42306-667B-45E2-B779-61C969AF24A8}">
  <dimension ref="A1:T78"/>
  <sheetViews>
    <sheetView topLeftCell="B1" zoomScale="40" zoomScaleNormal="40" workbookViewId="0">
      <selection activeCell="I83" sqref="I83"/>
    </sheetView>
  </sheetViews>
  <sheetFormatPr baseColWidth="10" defaultColWidth="10.88671875" defaultRowHeight="14.4" x14ac:dyDescent="0.3"/>
  <cols>
    <col min="3" max="3" width="16.21875" customWidth="1"/>
    <col min="4" max="4" width="19.109375" customWidth="1"/>
    <col min="5" max="5" width="20.88671875" customWidth="1"/>
    <col min="6" max="6" width="22.21875" customWidth="1"/>
    <col min="7" max="8" width="17.5546875" customWidth="1"/>
    <col min="9" max="9" width="16.88671875" customWidth="1"/>
    <col min="10" max="10" width="17.21875" customWidth="1"/>
    <col min="11" max="11" width="17.5546875" customWidth="1"/>
    <col min="12" max="12" width="15.88671875" customWidth="1"/>
    <col min="13" max="13" width="11.44140625" customWidth="1"/>
    <col min="14" max="14" width="19.5546875" customWidth="1"/>
    <col min="15" max="15" width="24.21875" customWidth="1"/>
    <col min="16" max="16" width="22.77734375" customWidth="1"/>
    <col min="17" max="17" width="11.44140625" customWidth="1"/>
  </cols>
  <sheetData>
    <row r="1" spans="1:17" ht="15.6" x14ac:dyDescent="0.3">
      <c r="A1" s="13"/>
      <c r="B1" s="13"/>
      <c r="C1" s="13"/>
      <c r="D1" s="13"/>
      <c r="E1" s="13"/>
      <c r="F1" s="13"/>
      <c r="G1" s="14"/>
      <c r="H1" s="13" t="s">
        <v>17</v>
      </c>
      <c r="I1" s="15"/>
      <c r="J1" s="15"/>
      <c r="K1" s="15"/>
      <c r="L1" s="15"/>
      <c r="M1" s="15"/>
      <c r="N1" s="16"/>
      <c r="O1" s="16"/>
      <c r="P1" s="16"/>
      <c r="Q1" s="16"/>
    </row>
    <row r="2" spans="1:17" ht="15" thickBot="1" x14ac:dyDescent="0.35">
      <c r="N2" s="17"/>
      <c r="O2" s="17"/>
      <c r="P2" s="17"/>
      <c r="Q2" s="18"/>
    </row>
    <row r="3" spans="1:17" ht="15" thickBot="1" x14ac:dyDescent="0.35">
      <c r="G3" s="132" t="s">
        <v>18</v>
      </c>
      <c r="H3" s="133"/>
      <c r="I3" s="133"/>
      <c r="J3" s="134"/>
      <c r="K3" s="19">
        <v>8</v>
      </c>
      <c r="L3" s="113" t="s">
        <v>19</v>
      </c>
      <c r="N3" s="135" t="s">
        <v>20</v>
      </c>
      <c r="O3" s="135"/>
      <c r="P3" s="113">
        <v>10</v>
      </c>
      <c r="Q3" s="17"/>
    </row>
    <row r="4" spans="1:17" ht="15" thickBot="1" x14ac:dyDescent="0.35">
      <c r="A4" s="136" t="s">
        <v>21</v>
      </c>
      <c r="B4" s="139" t="s">
        <v>22</v>
      </c>
      <c r="C4" s="140"/>
      <c r="D4" s="115">
        <v>20</v>
      </c>
      <c r="E4" s="22" t="s">
        <v>23</v>
      </c>
      <c r="G4" s="132" t="s">
        <v>24</v>
      </c>
      <c r="H4" s="133"/>
      <c r="I4" s="133"/>
      <c r="J4" s="134"/>
      <c r="K4" s="19">
        <v>10</v>
      </c>
      <c r="L4" s="19" t="s">
        <v>25</v>
      </c>
      <c r="N4" s="135" t="s">
        <v>26</v>
      </c>
      <c r="O4" s="135"/>
      <c r="P4" s="113">
        <v>18</v>
      </c>
      <c r="Q4" s="23"/>
    </row>
    <row r="5" spans="1:17" ht="15" thickBot="1" x14ac:dyDescent="0.35">
      <c r="A5" s="137"/>
      <c r="B5" s="141" t="s">
        <v>27</v>
      </c>
      <c r="C5" s="142"/>
      <c r="D5" s="116">
        <v>15</v>
      </c>
      <c r="E5" s="25" t="s">
        <v>23</v>
      </c>
      <c r="G5" s="132" t="s">
        <v>28</v>
      </c>
      <c r="H5" s="133"/>
      <c r="I5" s="133"/>
      <c r="J5" s="134"/>
      <c r="K5" s="19">
        <v>12</v>
      </c>
      <c r="L5" s="19" t="s">
        <v>25</v>
      </c>
      <c r="O5" s="26"/>
      <c r="Q5" s="23"/>
    </row>
    <row r="6" spans="1:17" ht="32.4" thickTop="1" thickBot="1" x14ac:dyDescent="0.35">
      <c r="A6" s="138"/>
      <c r="B6" s="143" t="s">
        <v>29</v>
      </c>
      <c r="C6" s="144"/>
      <c r="D6" s="117">
        <v>40</v>
      </c>
      <c r="E6" s="28" t="s">
        <v>19</v>
      </c>
      <c r="G6" s="132" t="s">
        <v>30</v>
      </c>
      <c r="H6" s="133"/>
      <c r="I6" s="133"/>
      <c r="J6" s="134"/>
      <c r="K6" s="19">
        <v>400</v>
      </c>
      <c r="L6" s="19" t="s">
        <v>31</v>
      </c>
      <c r="O6" s="29" t="s">
        <v>32</v>
      </c>
      <c r="P6" s="30" t="s">
        <v>33</v>
      </c>
    </row>
    <row r="7" spans="1:17" ht="18.600000000000001" thickTop="1" thickBot="1" x14ac:dyDescent="0.35">
      <c r="A7" s="136" t="s">
        <v>34</v>
      </c>
      <c r="B7" s="139" t="s">
        <v>22</v>
      </c>
      <c r="C7" s="140"/>
      <c r="D7" s="31">
        <v>30</v>
      </c>
      <c r="E7" s="22" t="s">
        <v>23</v>
      </c>
      <c r="G7" s="132" t="s">
        <v>35</v>
      </c>
      <c r="H7" s="133"/>
      <c r="I7" s="133"/>
      <c r="J7" s="134"/>
      <c r="K7" s="19">
        <v>300</v>
      </c>
      <c r="L7" s="19" t="s">
        <v>31</v>
      </c>
      <c r="N7" s="32" t="s">
        <v>36</v>
      </c>
      <c r="O7" s="33">
        <v>12</v>
      </c>
      <c r="P7" s="34">
        <v>0</v>
      </c>
    </row>
    <row r="8" spans="1:17" ht="18.600000000000001" thickTop="1" thickBot="1" x14ac:dyDescent="0.35">
      <c r="A8" s="137"/>
      <c r="B8" s="141" t="s">
        <v>27</v>
      </c>
      <c r="C8" s="142"/>
      <c r="D8" s="116">
        <v>25</v>
      </c>
      <c r="E8" s="25" t="s">
        <v>23</v>
      </c>
      <c r="G8" s="132" t="s">
        <v>37</v>
      </c>
      <c r="H8" s="133"/>
      <c r="I8" s="133"/>
      <c r="J8" s="134"/>
      <c r="K8" s="35">
        <v>0.66666666666666663</v>
      </c>
      <c r="L8" s="36"/>
      <c r="N8" s="32" t="s">
        <v>38</v>
      </c>
      <c r="O8" s="33">
        <v>17</v>
      </c>
      <c r="P8" s="34">
        <v>16.727272727273196</v>
      </c>
      <c r="Q8" s="37"/>
    </row>
    <row r="9" spans="1:17" ht="18.600000000000001" thickTop="1" thickBot="1" x14ac:dyDescent="0.35">
      <c r="A9" s="138"/>
      <c r="B9" s="143" t="s">
        <v>29</v>
      </c>
      <c r="C9" s="144"/>
      <c r="D9" s="117">
        <v>50</v>
      </c>
      <c r="E9" s="28" t="s">
        <v>19</v>
      </c>
      <c r="N9" s="32" t="s">
        <v>39</v>
      </c>
      <c r="O9" s="33">
        <v>12</v>
      </c>
      <c r="P9" s="34">
        <v>15.327274799387025</v>
      </c>
      <c r="Q9" s="37"/>
    </row>
    <row r="10" spans="1:17" ht="15" thickBot="1" x14ac:dyDescent="0.35">
      <c r="A10" s="149" t="s">
        <v>40</v>
      </c>
      <c r="B10" s="133"/>
      <c r="C10" s="134"/>
      <c r="D10" s="114">
        <v>4000</v>
      </c>
      <c r="E10" s="19" t="s">
        <v>19</v>
      </c>
      <c r="G10" s="150" t="s">
        <v>41</v>
      </c>
      <c r="H10" s="151"/>
      <c r="I10" s="151"/>
      <c r="J10" s="152"/>
      <c r="K10" s="39">
        <f>'Question 1-1'!C10+'Question 1-1'!C9</f>
        <v>1850</v>
      </c>
      <c r="L10" s="40" t="s">
        <v>19</v>
      </c>
      <c r="Q10" s="18"/>
    </row>
    <row r="11" spans="1:17" ht="18" thickBot="1" x14ac:dyDescent="0.35">
      <c r="A11" s="132" t="s">
        <v>42</v>
      </c>
      <c r="B11" s="133"/>
      <c r="C11" s="134"/>
      <c r="D11" s="114">
        <v>0.3</v>
      </c>
      <c r="E11" s="19"/>
      <c r="G11" s="150" t="s">
        <v>43</v>
      </c>
      <c r="H11" s="151"/>
      <c r="I11" s="151"/>
      <c r="J11" s="152"/>
      <c r="K11" s="39">
        <f>'Question 1-1'!E9</f>
        <v>600</v>
      </c>
      <c r="L11" s="40" t="s">
        <v>44</v>
      </c>
      <c r="N11" s="41" t="s">
        <v>45</v>
      </c>
      <c r="O11" s="42">
        <f>Q78</f>
        <v>444487.82505773474</v>
      </c>
      <c r="Q11" s="43"/>
    </row>
    <row r="12" spans="1:17" ht="15" thickBot="1" x14ac:dyDescent="0.35">
      <c r="A12" s="44"/>
      <c r="B12" s="44"/>
      <c r="C12" s="44"/>
      <c r="D12" s="45"/>
      <c r="E12" s="45"/>
      <c r="G12" s="150" t="s">
        <v>46</v>
      </c>
      <c r="H12" s="151"/>
      <c r="I12" s="151"/>
      <c r="J12" s="152"/>
      <c r="K12" s="39">
        <f>'Question 1-1'!E10</f>
        <v>750</v>
      </c>
      <c r="L12" s="40" t="s">
        <v>44</v>
      </c>
      <c r="O12" s="46"/>
      <c r="Q12" s="18"/>
    </row>
    <row r="13" spans="1:17" ht="18" thickBot="1" x14ac:dyDescent="0.35">
      <c r="A13" s="44"/>
      <c r="B13" s="44"/>
      <c r="C13" s="44"/>
      <c r="D13" s="45"/>
      <c r="E13" s="45"/>
      <c r="G13" s="153" t="s">
        <v>72</v>
      </c>
      <c r="H13" s="154"/>
      <c r="I13" s="154"/>
      <c r="J13" s="155"/>
      <c r="K13" s="47">
        <f>'Question 1-1'!H11</f>
        <v>8.6538461538461536E-2</v>
      </c>
      <c r="L13" s="48" t="s">
        <v>44</v>
      </c>
      <c r="N13" s="49" t="s">
        <v>47</v>
      </c>
      <c r="O13" s="50">
        <f>MAX(L20:L72)</f>
        <v>4000.0000000000027</v>
      </c>
      <c r="Q13" s="51"/>
    </row>
    <row r="14" spans="1:17" ht="15" thickBot="1" x14ac:dyDescent="0.35">
      <c r="A14" s="44"/>
      <c r="B14" s="44"/>
      <c r="C14" s="44"/>
      <c r="D14" s="45"/>
      <c r="E14" s="45"/>
      <c r="G14" s="145" t="s">
        <v>48</v>
      </c>
      <c r="H14" s="146"/>
      <c r="I14" s="146"/>
      <c r="J14" s="146"/>
      <c r="K14" s="111">
        <v>14</v>
      </c>
      <c r="L14" s="53" t="s">
        <v>44</v>
      </c>
      <c r="O14" s="46"/>
    </row>
    <row r="15" spans="1:17" ht="18" thickBot="1" x14ac:dyDescent="0.35">
      <c r="A15" s="44"/>
      <c r="B15" s="44"/>
      <c r="C15" s="44"/>
      <c r="D15" s="45"/>
      <c r="E15" s="45"/>
      <c r="G15" s="145" t="s">
        <v>49</v>
      </c>
      <c r="H15" s="146"/>
      <c r="I15" s="146"/>
      <c r="J15" s="146"/>
      <c r="K15" s="111">
        <v>30</v>
      </c>
      <c r="L15" s="53" t="s">
        <v>19</v>
      </c>
      <c r="N15" s="54" t="s">
        <v>50</v>
      </c>
      <c r="O15" s="55">
        <f>MIN(L20:L72)</f>
        <v>4.1442288363668922E-5</v>
      </c>
    </row>
    <row r="16" spans="1:17" ht="17.399999999999999" x14ac:dyDescent="0.3">
      <c r="A16" s="44"/>
      <c r="B16" s="44"/>
      <c r="C16" s="44"/>
      <c r="D16" s="45"/>
      <c r="E16" s="45"/>
      <c r="G16" s="56"/>
      <c r="H16" s="56"/>
      <c r="I16" s="56"/>
      <c r="J16" s="56"/>
      <c r="K16" s="57"/>
      <c r="L16" s="57"/>
      <c r="O16" s="58"/>
      <c r="P16" s="59"/>
    </row>
    <row r="17" spans="1:20" ht="15" thickBot="1" x14ac:dyDescent="0.35"/>
    <row r="18" spans="1:20" ht="15" thickBot="1" x14ac:dyDescent="0.35">
      <c r="A18" s="60"/>
      <c r="B18" s="60"/>
      <c r="C18" s="60"/>
      <c r="D18" s="60"/>
      <c r="E18" s="60"/>
      <c r="F18" s="60"/>
      <c r="G18" s="60"/>
      <c r="H18" s="60"/>
      <c r="I18" s="60"/>
      <c r="J18" s="60"/>
      <c r="K18" s="60"/>
      <c r="L18" s="61"/>
      <c r="M18" s="61"/>
      <c r="N18" s="61"/>
      <c r="P18" s="147" t="s">
        <v>51</v>
      </c>
      <c r="Q18" s="148"/>
    </row>
    <row r="19" spans="1:20" ht="53.4" thickBot="1" x14ac:dyDescent="0.35">
      <c r="A19" s="62" t="s">
        <v>52</v>
      </c>
      <c r="B19" s="62" t="s">
        <v>53</v>
      </c>
      <c r="C19" s="62" t="s">
        <v>54</v>
      </c>
      <c r="D19" s="62" t="s">
        <v>55</v>
      </c>
      <c r="E19" s="63" t="s">
        <v>56</v>
      </c>
      <c r="F19" s="63" t="s">
        <v>57</v>
      </c>
      <c r="G19" s="63" t="s">
        <v>58</v>
      </c>
      <c r="H19" s="64" t="s">
        <v>59</v>
      </c>
      <c r="I19" s="64" t="s">
        <v>60</v>
      </c>
      <c r="J19" s="64" t="s">
        <v>61</v>
      </c>
      <c r="K19" s="64" t="s">
        <v>62</v>
      </c>
      <c r="L19" s="65" t="s">
        <v>63</v>
      </c>
      <c r="M19" s="66" t="s">
        <v>64</v>
      </c>
      <c r="N19" s="66" t="s">
        <v>65</v>
      </c>
      <c r="O19" s="67" t="s">
        <v>66</v>
      </c>
      <c r="P19" s="68" t="s">
        <v>67</v>
      </c>
      <c r="Q19" s="112" t="s">
        <v>68</v>
      </c>
      <c r="R19" s="112" t="s">
        <v>81</v>
      </c>
      <c r="S19" s="112" t="s">
        <v>82</v>
      </c>
      <c r="T19" s="112" t="s">
        <v>83</v>
      </c>
    </row>
    <row r="20" spans="1:20" ht="15" thickBot="1" x14ac:dyDescent="0.35">
      <c r="A20" s="70" t="s">
        <v>69</v>
      </c>
      <c r="B20" s="71" t="s">
        <v>70</v>
      </c>
      <c r="C20" s="71">
        <v>20</v>
      </c>
      <c r="D20" s="71">
        <v>30</v>
      </c>
      <c r="E20" s="71">
        <v>800</v>
      </c>
      <c r="F20" s="71">
        <v>1500</v>
      </c>
      <c r="G20" s="71">
        <f>E20+F20</f>
        <v>2300</v>
      </c>
      <c r="H20" s="72">
        <v>10</v>
      </c>
      <c r="I20" s="72"/>
      <c r="J20" s="72"/>
      <c r="K20" s="72"/>
      <c r="L20" s="72">
        <f>G20</f>
        <v>2300</v>
      </c>
      <c r="M20" s="73"/>
      <c r="N20" s="73"/>
      <c r="O20" s="73"/>
      <c r="P20" s="74"/>
      <c r="Q20" s="75"/>
      <c r="R20" s="75"/>
      <c r="S20" s="75"/>
      <c r="T20" s="75"/>
    </row>
    <row r="21" spans="1:20" x14ac:dyDescent="0.3">
      <c r="A21" s="76">
        <v>1</v>
      </c>
      <c r="B21" s="77">
        <v>3</v>
      </c>
      <c r="C21" s="77">
        <v>3</v>
      </c>
      <c r="D21" s="77">
        <v>5</v>
      </c>
      <c r="E21" s="77">
        <f>$D$6*C21</f>
        <v>120</v>
      </c>
      <c r="F21" s="77">
        <f>$D$9*D21</f>
        <v>250</v>
      </c>
      <c r="G21" s="77">
        <f>E21+F21</f>
        <v>370</v>
      </c>
      <c r="H21" s="78">
        <f>$O$7</f>
        <v>12</v>
      </c>
      <c r="I21" s="77">
        <f>H21*8</f>
        <v>96</v>
      </c>
      <c r="J21" s="77">
        <f>I21*B21</f>
        <v>288</v>
      </c>
      <c r="K21" s="79">
        <f>$P$7</f>
        <v>0</v>
      </c>
      <c r="L21" s="79">
        <f>L20+J21+K21-G21</f>
        <v>2218</v>
      </c>
      <c r="M21" s="79">
        <f>(J21*$K$4)+(K21*$K$5)</f>
        <v>2880</v>
      </c>
      <c r="N21" s="79">
        <f t="shared" ref="N21:N44" si="0">IF(L21&lt;0,ABS(L21*$K$14),0)</f>
        <v>0</v>
      </c>
      <c r="O21" s="79">
        <f>IF(L21&gt;0,L21*$K$13,0)</f>
        <v>191.94230769230768</v>
      </c>
      <c r="P21" s="78">
        <f>MAX(0,H21-H20)</f>
        <v>2</v>
      </c>
      <c r="Q21" s="80">
        <f>MAX(0,H20-H21)</f>
        <v>0</v>
      </c>
      <c r="R21" s="80">
        <f>$D$10</f>
        <v>4000</v>
      </c>
      <c r="S21" s="80">
        <f>$D$5</f>
        <v>15</v>
      </c>
      <c r="T21" s="80">
        <f>$D$8</f>
        <v>25</v>
      </c>
    </row>
    <row r="22" spans="1:20" x14ac:dyDescent="0.3">
      <c r="A22" s="81">
        <v>2</v>
      </c>
      <c r="B22" s="77">
        <v>5</v>
      </c>
      <c r="C22" s="77">
        <v>3</v>
      </c>
      <c r="D22" s="77">
        <v>5</v>
      </c>
      <c r="E22" s="77">
        <f t="shared" ref="E22:E72" si="1">$D$6*C22</f>
        <v>120</v>
      </c>
      <c r="F22" s="77">
        <f t="shared" ref="F22:F72" si="2">$D$9*D22</f>
        <v>250</v>
      </c>
      <c r="G22" s="77">
        <f t="shared" ref="G22:G72" si="3">E22+F22</f>
        <v>370</v>
      </c>
      <c r="H22" s="78">
        <f t="shared" ref="H22:H35" si="4">$O$7</f>
        <v>12</v>
      </c>
      <c r="I22" s="77">
        <f t="shared" ref="I22:I72" si="5">H22*8</f>
        <v>96</v>
      </c>
      <c r="J22" s="77">
        <f t="shared" ref="J22:J72" si="6">I22*B22</f>
        <v>480</v>
      </c>
      <c r="K22" s="79">
        <f t="shared" ref="K22:K35" si="7">$P$7</f>
        <v>0</v>
      </c>
      <c r="L22" s="79">
        <f>L21+J22+K22-G22</f>
        <v>2328</v>
      </c>
      <c r="M22" s="79">
        <f>(J22*$K$4)+(K22*$K$5)</f>
        <v>4800</v>
      </c>
      <c r="N22" s="79">
        <f t="shared" si="0"/>
        <v>0</v>
      </c>
      <c r="O22" s="79">
        <f t="shared" ref="O22:O72" si="8">IF(L22&gt;0,L22*$K$13,0)</f>
        <v>201.46153846153845</v>
      </c>
      <c r="P22" s="78">
        <f t="shared" ref="P22:P72" si="9">MAX(0,H22-H21)</f>
        <v>0</v>
      </c>
      <c r="Q22" s="80">
        <f t="shared" ref="Q22:Q72" si="10">MAX(0,H21-H22)</f>
        <v>0</v>
      </c>
      <c r="R22" s="80">
        <f t="shared" ref="R22:R72" si="11">$D$10</f>
        <v>4000</v>
      </c>
      <c r="S22" s="80">
        <f t="shared" ref="S22:S72" si="12">$D$5</f>
        <v>15</v>
      </c>
      <c r="T22" s="80">
        <f t="shared" ref="T22:T72" si="13">$D$8</f>
        <v>25</v>
      </c>
    </row>
    <row r="23" spans="1:20" x14ac:dyDescent="0.3">
      <c r="A23" s="81">
        <v>3</v>
      </c>
      <c r="B23" s="77">
        <v>5</v>
      </c>
      <c r="C23" s="77">
        <v>3</v>
      </c>
      <c r="D23" s="77">
        <v>5</v>
      </c>
      <c r="E23" s="77">
        <f t="shared" si="1"/>
        <v>120</v>
      </c>
      <c r="F23" s="77">
        <f t="shared" si="2"/>
        <v>250</v>
      </c>
      <c r="G23" s="77">
        <f t="shared" si="3"/>
        <v>370</v>
      </c>
      <c r="H23" s="78">
        <f t="shared" si="4"/>
        <v>12</v>
      </c>
      <c r="I23" s="77">
        <f t="shared" si="5"/>
        <v>96</v>
      </c>
      <c r="J23" s="77">
        <f t="shared" si="6"/>
        <v>480</v>
      </c>
      <c r="K23" s="79">
        <f t="shared" si="7"/>
        <v>0</v>
      </c>
      <c r="L23" s="79">
        <f t="shared" ref="L23:L72" si="14">L22+J23+K23-G23</f>
        <v>2438</v>
      </c>
      <c r="M23" s="79">
        <f t="shared" ref="M23:M72" si="15">(J23*$K$4)+(K23*$K$5)</f>
        <v>4800</v>
      </c>
      <c r="N23" s="79">
        <f t="shared" si="0"/>
        <v>0</v>
      </c>
      <c r="O23" s="79">
        <f t="shared" si="8"/>
        <v>210.98076923076923</v>
      </c>
      <c r="P23" s="78">
        <f t="shared" si="9"/>
        <v>0</v>
      </c>
      <c r="Q23" s="80">
        <f t="shared" si="10"/>
        <v>0</v>
      </c>
      <c r="R23" s="80">
        <f t="shared" si="11"/>
        <v>4000</v>
      </c>
      <c r="S23" s="80">
        <f t="shared" si="12"/>
        <v>15</v>
      </c>
      <c r="T23" s="80">
        <f t="shared" si="13"/>
        <v>25</v>
      </c>
    </row>
    <row r="24" spans="1:20" x14ac:dyDescent="0.3">
      <c r="A24" s="81">
        <v>4</v>
      </c>
      <c r="B24" s="77">
        <v>5</v>
      </c>
      <c r="C24" s="77">
        <v>3</v>
      </c>
      <c r="D24" s="77">
        <v>5</v>
      </c>
      <c r="E24" s="77">
        <f t="shared" si="1"/>
        <v>120</v>
      </c>
      <c r="F24" s="77">
        <f t="shared" si="2"/>
        <v>250</v>
      </c>
      <c r="G24" s="77">
        <f t="shared" si="3"/>
        <v>370</v>
      </c>
      <c r="H24" s="78">
        <f t="shared" si="4"/>
        <v>12</v>
      </c>
      <c r="I24" s="77">
        <f t="shared" si="5"/>
        <v>96</v>
      </c>
      <c r="J24" s="77">
        <f t="shared" si="6"/>
        <v>480</v>
      </c>
      <c r="K24" s="79">
        <f t="shared" si="7"/>
        <v>0</v>
      </c>
      <c r="L24" s="79">
        <f t="shared" si="14"/>
        <v>2548</v>
      </c>
      <c r="M24" s="79">
        <f t="shared" si="15"/>
        <v>4800</v>
      </c>
      <c r="N24" s="79">
        <f t="shared" si="0"/>
        <v>0</v>
      </c>
      <c r="O24" s="79">
        <f t="shared" si="8"/>
        <v>220.5</v>
      </c>
      <c r="P24" s="78">
        <f t="shared" si="9"/>
        <v>0</v>
      </c>
      <c r="Q24" s="80">
        <f t="shared" si="10"/>
        <v>0</v>
      </c>
      <c r="R24" s="80">
        <f t="shared" si="11"/>
        <v>4000</v>
      </c>
      <c r="S24" s="80">
        <f t="shared" si="12"/>
        <v>15</v>
      </c>
      <c r="T24" s="80">
        <f t="shared" si="13"/>
        <v>25</v>
      </c>
    </row>
    <row r="25" spans="1:20" x14ac:dyDescent="0.3">
      <c r="A25" s="81">
        <v>5</v>
      </c>
      <c r="B25" s="77">
        <v>5</v>
      </c>
      <c r="C25" s="77">
        <v>3</v>
      </c>
      <c r="D25" s="77">
        <v>5</v>
      </c>
      <c r="E25" s="77">
        <f t="shared" si="1"/>
        <v>120</v>
      </c>
      <c r="F25" s="77">
        <f t="shared" si="2"/>
        <v>250</v>
      </c>
      <c r="G25" s="77">
        <f t="shared" si="3"/>
        <v>370</v>
      </c>
      <c r="H25" s="78">
        <f t="shared" si="4"/>
        <v>12</v>
      </c>
      <c r="I25" s="77">
        <f t="shared" si="5"/>
        <v>96</v>
      </c>
      <c r="J25" s="77">
        <f t="shared" si="6"/>
        <v>480</v>
      </c>
      <c r="K25" s="79">
        <f t="shared" si="7"/>
        <v>0</v>
      </c>
      <c r="L25" s="79">
        <f t="shared" si="14"/>
        <v>2658</v>
      </c>
      <c r="M25" s="79">
        <f t="shared" si="15"/>
        <v>4800</v>
      </c>
      <c r="N25" s="79">
        <f t="shared" si="0"/>
        <v>0</v>
      </c>
      <c r="O25" s="79">
        <f t="shared" si="8"/>
        <v>230.01923076923077</v>
      </c>
      <c r="P25" s="78">
        <f t="shared" si="9"/>
        <v>0</v>
      </c>
      <c r="Q25" s="80">
        <f t="shared" si="10"/>
        <v>0</v>
      </c>
      <c r="R25" s="80">
        <f t="shared" si="11"/>
        <v>4000</v>
      </c>
      <c r="S25" s="80">
        <f t="shared" si="12"/>
        <v>15</v>
      </c>
      <c r="T25" s="80">
        <f t="shared" si="13"/>
        <v>25</v>
      </c>
    </row>
    <row r="26" spans="1:20" x14ac:dyDescent="0.3">
      <c r="A26" s="81">
        <v>6</v>
      </c>
      <c r="B26" s="77">
        <v>5</v>
      </c>
      <c r="C26" s="77">
        <v>3</v>
      </c>
      <c r="D26" s="77">
        <v>5</v>
      </c>
      <c r="E26" s="77">
        <f t="shared" si="1"/>
        <v>120</v>
      </c>
      <c r="F26" s="77">
        <f t="shared" si="2"/>
        <v>250</v>
      </c>
      <c r="G26" s="77">
        <f t="shared" si="3"/>
        <v>370</v>
      </c>
      <c r="H26" s="78">
        <f t="shared" si="4"/>
        <v>12</v>
      </c>
      <c r="I26" s="77">
        <f t="shared" si="5"/>
        <v>96</v>
      </c>
      <c r="J26" s="77">
        <f t="shared" si="6"/>
        <v>480</v>
      </c>
      <c r="K26" s="79">
        <f t="shared" si="7"/>
        <v>0</v>
      </c>
      <c r="L26" s="79">
        <f t="shared" si="14"/>
        <v>2768</v>
      </c>
      <c r="M26" s="79">
        <f t="shared" si="15"/>
        <v>4800</v>
      </c>
      <c r="N26" s="79">
        <f t="shared" si="0"/>
        <v>0</v>
      </c>
      <c r="O26" s="79">
        <f t="shared" si="8"/>
        <v>239.53846153846152</v>
      </c>
      <c r="P26" s="78">
        <f t="shared" si="9"/>
        <v>0</v>
      </c>
      <c r="Q26" s="80">
        <f t="shared" si="10"/>
        <v>0</v>
      </c>
      <c r="R26" s="80">
        <f t="shared" si="11"/>
        <v>4000</v>
      </c>
      <c r="S26" s="80">
        <f t="shared" si="12"/>
        <v>15</v>
      </c>
      <c r="T26" s="80">
        <f t="shared" si="13"/>
        <v>25</v>
      </c>
    </row>
    <row r="27" spans="1:20" x14ac:dyDescent="0.3">
      <c r="A27" s="81">
        <v>7</v>
      </c>
      <c r="B27" s="77">
        <v>5</v>
      </c>
      <c r="C27" s="77">
        <v>3</v>
      </c>
      <c r="D27" s="77">
        <v>5</v>
      </c>
      <c r="E27" s="77">
        <f t="shared" si="1"/>
        <v>120</v>
      </c>
      <c r="F27" s="77">
        <f t="shared" si="2"/>
        <v>250</v>
      </c>
      <c r="G27" s="77">
        <f t="shared" si="3"/>
        <v>370</v>
      </c>
      <c r="H27" s="78">
        <f t="shared" si="4"/>
        <v>12</v>
      </c>
      <c r="I27" s="77">
        <f t="shared" si="5"/>
        <v>96</v>
      </c>
      <c r="J27" s="77">
        <f t="shared" si="6"/>
        <v>480</v>
      </c>
      <c r="K27" s="79">
        <f t="shared" si="7"/>
        <v>0</v>
      </c>
      <c r="L27" s="79">
        <f t="shared" si="14"/>
        <v>2878</v>
      </c>
      <c r="M27" s="79">
        <f t="shared" si="15"/>
        <v>4800</v>
      </c>
      <c r="N27" s="79">
        <f t="shared" si="0"/>
        <v>0</v>
      </c>
      <c r="O27" s="79">
        <f t="shared" si="8"/>
        <v>249.05769230769229</v>
      </c>
      <c r="P27" s="78">
        <f t="shared" si="9"/>
        <v>0</v>
      </c>
      <c r="Q27" s="80">
        <f t="shared" si="10"/>
        <v>0</v>
      </c>
      <c r="R27" s="80">
        <f t="shared" si="11"/>
        <v>4000</v>
      </c>
      <c r="S27" s="80">
        <f t="shared" si="12"/>
        <v>15</v>
      </c>
      <c r="T27" s="80">
        <f t="shared" si="13"/>
        <v>25</v>
      </c>
    </row>
    <row r="28" spans="1:20" x14ac:dyDescent="0.3">
      <c r="A28" s="81">
        <v>8</v>
      </c>
      <c r="B28" s="77">
        <v>5</v>
      </c>
      <c r="C28" s="77">
        <v>3</v>
      </c>
      <c r="D28" s="77">
        <v>5</v>
      </c>
      <c r="E28" s="77">
        <f t="shared" si="1"/>
        <v>120</v>
      </c>
      <c r="F28" s="77">
        <f t="shared" si="2"/>
        <v>250</v>
      </c>
      <c r="G28" s="77">
        <f t="shared" si="3"/>
        <v>370</v>
      </c>
      <c r="H28" s="78">
        <f t="shared" si="4"/>
        <v>12</v>
      </c>
      <c r="I28" s="77">
        <f t="shared" si="5"/>
        <v>96</v>
      </c>
      <c r="J28" s="77">
        <f t="shared" si="6"/>
        <v>480</v>
      </c>
      <c r="K28" s="79">
        <f t="shared" si="7"/>
        <v>0</v>
      </c>
      <c r="L28" s="79">
        <f t="shared" si="14"/>
        <v>2988</v>
      </c>
      <c r="M28" s="79">
        <f t="shared" si="15"/>
        <v>4800</v>
      </c>
      <c r="N28" s="79">
        <f t="shared" si="0"/>
        <v>0</v>
      </c>
      <c r="O28" s="79">
        <f t="shared" si="8"/>
        <v>258.57692307692309</v>
      </c>
      <c r="P28" s="78">
        <f t="shared" si="9"/>
        <v>0</v>
      </c>
      <c r="Q28" s="80">
        <f t="shared" si="10"/>
        <v>0</v>
      </c>
      <c r="R28" s="80">
        <f t="shared" si="11"/>
        <v>4000</v>
      </c>
      <c r="S28" s="80">
        <f t="shared" si="12"/>
        <v>15</v>
      </c>
      <c r="T28" s="80">
        <f t="shared" si="13"/>
        <v>25</v>
      </c>
    </row>
    <row r="29" spans="1:20" x14ac:dyDescent="0.3">
      <c r="A29" s="81">
        <v>9</v>
      </c>
      <c r="B29" s="77">
        <v>5</v>
      </c>
      <c r="C29" s="77">
        <v>3</v>
      </c>
      <c r="D29" s="77">
        <v>6</v>
      </c>
      <c r="E29" s="77">
        <f t="shared" si="1"/>
        <v>120</v>
      </c>
      <c r="F29" s="77">
        <f t="shared" si="2"/>
        <v>300</v>
      </c>
      <c r="G29" s="77">
        <f t="shared" si="3"/>
        <v>420</v>
      </c>
      <c r="H29" s="78">
        <f t="shared" si="4"/>
        <v>12</v>
      </c>
      <c r="I29" s="77">
        <f t="shared" si="5"/>
        <v>96</v>
      </c>
      <c r="J29" s="77">
        <f t="shared" si="6"/>
        <v>480</v>
      </c>
      <c r="K29" s="79">
        <f t="shared" si="7"/>
        <v>0</v>
      </c>
      <c r="L29" s="79">
        <f t="shared" si="14"/>
        <v>3048</v>
      </c>
      <c r="M29" s="79">
        <f t="shared" si="15"/>
        <v>4800</v>
      </c>
      <c r="N29" s="79">
        <f t="shared" si="0"/>
        <v>0</v>
      </c>
      <c r="O29" s="79">
        <f t="shared" si="8"/>
        <v>263.76923076923077</v>
      </c>
      <c r="P29" s="78">
        <f t="shared" si="9"/>
        <v>0</v>
      </c>
      <c r="Q29" s="80">
        <f t="shared" si="10"/>
        <v>0</v>
      </c>
      <c r="R29" s="80">
        <f t="shared" si="11"/>
        <v>4000</v>
      </c>
      <c r="S29" s="80">
        <f t="shared" si="12"/>
        <v>15</v>
      </c>
      <c r="T29" s="80">
        <f t="shared" si="13"/>
        <v>25</v>
      </c>
    </row>
    <row r="30" spans="1:20" x14ac:dyDescent="0.3">
      <c r="A30" s="81">
        <v>10</v>
      </c>
      <c r="B30" s="77">
        <v>5</v>
      </c>
      <c r="C30" s="77">
        <v>3</v>
      </c>
      <c r="D30" s="77">
        <v>6</v>
      </c>
      <c r="E30" s="77">
        <f t="shared" si="1"/>
        <v>120</v>
      </c>
      <c r="F30" s="77">
        <f t="shared" si="2"/>
        <v>300</v>
      </c>
      <c r="G30" s="77">
        <f t="shared" si="3"/>
        <v>420</v>
      </c>
      <c r="H30" s="78">
        <f t="shared" si="4"/>
        <v>12</v>
      </c>
      <c r="I30" s="77">
        <f t="shared" si="5"/>
        <v>96</v>
      </c>
      <c r="J30" s="77">
        <f t="shared" si="6"/>
        <v>480</v>
      </c>
      <c r="K30" s="79">
        <f t="shared" si="7"/>
        <v>0</v>
      </c>
      <c r="L30" s="79">
        <f t="shared" si="14"/>
        <v>3108</v>
      </c>
      <c r="M30" s="79">
        <f t="shared" si="15"/>
        <v>4800</v>
      </c>
      <c r="N30" s="79">
        <f t="shared" si="0"/>
        <v>0</v>
      </c>
      <c r="O30" s="79">
        <f t="shared" si="8"/>
        <v>268.96153846153845</v>
      </c>
      <c r="P30" s="78">
        <f t="shared" si="9"/>
        <v>0</v>
      </c>
      <c r="Q30" s="80">
        <f t="shared" si="10"/>
        <v>0</v>
      </c>
      <c r="R30" s="80">
        <f t="shared" si="11"/>
        <v>4000</v>
      </c>
      <c r="S30" s="80">
        <f t="shared" si="12"/>
        <v>15</v>
      </c>
      <c r="T30" s="80">
        <f t="shared" si="13"/>
        <v>25</v>
      </c>
    </row>
    <row r="31" spans="1:20" x14ac:dyDescent="0.3">
      <c r="A31" s="81">
        <v>11</v>
      </c>
      <c r="B31" s="77">
        <v>5</v>
      </c>
      <c r="C31" s="77">
        <v>3</v>
      </c>
      <c r="D31" s="77">
        <v>6</v>
      </c>
      <c r="E31" s="77">
        <f t="shared" si="1"/>
        <v>120</v>
      </c>
      <c r="F31" s="77">
        <f t="shared" si="2"/>
        <v>300</v>
      </c>
      <c r="G31" s="77">
        <f t="shared" si="3"/>
        <v>420</v>
      </c>
      <c r="H31" s="78">
        <f t="shared" si="4"/>
        <v>12</v>
      </c>
      <c r="I31" s="77">
        <f t="shared" si="5"/>
        <v>96</v>
      </c>
      <c r="J31" s="77">
        <f t="shared" si="6"/>
        <v>480</v>
      </c>
      <c r="K31" s="79">
        <f t="shared" si="7"/>
        <v>0</v>
      </c>
      <c r="L31" s="79">
        <f t="shared" si="14"/>
        <v>3168</v>
      </c>
      <c r="M31" s="79">
        <f t="shared" si="15"/>
        <v>4800</v>
      </c>
      <c r="N31" s="79">
        <f t="shared" si="0"/>
        <v>0</v>
      </c>
      <c r="O31" s="79">
        <f t="shared" si="8"/>
        <v>274.15384615384613</v>
      </c>
      <c r="P31" s="78">
        <f t="shared" si="9"/>
        <v>0</v>
      </c>
      <c r="Q31" s="80">
        <f t="shared" si="10"/>
        <v>0</v>
      </c>
      <c r="R31" s="80">
        <f t="shared" si="11"/>
        <v>4000</v>
      </c>
      <c r="S31" s="80">
        <f t="shared" si="12"/>
        <v>15</v>
      </c>
      <c r="T31" s="80">
        <f t="shared" si="13"/>
        <v>25</v>
      </c>
    </row>
    <row r="32" spans="1:20" x14ac:dyDescent="0.3">
      <c r="A32" s="81">
        <v>12</v>
      </c>
      <c r="B32" s="77">
        <v>5</v>
      </c>
      <c r="C32" s="77">
        <v>3</v>
      </c>
      <c r="D32" s="77">
        <v>6</v>
      </c>
      <c r="E32" s="77">
        <f t="shared" si="1"/>
        <v>120</v>
      </c>
      <c r="F32" s="77">
        <f t="shared" si="2"/>
        <v>300</v>
      </c>
      <c r="G32" s="77">
        <f t="shared" si="3"/>
        <v>420</v>
      </c>
      <c r="H32" s="78">
        <f t="shared" si="4"/>
        <v>12</v>
      </c>
      <c r="I32" s="77">
        <f t="shared" si="5"/>
        <v>96</v>
      </c>
      <c r="J32" s="77">
        <f t="shared" si="6"/>
        <v>480</v>
      </c>
      <c r="K32" s="79">
        <f t="shared" si="7"/>
        <v>0</v>
      </c>
      <c r="L32" s="79">
        <f t="shared" si="14"/>
        <v>3228</v>
      </c>
      <c r="M32" s="79">
        <f t="shared" si="15"/>
        <v>4800</v>
      </c>
      <c r="N32" s="79">
        <f t="shared" si="0"/>
        <v>0</v>
      </c>
      <c r="O32" s="79">
        <f t="shared" si="8"/>
        <v>279.34615384615381</v>
      </c>
      <c r="P32" s="78">
        <f t="shared" si="9"/>
        <v>0</v>
      </c>
      <c r="Q32" s="80">
        <f t="shared" si="10"/>
        <v>0</v>
      </c>
      <c r="R32" s="80">
        <f t="shared" si="11"/>
        <v>4000</v>
      </c>
      <c r="S32" s="80">
        <f t="shared" si="12"/>
        <v>15</v>
      </c>
      <c r="T32" s="80">
        <f t="shared" si="13"/>
        <v>25</v>
      </c>
    </row>
    <row r="33" spans="1:20" x14ac:dyDescent="0.3">
      <c r="A33" s="81">
        <v>13</v>
      </c>
      <c r="B33" s="77">
        <v>5</v>
      </c>
      <c r="C33" s="77">
        <v>4</v>
      </c>
      <c r="D33" s="77">
        <v>6</v>
      </c>
      <c r="E33" s="77">
        <f t="shared" si="1"/>
        <v>160</v>
      </c>
      <c r="F33" s="77">
        <f t="shared" si="2"/>
        <v>300</v>
      </c>
      <c r="G33" s="77">
        <f t="shared" si="3"/>
        <v>460</v>
      </c>
      <c r="H33" s="78">
        <f t="shared" si="4"/>
        <v>12</v>
      </c>
      <c r="I33" s="77">
        <f t="shared" si="5"/>
        <v>96</v>
      </c>
      <c r="J33" s="77">
        <f t="shared" si="6"/>
        <v>480</v>
      </c>
      <c r="K33" s="79">
        <f t="shared" si="7"/>
        <v>0</v>
      </c>
      <c r="L33" s="79">
        <f t="shared" si="14"/>
        <v>3248</v>
      </c>
      <c r="M33" s="79">
        <f t="shared" si="15"/>
        <v>4800</v>
      </c>
      <c r="N33" s="79">
        <f t="shared" si="0"/>
        <v>0</v>
      </c>
      <c r="O33" s="79">
        <f t="shared" si="8"/>
        <v>281.07692307692309</v>
      </c>
      <c r="P33" s="78">
        <f t="shared" si="9"/>
        <v>0</v>
      </c>
      <c r="Q33" s="80">
        <f t="shared" si="10"/>
        <v>0</v>
      </c>
      <c r="R33" s="80">
        <f t="shared" si="11"/>
        <v>4000</v>
      </c>
      <c r="S33" s="80">
        <f t="shared" si="12"/>
        <v>15</v>
      </c>
      <c r="T33" s="80">
        <f t="shared" si="13"/>
        <v>25</v>
      </c>
    </row>
    <row r="34" spans="1:20" x14ac:dyDescent="0.3">
      <c r="A34" s="81">
        <v>14</v>
      </c>
      <c r="B34" s="77">
        <v>5</v>
      </c>
      <c r="C34" s="77">
        <v>4</v>
      </c>
      <c r="D34" s="77">
        <v>6</v>
      </c>
      <c r="E34" s="77">
        <f t="shared" si="1"/>
        <v>160</v>
      </c>
      <c r="F34" s="77">
        <f t="shared" si="2"/>
        <v>300</v>
      </c>
      <c r="G34" s="77">
        <f t="shared" si="3"/>
        <v>460</v>
      </c>
      <c r="H34" s="78">
        <f t="shared" si="4"/>
        <v>12</v>
      </c>
      <c r="I34" s="77">
        <f t="shared" si="5"/>
        <v>96</v>
      </c>
      <c r="J34" s="77">
        <f t="shared" si="6"/>
        <v>480</v>
      </c>
      <c r="K34" s="79">
        <f t="shared" si="7"/>
        <v>0</v>
      </c>
      <c r="L34" s="79">
        <f t="shared" si="14"/>
        <v>3268</v>
      </c>
      <c r="M34" s="79">
        <f t="shared" si="15"/>
        <v>4800</v>
      </c>
      <c r="N34" s="79">
        <f t="shared" si="0"/>
        <v>0</v>
      </c>
      <c r="O34" s="79">
        <f t="shared" si="8"/>
        <v>282.80769230769232</v>
      </c>
      <c r="P34" s="78">
        <f t="shared" si="9"/>
        <v>0</v>
      </c>
      <c r="Q34" s="80">
        <f t="shared" si="10"/>
        <v>0</v>
      </c>
      <c r="R34" s="80">
        <f t="shared" si="11"/>
        <v>4000</v>
      </c>
      <c r="S34" s="80">
        <f t="shared" si="12"/>
        <v>15</v>
      </c>
      <c r="T34" s="80">
        <f t="shared" si="13"/>
        <v>25</v>
      </c>
    </row>
    <row r="35" spans="1:20" x14ac:dyDescent="0.3">
      <c r="A35" s="81">
        <v>15</v>
      </c>
      <c r="B35" s="77">
        <v>5</v>
      </c>
      <c r="C35" s="77">
        <v>4</v>
      </c>
      <c r="D35" s="77">
        <v>6</v>
      </c>
      <c r="E35" s="77">
        <f t="shared" si="1"/>
        <v>160</v>
      </c>
      <c r="F35" s="77">
        <f t="shared" si="2"/>
        <v>300</v>
      </c>
      <c r="G35" s="77">
        <f t="shared" si="3"/>
        <v>460</v>
      </c>
      <c r="H35" s="78">
        <f t="shared" si="4"/>
        <v>12</v>
      </c>
      <c r="I35" s="77">
        <f t="shared" si="5"/>
        <v>96</v>
      </c>
      <c r="J35" s="77">
        <f t="shared" si="6"/>
        <v>480</v>
      </c>
      <c r="K35" s="79">
        <f t="shared" si="7"/>
        <v>0</v>
      </c>
      <c r="L35" s="79">
        <f t="shared" si="14"/>
        <v>3288</v>
      </c>
      <c r="M35" s="79">
        <f t="shared" si="15"/>
        <v>4800</v>
      </c>
      <c r="N35" s="79">
        <f t="shared" si="0"/>
        <v>0</v>
      </c>
      <c r="O35" s="79">
        <f t="shared" si="8"/>
        <v>284.53846153846155</v>
      </c>
      <c r="P35" s="78">
        <f t="shared" si="9"/>
        <v>0</v>
      </c>
      <c r="Q35" s="80">
        <f t="shared" si="10"/>
        <v>0</v>
      </c>
      <c r="R35" s="80">
        <f t="shared" si="11"/>
        <v>4000</v>
      </c>
      <c r="S35" s="80">
        <f t="shared" si="12"/>
        <v>15</v>
      </c>
      <c r="T35" s="80">
        <f t="shared" si="13"/>
        <v>25</v>
      </c>
    </row>
    <row r="36" spans="1:20" x14ac:dyDescent="0.3">
      <c r="A36" s="81">
        <v>16</v>
      </c>
      <c r="B36" s="77">
        <v>4</v>
      </c>
      <c r="C36" s="77">
        <v>4</v>
      </c>
      <c r="D36" s="77">
        <v>6</v>
      </c>
      <c r="E36" s="77">
        <f t="shared" si="1"/>
        <v>160</v>
      </c>
      <c r="F36" s="77">
        <f t="shared" si="2"/>
        <v>300</v>
      </c>
      <c r="G36" s="77">
        <f t="shared" si="3"/>
        <v>460</v>
      </c>
      <c r="H36" s="77">
        <f>$O$8</f>
        <v>17</v>
      </c>
      <c r="I36" s="77">
        <f t="shared" si="5"/>
        <v>136</v>
      </c>
      <c r="J36" s="77">
        <f t="shared" si="6"/>
        <v>544</v>
      </c>
      <c r="K36" s="79">
        <f>$P$8</f>
        <v>16.727272727273196</v>
      </c>
      <c r="L36" s="79">
        <f t="shared" si="14"/>
        <v>3388.727272727273</v>
      </c>
      <c r="M36" s="79">
        <f t="shared" si="15"/>
        <v>5640.7272727272784</v>
      </c>
      <c r="N36" s="79">
        <f t="shared" si="0"/>
        <v>0</v>
      </c>
      <c r="O36" s="79">
        <f t="shared" si="8"/>
        <v>293.25524475524475</v>
      </c>
      <c r="P36" s="78">
        <f t="shared" si="9"/>
        <v>5</v>
      </c>
      <c r="Q36" s="80">
        <f t="shared" si="10"/>
        <v>0</v>
      </c>
      <c r="R36" s="80">
        <f t="shared" si="11"/>
        <v>4000</v>
      </c>
      <c r="S36" s="80">
        <f t="shared" si="12"/>
        <v>15</v>
      </c>
      <c r="T36" s="80">
        <f t="shared" si="13"/>
        <v>25</v>
      </c>
    </row>
    <row r="37" spans="1:20" x14ac:dyDescent="0.3">
      <c r="A37" s="81">
        <v>17</v>
      </c>
      <c r="B37" s="77">
        <v>5</v>
      </c>
      <c r="C37" s="77">
        <v>4</v>
      </c>
      <c r="D37" s="77">
        <v>8</v>
      </c>
      <c r="E37" s="77">
        <f t="shared" si="1"/>
        <v>160</v>
      </c>
      <c r="F37" s="77">
        <f t="shared" si="2"/>
        <v>400</v>
      </c>
      <c r="G37" s="77">
        <f t="shared" si="3"/>
        <v>560</v>
      </c>
      <c r="H37" s="77">
        <f t="shared" ref="H37:H48" si="16">$O$8</f>
        <v>17</v>
      </c>
      <c r="I37" s="77">
        <f t="shared" si="5"/>
        <v>136</v>
      </c>
      <c r="J37" s="77">
        <f t="shared" si="6"/>
        <v>680</v>
      </c>
      <c r="K37" s="79">
        <f t="shared" ref="K37:K48" si="17">$P$8</f>
        <v>16.727272727273196</v>
      </c>
      <c r="L37" s="79">
        <f t="shared" si="14"/>
        <v>3525.454545454546</v>
      </c>
      <c r="M37" s="79">
        <f t="shared" si="15"/>
        <v>7000.7272727272784</v>
      </c>
      <c r="N37" s="79">
        <f t="shared" si="0"/>
        <v>0</v>
      </c>
      <c r="O37" s="79">
        <f t="shared" si="8"/>
        <v>305.08741258741264</v>
      </c>
      <c r="P37" s="78">
        <f t="shared" si="9"/>
        <v>0</v>
      </c>
      <c r="Q37" s="80">
        <f t="shared" si="10"/>
        <v>0</v>
      </c>
      <c r="R37" s="80">
        <f t="shared" si="11"/>
        <v>4000</v>
      </c>
      <c r="S37" s="80">
        <f t="shared" si="12"/>
        <v>15</v>
      </c>
      <c r="T37" s="80">
        <f t="shared" si="13"/>
        <v>25</v>
      </c>
    </row>
    <row r="38" spans="1:20" x14ac:dyDescent="0.3">
      <c r="A38" s="81">
        <v>18</v>
      </c>
      <c r="B38" s="77">
        <v>5</v>
      </c>
      <c r="C38" s="77">
        <v>4</v>
      </c>
      <c r="D38" s="77">
        <v>8</v>
      </c>
      <c r="E38" s="77">
        <f t="shared" si="1"/>
        <v>160</v>
      </c>
      <c r="F38" s="77">
        <f t="shared" si="2"/>
        <v>400</v>
      </c>
      <c r="G38" s="77">
        <f t="shared" si="3"/>
        <v>560</v>
      </c>
      <c r="H38" s="77">
        <f t="shared" si="16"/>
        <v>17</v>
      </c>
      <c r="I38" s="77">
        <f t="shared" si="5"/>
        <v>136</v>
      </c>
      <c r="J38" s="77">
        <f t="shared" si="6"/>
        <v>680</v>
      </c>
      <c r="K38" s="79">
        <f t="shared" si="17"/>
        <v>16.727272727273196</v>
      </c>
      <c r="L38" s="79">
        <f t="shared" si="14"/>
        <v>3662.1818181818189</v>
      </c>
      <c r="M38" s="79">
        <f t="shared" si="15"/>
        <v>7000.7272727272784</v>
      </c>
      <c r="N38" s="79">
        <f t="shared" si="0"/>
        <v>0</v>
      </c>
      <c r="O38" s="79">
        <f t="shared" si="8"/>
        <v>316.91958041958048</v>
      </c>
      <c r="P38" s="78">
        <f t="shared" si="9"/>
        <v>0</v>
      </c>
      <c r="Q38" s="80">
        <f t="shared" si="10"/>
        <v>0</v>
      </c>
      <c r="R38" s="80">
        <f t="shared" si="11"/>
        <v>4000</v>
      </c>
      <c r="S38" s="80">
        <f t="shared" si="12"/>
        <v>15</v>
      </c>
      <c r="T38" s="80">
        <f t="shared" si="13"/>
        <v>25</v>
      </c>
    </row>
    <row r="39" spans="1:20" x14ac:dyDescent="0.3">
      <c r="A39" s="81">
        <v>19</v>
      </c>
      <c r="B39" s="77">
        <v>5</v>
      </c>
      <c r="C39" s="77">
        <v>4</v>
      </c>
      <c r="D39" s="77">
        <v>8</v>
      </c>
      <c r="E39" s="77">
        <f t="shared" si="1"/>
        <v>160</v>
      </c>
      <c r="F39" s="77">
        <f t="shared" si="2"/>
        <v>400</v>
      </c>
      <c r="G39" s="77">
        <f t="shared" si="3"/>
        <v>560</v>
      </c>
      <c r="H39" s="77">
        <f t="shared" si="16"/>
        <v>17</v>
      </c>
      <c r="I39" s="77">
        <f t="shared" si="5"/>
        <v>136</v>
      </c>
      <c r="J39" s="77">
        <f t="shared" si="6"/>
        <v>680</v>
      </c>
      <c r="K39" s="79">
        <f t="shared" si="17"/>
        <v>16.727272727273196</v>
      </c>
      <c r="L39" s="79">
        <f t="shared" si="14"/>
        <v>3798.9090909090919</v>
      </c>
      <c r="M39" s="79">
        <f t="shared" si="15"/>
        <v>7000.7272727272784</v>
      </c>
      <c r="N39" s="79">
        <f t="shared" si="0"/>
        <v>0</v>
      </c>
      <c r="O39" s="79">
        <f t="shared" si="8"/>
        <v>328.75174825174832</v>
      </c>
      <c r="P39" s="78">
        <f t="shared" si="9"/>
        <v>0</v>
      </c>
      <c r="Q39" s="80">
        <f t="shared" si="10"/>
        <v>0</v>
      </c>
      <c r="R39" s="80">
        <f t="shared" si="11"/>
        <v>4000</v>
      </c>
      <c r="S39" s="80">
        <f t="shared" si="12"/>
        <v>15</v>
      </c>
      <c r="T39" s="80">
        <f t="shared" si="13"/>
        <v>25</v>
      </c>
    </row>
    <row r="40" spans="1:20" x14ac:dyDescent="0.3">
      <c r="A40" s="82">
        <v>20</v>
      </c>
      <c r="B40" s="77">
        <v>5</v>
      </c>
      <c r="C40" s="77">
        <v>4</v>
      </c>
      <c r="D40" s="77">
        <v>8</v>
      </c>
      <c r="E40" s="77">
        <f t="shared" si="1"/>
        <v>160</v>
      </c>
      <c r="F40" s="77">
        <f t="shared" si="2"/>
        <v>400</v>
      </c>
      <c r="G40" s="77">
        <f t="shared" si="3"/>
        <v>560</v>
      </c>
      <c r="H40" s="77">
        <f t="shared" si="16"/>
        <v>17</v>
      </c>
      <c r="I40" s="77">
        <f t="shared" si="5"/>
        <v>136</v>
      </c>
      <c r="J40" s="77">
        <f t="shared" si="6"/>
        <v>680</v>
      </c>
      <c r="K40" s="79">
        <f t="shared" si="17"/>
        <v>16.727272727273196</v>
      </c>
      <c r="L40" s="79">
        <f t="shared" si="14"/>
        <v>3935.6363636363649</v>
      </c>
      <c r="M40" s="79">
        <f t="shared" si="15"/>
        <v>7000.7272727272784</v>
      </c>
      <c r="N40" s="79">
        <f t="shared" si="0"/>
        <v>0</v>
      </c>
      <c r="O40" s="79">
        <f t="shared" si="8"/>
        <v>340.58391608391617</v>
      </c>
      <c r="P40" s="78">
        <f t="shared" si="9"/>
        <v>0</v>
      </c>
      <c r="Q40" s="80">
        <f t="shared" si="10"/>
        <v>0</v>
      </c>
      <c r="R40" s="80">
        <f t="shared" si="11"/>
        <v>4000</v>
      </c>
      <c r="S40" s="80">
        <f t="shared" si="12"/>
        <v>15</v>
      </c>
      <c r="T40" s="80">
        <f t="shared" si="13"/>
        <v>25</v>
      </c>
    </row>
    <row r="41" spans="1:20" x14ac:dyDescent="0.3">
      <c r="A41" s="81">
        <v>21</v>
      </c>
      <c r="B41" s="77">
        <v>5</v>
      </c>
      <c r="C41" s="77">
        <v>5</v>
      </c>
      <c r="D41" s="77">
        <v>9</v>
      </c>
      <c r="E41" s="77">
        <f t="shared" si="1"/>
        <v>200</v>
      </c>
      <c r="F41" s="77">
        <f t="shared" si="2"/>
        <v>450</v>
      </c>
      <c r="G41" s="77">
        <f t="shared" si="3"/>
        <v>650</v>
      </c>
      <c r="H41" s="77">
        <f t="shared" si="16"/>
        <v>17</v>
      </c>
      <c r="I41" s="77">
        <f t="shared" si="5"/>
        <v>136</v>
      </c>
      <c r="J41" s="77">
        <f t="shared" si="6"/>
        <v>680</v>
      </c>
      <c r="K41" s="79">
        <f t="shared" si="17"/>
        <v>16.727272727273196</v>
      </c>
      <c r="L41" s="79">
        <f t="shared" si="14"/>
        <v>3982.3636363636379</v>
      </c>
      <c r="M41" s="79">
        <f t="shared" si="15"/>
        <v>7000.7272727272784</v>
      </c>
      <c r="N41" s="79">
        <f t="shared" si="0"/>
        <v>0</v>
      </c>
      <c r="O41" s="79">
        <f t="shared" si="8"/>
        <v>344.62762237762252</v>
      </c>
      <c r="P41" s="78">
        <f t="shared" si="9"/>
        <v>0</v>
      </c>
      <c r="Q41" s="80">
        <f t="shared" si="10"/>
        <v>0</v>
      </c>
      <c r="R41" s="80">
        <f t="shared" si="11"/>
        <v>4000</v>
      </c>
      <c r="S41" s="80">
        <f t="shared" si="12"/>
        <v>15</v>
      </c>
      <c r="T41" s="80">
        <f t="shared" si="13"/>
        <v>25</v>
      </c>
    </row>
    <row r="42" spans="1:20" x14ac:dyDescent="0.3">
      <c r="A42" s="81">
        <v>22</v>
      </c>
      <c r="B42" s="77">
        <v>4</v>
      </c>
      <c r="C42" s="77">
        <v>5</v>
      </c>
      <c r="D42" s="77">
        <v>9</v>
      </c>
      <c r="E42" s="77">
        <f t="shared" si="1"/>
        <v>200</v>
      </c>
      <c r="F42" s="77">
        <f t="shared" si="2"/>
        <v>450</v>
      </c>
      <c r="G42" s="77">
        <f t="shared" si="3"/>
        <v>650</v>
      </c>
      <c r="H42" s="77">
        <f t="shared" si="16"/>
        <v>17</v>
      </c>
      <c r="I42" s="77">
        <f t="shared" si="5"/>
        <v>136</v>
      </c>
      <c r="J42" s="77">
        <f t="shared" si="6"/>
        <v>544</v>
      </c>
      <c r="K42" s="79">
        <f t="shared" si="17"/>
        <v>16.727272727273196</v>
      </c>
      <c r="L42" s="79">
        <f t="shared" si="14"/>
        <v>3893.0909090909108</v>
      </c>
      <c r="M42" s="79">
        <f t="shared" si="15"/>
        <v>5640.7272727272784</v>
      </c>
      <c r="N42" s="79">
        <f t="shared" si="0"/>
        <v>0</v>
      </c>
      <c r="O42" s="79">
        <f t="shared" si="8"/>
        <v>336.90209790209803</v>
      </c>
      <c r="P42" s="78">
        <f t="shared" si="9"/>
        <v>0</v>
      </c>
      <c r="Q42" s="80">
        <f t="shared" si="10"/>
        <v>0</v>
      </c>
      <c r="R42" s="80">
        <f t="shared" si="11"/>
        <v>4000</v>
      </c>
      <c r="S42" s="80">
        <f t="shared" si="12"/>
        <v>15</v>
      </c>
      <c r="T42" s="80">
        <f t="shared" si="13"/>
        <v>25</v>
      </c>
    </row>
    <row r="43" spans="1:20" x14ac:dyDescent="0.3">
      <c r="A43" s="81">
        <v>23</v>
      </c>
      <c r="B43" s="77">
        <v>5</v>
      </c>
      <c r="C43" s="77">
        <v>5</v>
      </c>
      <c r="D43" s="77">
        <v>9</v>
      </c>
      <c r="E43" s="77">
        <f t="shared" si="1"/>
        <v>200</v>
      </c>
      <c r="F43" s="77">
        <f t="shared" si="2"/>
        <v>450</v>
      </c>
      <c r="G43" s="77">
        <f t="shared" si="3"/>
        <v>650</v>
      </c>
      <c r="H43" s="77">
        <f t="shared" si="16"/>
        <v>17</v>
      </c>
      <c r="I43" s="77">
        <f t="shared" si="5"/>
        <v>136</v>
      </c>
      <c r="J43" s="77">
        <f t="shared" si="6"/>
        <v>680</v>
      </c>
      <c r="K43" s="79">
        <f t="shared" si="17"/>
        <v>16.727272727273196</v>
      </c>
      <c r="L43" s="79">
        <f t="shared" si="14"/>
        <v>3939.8181818181838</v>
      </c>
      <c r="M43" s="79">
        <f t="shared" si="15"/>
        <v>7000.7272727272784</v>
      </c>
      <c r="N43" s="79">
        <f t="shared" si="0"/>
        <v>0</v>
      </c>
      <c r="O43" s="79">
        <f t="shared" si="8"/>
        <v>340.94580419580439</v>
      </c>
      <c r="P43" s="78">
        <f t="shared" si="9"/>
        <v>0</v>
      </c>
      <c r="Q43" s="80">
        <f t="shared" si="10"/>
        <v>0</v>
      </c>
      <c r="R43" s="80">
        <f t="shared" si="11"/>
        <v>4000</v>
      </c>
      <c r="S43" s="80">
        <f t="shared" si="12"/>
        <v>15</v>
      </c>
      <c r="T43" s="80">
        <f t="shared" si="13"/>
        <v>25</v>
      </c>
    </row>
    <row r="44" spans="1:20" x14ac:dyDescent="0.3">
      <c r="A44" s="81">
        <v>24</v>
      </c>
      <c r="B44" s="77">
        <v>5</v>
      </c>
      <c r="C44" s="77">
        <v>5</v>
      </c>
      <c r="D44" s="77">
        <v>9</v>
      </c>
      <c r="E44" s="77">
        <f t="shared" si="1"/>
        <v>200</v>
      </c>
      <c r="F44" s="77">
        <f t="shared" si="2"/>
        <v>450</v>
      </c>
      <c r="G44" s="77">
        <f t="shared" si="3"/>
        <v>650</v>
      </c>
      <c r="H44" s="77">
        <f t="shared" si="16"/>
        <v>17</v>
      </c>
      <c r="I44" s="77">
        <f t="shared" si="5"/>
        <v>136</v>
      </c>
      <c r="J44" s="77">
        <f t="shared" si="6"/>
        <v>680</v>
      </c>
      <c r="K44" s="79">
        <f t="shared" si="17"/>
        <v>16.727272727273196</v>
      </c>
      <c r="L44" s="79">
        <f t="shared" si="14"/>
        <v>3986.5454545454568</v>
      </c>
      <c r="M44" s="79">
        <f t="shared" si="15"/>
        <v>7000.7272727272784</v>
      </c>
      <c r="N44" s="79">
        <f t="shared" si="0"/>
        <v>0</v>
      </c>
      <c r="O44" s="79">
        <f t="shared" si="8"/>
        <v>344.98951048951068</v>
      </c>
      <c r="P44" s="78">
        <f t="shared" si="9"/>
        <v>0</v>
      </c>
      <c r="Q44" s="80">
        <f t="shared" si="10"/>
        <v>0</v>
      </c>
      <c r="R44" s="80">
        <f t="shared" si="11"/>
        <v>4000</v>
      </c>
      <c r="S44" s="80">
        <f t="shared" si="12"/>
        <v>15</v>
      </c>
      <c r="T44" s="80">
        <f t="shared" si="13"/>
        <v>25</v>
      </c>
    </row>
    <row r="45" spans="1:20" x14ac:dyDescent="0.3">
      <c r="A45" s="81">
        <v>25</v>
      </c>
      <c r="B45" s="77">
        <v>5</v>
      </c>
      <c r="C45" s="77">
        <v>6</v>
      </c>
      <c r="D45" s="77">
        <v>9</v>
      </c>
      <c r="E45" s="77">
        <f t="shared" si="1"/>
        <v>240</v>
      </c>
      <c r="F45" s="77">
        <f t="shared" si="2"/>
        <v>450</v>
      </c>
      <c r="G45" s="77">
        <f t="shared" si="3"/>
        <v>690</v>
      </c>
      <c r="H45" s="77">
        <f t="shared" si="16"/>
        <v>17</v>
      </c>
      <c r="I45" s="77">
        <f t="shared" si="5"/>
        <v>136</v>
      </c>
      <c r="J45" s="77">
        <f t="shared" si="6"/>
        <v>680</v>
      </c>
      <c r="K45" s="79">
        <f t="shared" si="17"/>
        <v>16.727272727273196</v>
      </c>
      <c r="L45" s="79">
        <f t="shared" si="14"/>
        <v>3993.2727272727298</v>
      </c>
      <c r="M45" s="79">
        <f t="shared" si="15"/>
        <v>7000.7272727272784</v>
      </c>
      <c r="N45" s="79">
        <f>IF(L45&lt;0,ABS(L45*$K$14),0)</f>
        <v>0</v>
      </c>
      <c r="O45" s="79">
        <f t="shared" si="8"/>
        <v>345.57167832167852</v>
      </c>
      <c r="P45" s="78">
        <f t="shared" si="9"/>
        <v>0</v>
      </c>
      <c r="Q45" s="80">
        <f t="shared" si="10"/>
        <v>0</v>
      </c>
      <c r="R45" s="80">
        <f t="shared" si="11"/>
        <v>4000</v>
      </c>
      <c r="S45" s="80">
        <f t="shared" si="12"/>
        <v>15</v>
      </c>
      <c r="T45" s="80">
        <f t="shared" si="13"/>
        <v>25</v>
      </c>
    </row>
    <row r="46" spans="1:20" x14ac:dyDescent="0.3">
      <c r="A46" s="81">
        <v>26</v>
      </c>
      <c r="B46" s="77">
        <v>5</v>
      </c>
      <c r="C46" s="77">
        <v>6</v>
      </c>
      <c r="D46" s="77">
        <v>9</v>
      </c>
      <c r="E46" s="77">
        <f t="shared" si="1"/>
        <v>240</v>
      </c>
      <c r="F46" s="77">
        <f t="shared" si="2"/>
        <v>450</v>
      </c>
      <c r="G46" s="77">
        <f t="shared" si="3"/>
        <v>690</v>
      </c>
      <c r="H46" s="77">
        <f t="shared" si="16"/>
        <v>17</v>
      </c>
      <c r="I46" s="77">
        <f t="shared" si="5"/>
        <v>136</v>
      </c>
      <c r="J46" s="77">
        <f t="shared" si="6"/>
        <v>680</v>
      </c>
      <c r="K46" s="79">
        <f t="shared" si="17"/>
        <v>16.727272727273196</v>
      </c>
      <c r="L46" s="79">
        <f t="shared" si="14"/>
        <v>4000.0000000000027</v>
      </c>
      <c r="M46" s="79">
        <f t="shared" si="15"/>
        <v>7000.7272727272784</v>
      </c>
      <c r="N46" s="79">
        <f t="shared" ref="N46:N72" si="18">IF(L46&lt;0,ABS(L46*$K$14),0)</f>
        <v>0</v>
      </c>
      <c r="O46" s="79">
        <f t="shared" si="8"/>
        <v>346.15384615384636</v>
      </c>
      <c r="P46" s="78">
        <f t="shared" si="9"/>
        <v>0</v>
      </c>
      <c r="Q46" s="80">
        <f t="shared" si="10"/>
        <v>0</v>
      </c>
      <c r="R46" s="80">
        <f t="shared" si="11"/>
        <v>4000</v>
      </c>
      <c r="S46" s="80">
        <f t="shared" si="12"/>
        <v>15</v>
      </c>
      <c r="T46" s="80">
        <f t="shared" si="13"/>
        <v>25</v>
      </c>
    </row>
    <row r="47" spans="1:20" x14ac:dyDescent="0.3">
      <c r="A47" s="81">
        <v>27</v>
      </c>
      <c r="B47" s="77">
        <v>4</v>
      </c>
      <c r="C47" s="77">
        <v>6</v>
      </c>
      <c r="D47" s="77">
        <v>9</v>
      </c>
      <c r="E47" s="77">
        <f t="shared" si="1"/>
        <v>240</v>
      </c>
      <c r="F47" s="77">
        <f t="shared" si="2"/>
        <v>450</v>
      </c>
      <c r="G47" s="77">
        <f t="shared" si="3"/>
        <v>690</v>
      </c>
      <c r="H47" s="77">
        <f t="shared" si="16"/>
        <v>17</v>
      </c>
      <c r="I47" s="77">
        <f t="shared" si="5"/>
        <v>136</v>
      </c>
      <c r="J47" s="77">
        <f t="shared" si="6"/>
        <v>544</v>
      </c>
      <c r="K47" s="79">
        <f t="shared" si="17"/>
        <v>16.727272727273196</v>
      </c>
      <c r="L47" s="79">
        <f t="shared" si="14"/>
        <v>3870.7272727272757</v>
      </c>
      <c r="M47" s="79">
        <f t="shared" si="15"/>
        <v>5640.7272727272784</v>
      </c>
      <c r="N47" s="79">
        <f t="shared" si="18"/>
        <v>0</v>
      </c>
      <c r="O47" s="79">
        <f t="shared" si="8"/>
        <v>334.96678321678348</v>
      </c>
      <c r="P47" s="78">
        <f t="shared" si="9"/>
        <v>0</v>
      </c>
      <c r="Q47" s="80">
        <f t="shared" si="10"/>
        <v>0</v>
      </c>
      <c r="R47" s="80">
        <f t="shared" si="11"/>
        <v>4000</v>
      </c>
      <c r="S47" s="80">
        <f t="shared" si="12"/>
        <v>15</v>
      </c>
      <c r="T47" s="80">
        <f t="shared" si="13"/>
        <v>25</v>
      </c>
    </row>
    <row r="48" spans="1:20" x14ac:dyDescent="0.3">
      <c r="A48" s="81">
        <v>28</v>
      </c>
      <c r="B48" s="77">
        <v>4</v>
      </c>
      <c r="C48" s="77">
        <v>6</v>
      </c>
      <c r="D48" s="77">
        <v>9</v>
      </c>
      <c r="E48" s="77">
        <f t="shared" si="1"/>
        <v>240</v>
      </c>
      <c r="F48" s="77">
        <f t="shared" si="2"/>
        <v>450</v>
      </c>
      <c r="G48" s="77">
        <f t="shared" si="3"/>
        <v>690</v>
      </c>
      <c r="H48" s="77">
        <f t="shared" si="16"/>
        <v>17</v>
      </c>
      <c r="I48" s="77">
        <f t="shared" si="5"/>
        <v>136</v>
      </c>
      <c r="J48" s="77">
        <f t="shared" si="6"/>
        <v>544</v>
      </c>
      <c r="K48" s="79">
        <f t="shared" si="17"/>
        <v>16.727272727273196</v>
      </c>
      <c r="L48" s="79">
        <f t="shared" si="14"/>
        <v>3741.4545454545487</v>
      </c>
      <c r="M48" s="79">
        <f t="shared" si="15"/>
        <v>5640.7272727272784</v>
      </c>
      <c r="N48" s="79">
        <f t="shared" si="18"/>
        <v>0</v>
      </c>
      <c r="O48" s="79">
        <f t="shared" si="8"/>
        <v>323.77972027972055</v>
      </c>
      <c r="P48" s="78">
        <f t="shared" si="9"/>
        <v>0</v>
      </c>
      <c r="Q48" s="80">
        <f t="shared" si="10"/>
        <v>0</v>
      </c>
      <c r="R48" s="80">
        <f t="shared" si="11"/>
        <v>4000</v>
      </c>
      <c r="S48" s="80">
        <f t="shared" si="12"/>
        <v>15</v>
      </c>
      <c r="T48" s="80">
        <f t="shared" si="13"/>
        <v>25</v>
      </c>
    </row>
    <row r="49" spans="1:20" x14ac:dyDescent="0.3">
      <c r="A49" s="81">
        <v>29</v>
      </c>
      <c r="B49" s="77">
        <v>0</v>
      </c>
      <c r="C49" s="77">
        <v>6</v>
      </c>
      <c r="D49" s="77">
        <v>10</v>
      </c>
      <c r="E49" s="77">
        <f t="shared" si="1"/>
        <v>240</v>
      </c>
      <c r="F49" s="77">
        <f t="shared" si="2"/>
        <v>500</v>
      </c>
      <c r="G49" s="77">
        <f t="shared" si="3"/>
        <v>740</v>
      </c>
      <c r="H49" s="77">
        <f>$O$9</f>
        <v>12</v>
      </c>
      <c r="I49" s="77">
        <f t="shared" si="5"/>
        <v>96</v>
      </c>
      <c r="J49" s="77">
        <f t="shared" si="6"/>
        <v>0</v>
      </c>
      <c r="K49" s="79">
        <f>$P$9</f>
        <v>15.327274799387025</v>
      </c>
      <c r="L49" s="79">
        <f t="shared" si="14"/>
        <v>3016.7818202539356</v>
      </c>
      <c r="M49" s="79">
        <f t="shared" si="15"/>
        <v>183.92729759264429</v>
      </c>
      <c r="N49" s="79">
        <f t="shared" si="18"/>
        <v>0</v>
      </c>
      <c r="O49" s="79">
        <f t="shared" si="8"/>
        <v>261.06765752197521</v>
      </c>
      <c r="P49" s="78">
        <f t="shared" si="9"/>
        <v>0</v>
      </c>
      <c r="Q49" s="80">
        <f t="shared" si="10"/>
        <v>5</v>
      </c>
      <c r="R49" s="80">
        <f t="shared" si="11"/>
        <v>4000</v>
      </c>
      <c r="S49" s="80">
        <f t="shared" si="12"/>
        <v>15</v>
      </c>
      <c r="T49" s="80">
        <f t="shared" si="13"/>
        <v>25</v>
      </c>
    </row>
    <row r="50" spans="1:20" x14ac:dyDescent="0.3">
      <c r="A50" s="81">
        <v>30</v>
      </c>
      <c r="B50" s="77">
        <v>0</v>
      </c>
      <c r="C50" s="77">
        <v>6</v>
      </c>
      <c r="D50" s="77">
        <v>10</v>
      </c>
      <c r="E50" s="77">
        <f t="shared" si="1"/>
        <v>240</v>
      </c>
      <c r="F50" s="77">
        <f t="shared" si="2"/>
        <v>500</v>
      </c>
      <c r="G50" s="77">
        <f t="shared" si="3"/>
        <v>740</v>
      </c>
      <c r="H50" s="77">
        <f t="shared" ref="H50:H72" si="19">$O$9</f>
        <v>12</v>
      </c>
      <c r="I50" s="77">
        <f t="shared" si="5"/>
        <v>96</v>
      </c>
      <c r="J50" s="77">
        <f t="shared" si="6"/>
        <v>0</v>
      </c>
      <c r="K50" s="79">
        <f t="shared" ref="K50:K72" si="20">$P$9</f>
        <v>15.327274799387025</v>
      </c>
      <c r="L50" s="79">
        <f t="shared" si="14"/>
        <v>2292.1090950533226</v>
      </c>
      <c r="M50" s="79">
        <f t="shared" si="15"/>
        <v>183.92729759264429</v>
      </c>
      <c r="N50" s="79">
        <f t="shared" si="18"/>
        <v>0</v>
      </c>
      <c r="O50" s="79">
        <f t="shared" si="8"/>
        <v>198.35559476422983</v>
      </c>
      <c r="P50" s="78">
        <f t="shared" si="9"/>
        <v>0</v>
      </c>
      <c r="Q50" s="80">
        <f t="shared" si="10"/>
        <v>0</v>
      </c>
      <c r="R50" s="80">
        <f t="shared" si="11"/>
        <v>4000</v>
      </c>
      <c r="S50" s="80">
        <f t="shared" si="12"/>
        <v>15</v>
      </c>
      <c r="T50" s="80">
        <f t="shared" si="13"/>
        <v>25</v>
      </c>
    </row>
    <row r="51" spans="1:20" x14ac:dyDescent="0.3">
      <c r="A51" s="81">
        <v>31</v>
      </c>
      <c r="B51" s="77">
        <v>5</v>
      </c>
      <c r="C51" s="77">
        <v>6</v>
      </c>
      <c r="D51" s="77">
        <v>10</v>
      </c>
      <c r="E51" s="77">
        <f t="shared" si="1"/>
        <v>240</v>
      </c>
      <c r="F51" s="77">
        <f t="shared" si="2"/>
        <v>500</v>
      </c>
      <c r="G51" s="77">
        <f t="shared" si="3"/>
        <v>740</v>
      </c>
      <c r="H51" s="77">
        <f t="shared" si="19"/>
        <v>12</v>
      </c>
      <c r="I51" s="77">
        <f t="shared" si="5"/>
        <v>96</v>
      </c>
      <c r="J51" s="77">
        <f t="shared" si="6"/>
        <v>480</v>
      </c>
      <c r="K51" s="79">
        <f t="shared" si="20"/>
        <v>15.327274799387025</v>
      </c>
      <c r="L51" s="79">
        <f t="shared" si="14"/>
        <v>2047.4363698527095</v>
      </c>
      <c r="M51" s="79">
        <f t="shared" si="15"/>
        <v>4983.9272975926442</v>
      </c>
      <c r="N51" s="79">
        <f t="shared" si="18"/>
        <v>0</v>
      </c>
      <c r="O51" s="79">
        <f t="shared" si="8"/>
        <v>177.18199354494601</v>
      </c>
      <c r="P51" s="78">
        <f t="shared" si="9"/>
        <v>0</v>
      </c>
      <c r="Q51" s="80">
        <f t="shared" si="10"/>
        <v>0</v>
      </c>
      <c r="R51" s="80">
        <f t="shared" si="11"/>
        <v>4000</v>
      </c>
      <c r="S51" s="80">
        <f t="shared" si="12"/>
        <v>15</v>
      </c>
      <c r="T51" s="80">
        <f t="shared" si="13"/>
        <v>25</v>
      </c>
    </row>
    <row r="52" spans="1:20" x14ac:dyDescent="0.3">
      <c r="A52" s="81">
        <v>32</v>
      </c>
      <c r="B52" s="77">
        <v>5</v>
      </c>
      <c r="C52" s="77">
        <v>6</v>
      </c>
      <c r="D52" s="77">
        <v>10</v>
      </c>
      <c r="E52" s="77">
        <f t="shared" si="1"/>
        <v>240</v>
      </c>
      <c r="F52" s="77">
        <f t="shared" si="2"/>
        <v>500</v>
      </c>
      <c r="G52" s="77">
        <f t="shared" si="3"/>
        <v>740</v>
      </c>
      <c r="H52" s="77">
        <f t="shared" si="19"/>
        <v>12</v>
      </c>
      <c r="I52" s="77">
        <f t="shared" si="5"/>
        <v>96</v>
      </c>
      <c r="J52" s="77">
        <f t="shared" si="6"/>
        <v>480</v>
      </c>
      <c r="K52" s="79">
        <f t="shared" si="20"/>
        <v>15.327274799387025</v>
      </c>
      <c r="L52" s="79">
        <f t="shared" si="14"/>
        <v>1802.7636446520964</v>
      </c>
      <c r="M52" s="79">
        <f t="shared" si="15"/>
        <v>4983.9272975926442</v>
      </c>
      <c r="N52" s="79">
        <f t="shared" si="18"/>
        <v>0</v>
      </c>
      <c r="O52" s="79">
        <f t="shared" si="8"/>
        <v>156.00839232566219</v>
      </c>
      <c r="P52" s="78">
        <f t="shared" si="9"/>
        <v>0</v>
      </c>
      <c r="Q52" s="80">
        <f t="shared" si="10"/>
        <v>0</v>
      </c>
      <c r="R52" s="80">
        <f t="shared" si="11"/>
        <v>4000</v>
      </c>
      <c r="S52" s="80">
        <f t="shared" si="12"/>
        <v>15</v>
      </c>
      <c r="T52" s="80">
        <f t="shared" si="13"/>
        <v>25</v>
      </c>
    </row>
    <row r="53" spans="1:20" x14ac:dyDescent="0.3">
      <c r="A53" s="81">
        <v>33</v>
      </c>
      <c r="B53" s="77">
        <v>5</v>
      </c>
      <c r="C53" s="77">
        <v>6</v>
      </c>
      <c r="D53" s="77">
        <v>9</v>
      </c>
      <c r="E53" s="77">
        <f t="shared" si="1"/>
        <v>240</v>
      </c>
      <c r="F53" s="77">
        <f t="shared" si="2"/>
        <v>450</v>
      </c>
      <c r="G53" s="77">
        <f t="shared" si="3"/>
        <v>690</v>
      </c>
      <c r="H53" s="77">
        <f t="shared" si="19"/>
        <v>12</v>
      </c>
      <c r="I53" s="77">
        <f t="shared" si="5"/>
        <v>96</v>
      </c>
      <c r="J53" s="77">
        <f t="shared" si="6"/>
        <v>480</v>
      </c>
      <c r="K53" s="79">
        <f t="shared" si="20"/>
        <v>15.327274799387025</v>
      </c>
      <c r="L53" s="79">
        <f t="shared" si="14"/>
        <v>1608.0909194514834</v>
      </c>
      <c r="M53" s="79">
        <f t="shared" si="15"/>
        <v>4983.9272975926442</v>
      </c>
      <c r="N53" s="79">
        <f t="shared" si="18"/>
        <v>0</v>
      </c>
      <c r="O53" s="79">
        <f t="shared" si="8"/>
        <v>139.16171418330146</v>
      </c>
      <c r="P53" s="78">
        <f t="shared" si="9"/>
        <v>0</v>
      </c>
      <c r="Q53" s="80">
        <f t="shared" si="10"/>
        <v>0</v>
      </c>
      <c r="R53" s="80">
        <f t="shared" si="11"/>
        <v>4000</v>
      </c>
      <c r="S53" s="80">
        <f t="shared" si="12"/>
        <v>15</v>
      </c>
      <c r="T53" s="80">
        <f t="shared" si="13"/>
        <v>25</v>
      </c>
    </row>
    <row r="54" spans="1:20" x14ac:dyDescent="0.3">
      <c r="A54" s="81">
        <v>34</v>
      </c>
      <c r="B54" s="77">
        <v>5</v>
      </c>
      <c r="C54" s="77">
        <v>6</v>
      </c>
      <c r="D54" s="77">
        <v>9</v>
      </c>
      <c r="E54" s="77">
        <f t="shared" si="1"/>
        <v>240</v>
      </c>
      <c r="F54" s="77">
        <f t="shared" si="2"/>
        <v>450</v>
      </c>
      <c r="G54" s="77">
        <f t="shared" si="3"/>
        <v>690</v>
      </c>
      <c r="H54" s="77">
        <f t="shared" si="19"/>
        <v>12</v>
      </c>
      <c r="I54" s="77">
        <f t="shared" si="5"/>
        <v>96</v>
      </c>
      <c r="J54" s="77">
        <f t="shared" si="6"/>
        <v>480</v>
      </c>
      <c r="K54" s="79">
        <f t="shared" si="20"/>
        <v>15.327274799387025</v>
      </c>
      <c r="L54" s="79">
        <f t="shared" si="14"/>
        <v>1413.4181942508703</v>
      </c>
      <c r="M54" s="79">
        <f t="shared" si="15"/>
        <v>4983.9272975926442</v>
      </c>
      <c r="N54" s="79">
        <f t="shared" si="18"/>
        <v>0</v>
      </c>
      <c r="O54" s="79">
        <f t="shared" si="8"/>
        <v>122.3150360409407</v>
      </c>
      <c r="P54" s="78">
        <f t="shared" si="9"/>
        <v>0</v>
      </c>
      <c r="Q54" s="80">
        <f t="shared" si="10"/>
        <v>0</v>
      </c>
      <c r="R54" s="80">
        <f t="shared" si="11"/>
        <v>4000</v>
      </c>
      <c r="S54" s="80">
        <f t="shared" si="12"/>
        <v>15</v>
      </c>
      <c r="T54" s="80">
        <f t="shared" si="13"/>
        <v>25</v>
      </c>
    </row>
    <row r="55" spans="1:20" x14ac:dyDescent="0.3">
      <c r="A55" s="81">
        <v>35</v>
      </c>
      <c r="B55" s="77">
        <v>5</v>
      </c>
      <c r="C55" s="77">
        <v>6</v>
      </c>
      <c r="D55" s="77">
        <v>9</v>
      </c>
      <c r="E55" s="77">
        <f t="shared" si="1"/>
        <v>240</v>
      </c>
      <c r="F55" s="77">
        <f t="shared" si="2"/>
        <v>450</v>
      </c>
      <c r="G55" s="77">
        <f t="shared" si="3"/>
        <v>690</v>
      </c>
      <c r="H55" s="77">
        <f t="shared" si="19"/>
        <v>12</v>
      </c>
      <c r="I55" s="77">
        <f t="shared" si="5"/>
        <v>96</v>
      </c>
      <c r="J55" s="77">
        <f t="shared" si="6"/>
        <v>480</v>
      </c>
      <c r="K55" s="79">
        <f t="shared" si="20"/>
        <v>15.327274799387025</v>
      </c>
      <c r="L55" s="79">
        <f t="shared" si="14"/>
        <v>1218.7454690502573</v>
      </c>
      <c r="M55" s="79">
        <f t="shared" si="15"/>
        <v>4983.9272975926442</v>
      </c>
      <c r="N55" s="79">
        <f t="shared" si="18"/>
        <v>0</v>
      </c>
      <c r="O55" s="79">
        <f t="shared" si="8"/>
        <v>105.46835789857995</v>
      </c>
      <c r="P55" s="78">
        <f t="shared" si="9"/>
        <v>0</v>
      </c>
      <c r="Q55" s="80">
        <f t="shared" si="10"/>
        <v>0</v>
      </c>
      <c r="R55" s="80">
        <f t="shared" si="11"/>
        <v>4000</v>
      </c>
      <c r="S55" s="80">
        <f t="shared" si="12"/>
        <v>15</v>
      </c>
      <c r="T55" s="80">
        <f t="shared" si="13"/>
        <v>25</v>
      </c>
    </row>
    <row r="56" spans="1:20" x14ac:dyDescent="0.3">
      <c r="A56" s="81">
        <v>36</v>
      </c>
      <c r="B56" s="77">
        <v>5</v>
      </c>
      <c r="C56" s="77">
        <v>6</v>
      </c>
      <c r="D56" s="77">
        <v>9</v>
      </c>
      <c r="E56" s="77">
        <f t="shared" si="1"/>
        <v>240</v>
      </c>
      <c r="F56" s="77">
        <f t="shared" si="2"/>
        <v>450</v>
      </c>
      <c r="G56" s="77">
        <f t="shared" si="3"/>
        <v>690</v>
      </c>
      <c r="H56" s="77">
        <f t="shared" si="19"/>
        <v>12</v>
      </c>
      <c r="I56" s="77">
        <f t="shared" si="5"/>
        <v>96</v>
      </c>
      <c r="J56" s="77">
        <f t="shared" si="6"/>
        <v>480</v>
      </c>
      <c r="K56" s="79">
        <f t="shared" si="20"/>
        <v>15.327274799387025</v>
      </c>
      <c r="L56" s="79">
        <f t="shared" si="14"/>
        <v>1024.0727438496442</v>
      </c>
      <c r="M56" s="79">
        <f t="shared" si="15"/>
        <v>4983.9272975926442</v>
      </c>
      <c r="N56" s="79">
        <f t="shared" si="18"/>
        <v>0</v>
      </c>
      <c r="O56" s="79">
        <f t="shared" si="8"/>
        <v>88.621679756219208</v>
      </c>
      <c r="P56" s="78">
        <f t="shared" si="9"/>
        <v>0</v>
      </c>
      <c r="Q56" s="80">
        <f t="shared" si="10"/>
        <v>0</v>
      </c>
      <c r="R56" s="80">
        <f t="shared" si="11"/>
        <v>4000</v>
      </c>
      <c r="S56" s="80">
        <f t="shared" si="12"/>
        <v>15</v>
      </c>
      <c r="T56" s="80">
        <f t="shared" si="13"/>
        <v>25</v>
      </c>
    </row>
    <row r="57" spans="1:20" x14ac:dyDescent="0.3">
      <c r="A57" s="81">
        <v>37</v>
      </c>
      <c r="B57" s="77">
        <v>5</v>
      </c>
      <c r="C57" s="77">
        <v>5</v>
      </c>
      <c r="D57" s="77">
        <v>8</v>
      </c>
      <c r="E57" s="77">
        <f t="shared" si="1"/>
        <v>200</v>
      </c>
      <c r="F57" s="77">
        <f t="shared" si="2"/>
        <v>400</v>
      </c>
      <c r="G57" s="77">
        <f t="shared" si="3"/>
        <v>600</v>
      </c>
      <c r="H57" s="77">
        <f t="shared" si="19"/>
        <v>12</v>
      </c>
      <c r="I57" s="77">
        <f t="shared" si="5"/>
        <v>96</v>
      </c>
      <c r="J57" s="77">
        <f t="shared" si="6"/>
        <v>480</v>
      </c>
      <c r="K57" s="79">
        <f t="shared" si="20"/>
        <v>15.327274799387025</v>
      </c>
      <c r="L57" s="79">
        <f t="shared" si="14"/>
        <v>919.40001864903115</v>
      </c>
      <c r="M57" s="79">
        <f t="shared" si="15"/>
        <v>4983.9272975926442</v>
      </c>
      <c r="N57" s="79">
        <f t="shared" si="18"/>
        <v>0</v>
      </c>
      <c r="O57" s="79">
        <f t="shared" si="8"/>
        <v>79.563463152319997</v>
      </c>
      <c r="P57" s="78">
        <f t="shared" si="9"/>
        <v>0</v>
      </c>
      <c r="Q57" s="80">
        <f t="shared" si="10"/>
        <v>0</v>
      </c>
      <c r="R57" s="80">
        <f t="shared" si="11"/>
        <v>4000</v>
      </c>
      <c r="S57" s="80">
        <f t="shared" si="12"/>
        <v>15</v>
      </c>
      <c r="T57" s="80">
        <f t="shared" si="13"/>
        <v>25</v>
      </c>
    </row>
    <row r="58" spans="1:20" x14ac:dyDescent="0.3">
      <c r="A58" s="81">
        <v>38</v>
      </c>
      <c r="B58" s="77">
        <v>4</v>
      </c>
      <c r="C58" s="77">
        <v>5</v>
      </c>
      <c r="D58" s="77">
        <v>8</v>
      </c>
      <c r="E58" s="77">
        <f t="shared" si="1"/>
        <v>200</v>
      </c>
      <c r="F58" s="77">
        <f t="shared" si="2"/>
        <v>400</v>
      </c>
      <c r="G58" s="77">
        <f t="shared" si="3"/>
        <v>600</v>
      </c>
      <c r="H58" s="77">
        <f t="shared" si="19"/>
        <v>12</v>
      </c>
      <c r="I58" s="77">
        <f t="shared" si="5"/>
        <v>96</v>
      </c>
      <c r="J58" s="77">
        <f t="shared" si="6"/>
        <v>384</v>
      </c>
      <c r="K58" s="79">
        <f t="shared" si="20"/>
        <v>15.327274799387025</v>
      </c>
      <c r="L58" s="79">
        <f t="shared" si="14"/>
        <v>718.7272934484181</v>
      </c>
      <c r="M58" s="79">
        <f t="shared" si="15"/>
        <v>4023.9272975926442</v>
      </c>
      <c r="N58" s="79">
        <f t="shared" si="18"/>
        <v>0</v>
      </c>
      <c r="O58" s="79">
        <f t="shared" si="8"/>
        <v>62.197554240728486</v>
      </c>
      <c r="P58" s="78">
        <f t="shared" si="9"/>
        <v>0</v>
      </c>
      <c r="Q58" s="80">
        <f t="shared" si="10"/>
        <v>0</v>
      </c>
      <c r="R58" s="80">
        <f t="shared" si="11"/>
        <v>4000</v>
      </c>
      <c r="S58" s="80">
        <f t="shared" si="12"/>
        <v>15</v>
      </c>
      <c r="T58" s="80">
        <f t="shared" si="13"/>
        <v>25</v>
      </c>
    </row>
    <row r="59" spans="1:20" x14ac:dyDescent="0.3">
      <c r="A59" s="81">
        <v>39</v>
      </c>
      <c r="B59" s="77">
        <v>5</v>
      </c>
      <c r="C59" s="77">
        <v>5</v>
      </c>
      <c r="D59" s="77">
        <v>8</v>
      </c>
      <c r="E59" s="77">
        <f t="shared" si="1"/>
        <v>200</v>
      </c>
      <c r="F59" s="77">
        <f t="shared" si="2"/>
        <v>400</v>
      </c>
      <c r="G59" s="77">
        <f t="shared" si="3"/>
        <v>600</v>
      </c>
      <c r="H59" s="77">
        <f t="shared" si="19"/>
        <v>12</v>
      </c>
      <c r="I59" s="77">
        <f t="shared" si="5"/>
        <v>96</v>
      </c>
      <c r="J59" s="77">
        <f t="shared" si="6"/>
        <v>480</v>
      </c>
      <c r="K59" s="79">
        <f t="shared" si="20"/>
        <v>15.327274799387025</v>
      </c>
      <c r="L59" s="79">
        <f t="shared" si="14"/>
        <v>614.05456824780504</v>
      </c>
      <c r="M59" s="79">
        <f t="shared" si="15"/>
        <v>4983.9272975926442</v>
      </c>
      <c r="N59" s="79">
        <f t="shared" si="18"/>
        <v>0</v>
      </c>
      <c r="O59" s="79">
        <f t="shared" si="8"/>
        <v>53.139337636829282</v>
      </c>
      <c r="P59" s="78">
        <f t="shared" si="9"/>
        <v>0</v>
      </c>
      <c r="Q59" s="80">
        <f t="shared" si="10"/>
        <v>0</v>
      </c>
      <c r="R59" s="80">
        <f t="shared" si="11"/>
        <v>4000</v>
      </c>
      <c r="S59" s="80">
        <f t="shared" si="12"/>
        <v>15</v>
      </c>
      <c r="T59" s="80">
        <f t="shared" si="13"/>
        <v>25</v>
      </c>
    </row>
    <row r="60" spans="1:20" x14ac:dyDescent="0.3">
      <c r="A60" s="81">
        <v>40</v>
      </c>
      <c r="B60" s="77">
        <v>5</v>
      </c>
      <c r="C60" s="77">
        <v>5</v>
      </c>
      <c r="D60" s="77">
        <v>8</v>
      </c>
      <c r="E60" s="77">
        <f t="shared" si="1"/>
        <v>200</v>
      </c>
      <c r="F60" s="77">
        <f t="shared" si="2"/>
        <v>400</v>
      </c>
      <c r="G60" s="77">
        <f t="shared" si="3"/>
        <v>600</v>
      </c>
      <c r="H60" s="77">
        <f t="shared" si="19"/>
        <v>12</v>
      </c>
      <c r="I60" s="77">
        <f t="shared" si="5"/>
        <v>96</v>
      </c>
      <c r="J60" s="77">
        <f t="shared" si="6"/>
        <v>480</v>
      </c>
      <c r="K60" s="79">
        <f t="shared" si="20"/>
        <v>15.327274799387025</v>
      </c>
      <c r="L60" s="79">
        <f t="shared" si="14"/>
        <v>509.38184304719198</v>
      </c>
      <c r="M60" s="79">
        <f t="shared" si="15"/>
        <v>4983.9272975926442</v>
      </c>
      <c r="N60" s="79">
        <f t="shared" si="18"/>
        <v>0</v>
      </c>
      <c r="O60" s="79">
        <f t="shared" si="8"/>
        <v>44.081121032930071</v>
      </c>
      <c r="P60" s="78">
        <f t="shared" si="9"/>
        <v>0</v>
      </c>
      <c r="Q60" s="80">
        <f t="shared" si="10"/>
        <v>0</v>
      </c>
      <c r="R60" s="80">
        <f t="shared" si="11"/>
        <v>4000</v>
      </c>
      <c r="S60" s="80">
        <f t="shared" si="12"/>
        <v>15</v>
      </c>
      <c r="T60" s="80">
        <f t="shared" si="13"/>
        <v>25</v>
      </c>
    </row>
    <row r="61" spans="1:20" x14ac:dyDescent="0.3">
      <c r="A61" s="81">
        <v>41</v>
      </c>
      <c r="B61" s="77">
        <v>5</v>
      </c>
      <c r="C61" s="77">
        <v>4</v>
      </c>
      <c r="D61" s="77">
        <v>8</v>
      </c>
      <c r="E61" s="77">
        <f t="shared" si="1"/>
        <v>160</v>
      </c>
      <c r="F61" s="77">
        <f t="shared" si="2"/>
        <v>400</v>
      </c>
      <c r="G61" s="77">
        <f t="shared" si="3"/>
        <v>560</v>
      </c>
      <c r="H61" s="77">
        <f t="shared" si="19"/>
        <v>12</v>
      </c>
      <c r="I61" s="77">
        <f t="shared" si="5"/>
        <v>96</v>
      </c>
      <c r="J61" s="77">
        <f t="shared" si="6"/>
        <v>480</v>
      </c>
      <c r="K61" s="79">
        <f t="shared" si="20"/>
        <v>15.327274799387025</v>
      </c>
      <c r="L61" s="79">
        <f t="shared" si="14"/>
        <v>444.70911784657903</v>
      </c>
      <c r="M61" s="79">
        <f t="shared" si="15"/>
        <v>4983.9272975926442</v>
      </c>
      <c r="N61" s="79">
        <f t="shared" si="18"/>
        <v>0</v>
      </c>
      <c r="O61" s="79">
        <f t="shared" si="8"/>
        <v>38.484442890569341</v>
      </c>
      <c r="P61" s="78">
        <f t="shared" si="9"/>
        <v>0</v>
      </c>
      <c r="Q61" s="80">
        <f t="shared" si="10"/>
        <v>0</v>
      </c>
      <c r="R61" s="80">
        <f t="shared" si="11"/>
        <v>4000</v>
      </c>
      <c r="S61" s="80">
        <f t="shared" si="12"/>
        <v>15</v>
      </c>
      <c r="T61" s="80">
        <f t="shared" si="13"/>
        <v>25</v>
      </c>
    </row>
    <row r="62" spans="1:20" x14ac:dyDescent="0.3">
      <c r="A62" s="81">
        <v>42</v>
      </c>
      <c r="B62" s="77">
        <v>5</v>
      </c>
      <c r="C62" s="77">
        <v>4</v>
      </c>
      <c r="D62" s="77">
        <v>8</v>
      </c>
      <c r="E62" s="77">
        <f t="shared" si="1"/>
        <v>160</v>
      </c>
      <c r="F62" s="77">
        <f t="shared" si="2"/>
        <v>400</v>
      </c>
      <c r="G62" s="77">
        <f t="shared" si="3"/>
        <v>560</v>
      </c>
      <c r="H62" s="77">
        <f t="shared" si="19"/>
        <v>12</v>
      </c>
      <c r="I62" s="77">
        <f t="shared" si="5"/>
        <v>96</v>
      </c>
      <c r="J62" s="77">
        <f t="shared" si="6"/>
        <v>480</v>
      </c>
      <c r="K62" s="79">
        <f t="shared" si="20"/>
        <v>15.327274799387025</v>
      </c>
      <c r="L62" s="79">
        <f t="shared" si="14"/>
        <v>380.03639264596609</v>
      </c>
      <c r="M62" s="79">
        <f t="shared" si="15"/>
        <v>4983.9272975926442</v>
      </c>
      <c r="N62" s="79">
        <f t="shared" si="18"/>
        <v>0</v>
      </c>
      <c r="O62" s="79">
        <f t="shared" si="8"/>
        <v>32.887764748208603</v>
      </c>
      <c r="P62" s="78">
        <f t="shared" si="9"/>
        <v>0</v>
      </c>
      <c r="Q62" s="80">
        <f t="shared" si="10"/>
        <v>0</v>
      </c>
      <c r="R62" s="80">
        <f t="shared" si="11"/>
        <v>4000</v>
      </c>
      <c r="S62" s="80">
        <f t="shared" si="12"/>
        <v>15</v>
      </c>
      <c r="T62" s="80">
        <f t="shared" si="13"/>
        <v>25</v>
      </c>
    </row>
    <row r="63" spans="1:20" x14ac:dyDescent="0.3">
      <c r="A63" s="81">
        <v>43</v>
      </c>
      <c r="B63" s="77">
        <v>4</v>
      </c>
      <c r="C63" s="77">
        <v>4</v>
      </c>
      <c r="D63" s="77">
        <v>8</v>
      </c>
      <c r="E63" s="77">
        <f t="shared" si="1"/>
        <v>160</v>
      </c>
      <c r="F63" s="77">
        <f t="shared" si="2"/>
        <v>400</v>
      </c>
      <c r="G63" s="77">
        <f t="shared" si="3"/>
        <v>560</v>
      </c>
      <c r="H63" s="77">
        <f t="shared" si="19"/>
        <v>12</v>
      </c>
      <c r="I63" s="77">
        <f t="shared" si="5"/>
        <v>96</v>
      </c>
      <c r="J63" s="77">
        <f t="shared" si="6"/>
        <v>384</v>
      </c>
      <c r="K63" s="79">
        <f t="shared" si="20"/>
        <v>15.327274799387025</v>
      </c>
      <c r="L63" s="79">
        <f t="shared" si="14"/>
        <v>219.36366744535314</v>
      </c>
      <c r="M63" s="79">
        <f t="shared" si="15"/>
        <v>4023.9272975926442</v>
      </c>
      <c r="N63" s="79">
        <f t="shared" si="18"/>
        <v>0</v>
      </c>
      <c r="O63" s="79">
        <f t="shared" si="8"/>
        <v>18.983394298155559</v>
      </c>
      <c r="P63" s="78">
        <f t="shared" si="9"/>
        <v>0</v>
      </c>
      <c r="Q63" s="80">
        <f t="shared" si="10"/>
        <v>0</v>
      </c>
      <c r="R63" s="80">
        <f t="shared" si="11"/>
        <v>4000</v>
      </c>
      <c r="S63" s="80">
        <f t="shared" si="12"/>
        <v>15</v>
      </c>
      <c r="T63" s="80">
        <f t="shared" si="13"/>
        <v>25</v>
      </c>
    </row>
    <row r="64" spans="1:20" x14ac:dyDescent="0.3">
      <c r="A64" s="81">
        <v>44</v>
      </c>
      <c r="B64" s="77">
        <v>5</v>
      </c>
      <c r="C64" s="77">
        <v>4</v>
      </c>
      <c r="D64" s="77">
        <v>8</v>
      </c>
      <c r="E64" s="77">
        <f t="shared" si="1"/>
        <v>160</v>
      </c>
      <c r="F64" s="77">
        <f t="shared" si="2"/>
        <v>400</v>
      </c>
      <c r="G64" s="77">
        <f t="shared" si="3"/>
        <v>560</v>
      </c>
      <c r="H64" s="77">
        <f t="shared" si="19"/>
        <v>12</v>
      </c>
      <c r="I64" s="77">
        <f t="shared" si="5"/>
        <v>96</v>
      </c>
      <c r="J64" s="77">
        <f t="shared" si="6"/>
        <v>480</v>
      </c>
      <c r="K64" s="79">
        <f t="shared" si="20"/>
        <v>15.327274799387025</v>
      </c>
      <c r="L64" s="79">
        <f t="shared" si="14"/>
        <v>154.6909422447402</v>
      </c>
      <c r="M64" s="79">
        <f t="shared" si="15"/>
        <v>4983.9272975926442</v>
      </c>
      <c r="N64" s="79">
        <f t="shared" si="18"/>
        <v>0</v>
      </c>
      <c r="O64" s="79">
        <f t="shared" si="8"/>
        <v>13.386716155794824</v>
      </c>
      <c r="P64" s="78">
        <f t="shared" si="9"/>
        <v>0</v>
      </c>
      <c r="Q64" s="80">
        <f t="shared" si="10"/>
        <v>0</v>
      </c>
      <c r="R64" s="80">
        <f t="shared" si="11"/>
        <v>4000</v>
      </c>
      <c r="S64" s="80">
        <f t="shared" si="12"/>
        <v>15</v>
      </c>
      <c r="T64" s="80">
        <f t="shared" si="13"/>
        <v>25</v>
      </c>
    </row>
    <row r="65" spans="1:20" x14ac:dyDescent="0.3">
      <c r="A65" s="81">
        <v>45</v>
      </c>
      <c r="B65" s="77">
        <v>5</v>
      </c>
      <c r="C65" s="77">
        <v>4</v>
      </c>
      <c r="D65" s="77">
        <v>7</v>
      </c>
      <c r="E65" s="77">
        <f t="shared" si="1"/>
        <v>160</v>
      </c>
      <c r="F65" s="77">
        <f t="shared" si="2"/>
        <v>350</v>
      </c>
      <c r="G65" s="77">
        <f t="shared" si="3"/>
        <v>510</v>
      </c>
      <c r="H65" s="77">
        <f t="shared" si="19"/>
        <v>12</v>
      </c>
      <c r="I65" s="77">
        <f t="shared" si="5"/>
        <v>96</v>
      </c>
      <c r="J65" s="77">
        <f t="shared" si="6"/>
        <v>480</v>
      </c>
      <c r="K65" s="79">
        <f t="shared" si="20"/>
        <v>15.327274799387025</v>
      </c>
      <c r="L65" s="79">
        <f t="shared" si="14"/>
        <v>140.01821704412725</v>
      </c>
      <c r="M65" s="79">
        <f t="shared" si="15"/>
        <v>4983.9272975926442</v>
      </c>
      <c r="N65" s="79">
        <f t="shared" si="18"/>
        <v>0</v>
      </c>
      <c r="O65" s="79">
        <f t="shared" si="8"/>
        <v>12.116961090357165</v>
      </c>
      <c r="P65" s="78">
        <f t="shared" si="9"/>
        <v>0</v>
      </c>
      <c r="Q65" s="80">
        <f t="shared" si="10"/>
        <v>0</v>
      </c>
      <c r="R65" s="80">
        <f t="shared" si="11"/>
        <v>4000</v>
      </c>
      <c r="S65" s="80">
        <f t="shared" si="12"/>
        <v>15</v>
      </c>
      <c r="T65" s="80">
        <f t="shared" si="13"/>
        <v>25</v>
      </c>
    </row>
    <row r="66" spans="1:20" x14ac:dyDescent="0.3">
      <c r="A66" s="81">
        <v>46</v>
      </c>
      <c r="B66" s="77">
        <v>5</v>
      </c>
      <c r="C66" s="77">
        <v>4</v>
      </c>
      <c r="D66" s="77">
        <v>7</v>
      </c>
      <c r="E66" s="77">
        <f t="shared" si="1"/>
        <v>160</v>
      </c>
      <c r="F66" s="77">
        <f t="shared" si="2"/>
        <v>350</v>
      </c>
      <c r="G66" s="77">
        <f t="shared" si="3"/>
        <v>510</v>
      </c>
      <c r="H66" s="77">
        <f t="shared" si="19"/>
        <v>12</v>
      </c>
      <c r="I66" s="77">
        <f t="shared" si="5"/>
        <v>96</v>
      </c>
      <c r="J66" s="77">
        <f t="shared" si="6"/>
        <v>480</v>
      </c>
      <c r="K66" s="79">
        <f t="shared" si="20"/>
        <v>15.327274799387025</v>
      </c>
      <c r="L66" s="79">
        <f t="shared" si="14"/>
        <v>125.34549184351431</v>
      </c>
      <c r="M66" s="79">
        <f t="shared" si="15"/>
        <v>4983.9272975926442</v>
      </c>
      <c r="N66" s="79">
        <f t="shared" si="18"/>
        <v>0</v>
      </c>
      <c r="O66" s="79">
        <f t="shared" si="8"/>
        <v>10.847206024919508</v>
      </c>
      <c r="P66" s="78">
        <f t="shared" si="9"/>
        <v>0</v>
      </c>
      <c r="Q66" s="80">
        <f t="shared" si="10"/>
        <v>0</v>
      </c>
      <c r="R66" s="80">
        <f t="shared" si="11"/>
        <v>4000</v>
      </c>
      <c r="S66" s="80">
        <f t="shared" si="12"/>
        <v>15</v>
      </c>
      <c r="T66" s="80">
        <f t="shared" si="13"/>
        <v>25</v>
      </c>
    </row>
    <row r="67" spans="1:20" x14ac:dyDescent="0.3">
      <c r="A67" s="81">
        <v>47</v>
      </c>
      <c r="B67" s="77">
        <v>4</v>
      </c>
      <c r="C67" s="77">
        <v>4</v>
      </c>
      <c r="D67" s="77">
        <v>7</v>
      </c>
      <c r="E67" s="77">
        <f t="shared" si="1"/>
        <v>160</v>
      </c>
      <c r="F67" s="77">
        <f t="shared" si="2"/>
        <v>350</v>
      </c>
      <c r="G67" s="77">
        <f t="shared" si="3"/>
        <v>510</v>
      </c>
      <c r="H67" s="77">
        <f t="shared" si="19"/>
        <v>12</v>
      </c>
      <c r="I67" s="77">
        <f t="shared" si="5"/>
        <v>96</v>
      </c>
      <c r="J67" s="77">
        <f t="shared" si="6"/>
        <v>384</v>
      </c>
      <c r="K67" s="79">
        <f t="shared" si="20"/>
        <v>15.327274799387025</v>
      </c>
      <c r="L67" s="79">
        <f t="shared" si="14"/>
        <v>14.672766642901365</v>
      </c>
      <c r="M67" s="79">
        <f t="shared" si="15"/>
        <v>4023.9272975926442</v>
      </c>
      <c r="N67" s="79">
        <f t="shared" si="18"/>
        <v>0</v>
      </c>
      <c r="O67" s="79">
        <f t="shared" si="8"/>
        <v>1.2697586517895412</v>
      </c>
      <c r="P67" s="78">
        <f t="shared" si="9"/>
        <v>0</v>
      </c>
      <c r="Q67" s="80">
        <f t="shared" si="10"/>
        <v>0</v>
      </c>
      <c r="R67" s="80">
        <f t="shared" si="11"/>
        <v>4000</v>
      </c>
      <c r="S67" s="80">
        <f t="shared" si="12"/>
        <v>15</v>
      </c>
      <c r="T67" s="80">
        <f t="shared" si="13"/>
        <v>25</v>
      </c>
    </row>
    <row r="68" spans="1:20" x14ac:dyDescent="0.3">
      <c r="A68" s="81">
        <v>48</v>
      </c>
      <c r="B68" s="77">
        <v>5</v>
      </c>
      <c r="C68" s="77">
        <v>4</v>
      </c>
      <c r="D68" s="77">
        <v>7</v>
      </c>
      <c r="E68" s="77">
        <f t="shared" si="1"/>
        <v>160</v>
      </c>
      <c r="F68" s="77">
        <f t="shared" si="2"/>
        <v>350</v>
      </c>
      <c r="G68" s="77">
        <f t="shared" si="3"/>
        <v>510</v>
      </c>
      <c r="H68" s="77">
        <f t="shared" si="19"/>
        <v>12</v>
      </c>
      <c r="I68" s="77">
        <f t="shared" si="5"/>
        <v>96</v>
      </c>
      <c r="J68" s="77">
        <f t="shared" si="6"/>
        <v>480</v>
      </c>
      <c r="K68" s="79">
        <f t="shared" si="20"/>
        <v>15.327274799387025</v>
      </c>
      <c r="L68" s="79">
        <f t="shared" si="14"/>
        <v>4.1442288363668922E-5</v>
      </c>
      <c r="M68" s="79">
        <f t="shared" si="15"/>
        <v>4983.9272975926442</v>
      </c>
      <c r="N68" s="79">
        <f t="shared" si="18"/>
        <v>0</v>
      </c>
      <c r="O68" s="79">
        <f t="shared" si="8"/>
        <v>3.5863518776251949E-6</v>
      </c>
      <c r="P68" s="78">
        <f t="shared" si="9"/>
        <v>0</v>
      </c>
      <c r="Q68" s="80">
        <f t="shared" si="10"/>
        <v>0</v>
      </c>
      <c r="R68" s="80">
        <f t="shared" si="11"/>
        <v>4000</v>
      </c>
      <c r="S68" s="80">
        <f t="shared" si="12"/>
        <v>15</v>
      </c>
      <c r="T68" s="80">
        <f t="shared" si="13"/>
        <v>25</v>
      </c>
    </row>
    <row r="69" spans="1:20" x14ac:dyDescent="0.3">
      <c r="A69" s="81">
        <v>49</v>
      </c>
      <c r="B69" s="77">
        <v>5</v>
      </c>
      <c r="C69" s="77">
        <v>3</v>
      </c>
      <c r="D69" s="77">
        <v>6</v>
      </c>
      <c r="E69" s="77">
        <f t="shared" si="1"/>
        <v>120</v>
      </c>
      <c r="F69" s="77">
        <f t="shared" si="2"/>
        <v>300</v>
      </c>
      <c r="G69" s="77">
        <f t="shared" si="3"/>
        <v>420</v>
      </c>
      <c r="H69" s="77">
        <f t="shared" si="19"/>
        <v>12</v>
      </c>
      <c r="I69" s="77">
        <f t="shared" si="5"/>
        <v>96</v>
      </c>
      <c r="J69" s="77">
        <f t="shared" si="6"/>
        <v>480</v>
      </c>
      <c r="K69" s="79">
        <f t="shared" si="20"/>
        <v>15.327274799387025</v>
      </c>
      <c r="L69" s="79">
        <f t="shared" si="14"/>
        <v>75.327316241675362</v>
      </c>
      <c r="M69" s="79">
        <f t="shared" si="15"/>
        <v>4983.9272975926442</v>
      </c>
      <c r="N69" s="79">
        <f t="shared" si="18"/>
        <v>0</v>
      </c>
      <c r="O69" s="79">
        <f t="shared" si="8"/>
        <v>6.5187100593757528</v>
      </c>
      <c r="P69" s="78">
        <f t="shared" si="9"/>
        <v>0</v>
      </c>
      <c r="Q69" s="80">
        <f t="shared" si="10"/>
        <v>0</v>
      </c>
      <c r="R69" s="80">
        <f t="shared" si="11"/>
        <v>4000</v>
      </c>
      <c r="S69" s="80">
        <f t="shared" si="12"/>
        <v>15</v>
      </c>
      <c r="T69" s="80">
        <f t="shared" si="13"/>
        <v>25</v>
      </c>
    </row>
    <row r="70" spans="1:20" x14ac:dyDescent="0.3">
      <c r="A70" s="81">
        <v>50</v>
      </c>
      <c r="B70" s="77">
        <v>5</v>
      </c>
      <c r="C70" s="77">
        <v>3</v>
      </c>
      <c r="D70" s="77">
        <v>6</v>
      </c>
      <c r="E70" s="77">
        <f t="shared" si="1"/>
        <v>120</v>
      </c>
      <c r="F70" s="77">
        <f t="shared" si="2"/>
        <v>300</v>
      </c>
      <c r="G70" s="77">
        <f t="shared" si="3"/>
        <v>420</v>
      </c>
      <c r="H70" s="77">
        <f t="shared" si="19"/>
        <v>12</v>
      </c>
      <c r="I70" s="77">
        <f t="shared" si="5"/>
        <v>96</v>
      </c>
      <c r="J70" s="77">
        <f t="shared" si="6"/>
        <v>480</v>
      </c>
      <c r="K70" s="79">
        <f t="shared" si="20"/>
        <v>15.327274799387025</v>
      </c>
      <c r="L70" s="79">
        <f t="shared" si="14"/>
        <v>150.65459104106242</v>
      </c>
      <c r="M70" s="79">
        <f t="shared" si="15"/>
        <v>4983.9272975926442</v>
      </c>
      <c r="N70" s="79">
        <f t="shared" si="18"/>
        <v>0</v>
      </c>
      <c r="O70" s="79">
        <f t="shared" si="8"/>
        <v>13.037416532399632</v>
      </c>
      <c r="P70" s="78">
        <f t="shared" si="9"/>
        <v>0</v>
      </c>
      <c r="Q70" s="80">
        <f t="shared" si="10"/>
        <v>0</v>
      </c>
      <c r="R70" s="80">
        <f t="shared" si="11"/>
        <v>4000</v>
      </c>
      <c r="S70" s="80">
        <f t="shared" si="12"/>
        <v>15</v>
      </c>
      <c r="T70" s="80">
        <f t="shared" si="13"/>
        <v>25</v>
      </c>
    </row>
    <row r="71" spans="1:20" x14ac:dyDescent="0.3">
      <c r="A71" s="81">
        <v>51</v>
      </c>
      <c r="B71" s="77">
        <v>5</v>
      </c>
      <c r="C71" s="77">
        <v>3</v>
      </c>
      <c r="D71" s="77">
        <v>6</v>
      </c>
      <c r="E71" s="77">
        <f t="shared" si="1"/>
        <v>120</v>
      </c>
      <c r="F71" s="77">
        <f t="shared" si="2"/>
        <v>300</v>
      </c>
      <c r="G71" s="77">
        <f t="shared" si="3"/>
        <v>420</v>
      </c>
      <c r="H71" s="77">
        <f t="shared" si="19"/>
        <v>12</v>
      </c>
      <c r="I71" s="77">
        <f t="shared" si="5"/>
        <v>96</v>
      </c>
      <c r="J71" s="77">
        <f t="shared" si="6"/>
        <v>480</v>
      </c>
      <c r="K71" s="79">
        <f t="shared" si="20"/>
        <v>15.327274799387025</v>
      </c>
      <c r="L71" s="79">
        <f t="shared" si="14"/>
        <v>225.98186584044947</v>
      </c>
      <c r="M71" s="79">
        <f t="shared" si="15"/>
        <v>4983.9272975926442</v>
      </c>
      <c r="N71" s="79">
        <f t="shared" si="18"/>
        <v>0</v>
      </c>
      <c r="O71" s="79">
        <f t="shared" si="8"/>
        <v>19.556123005423512</v>
      </c>
      <c r="P71" s="78">
        <f t="shared" si="9"/>
        <v>0</v>
      </c>
      <c r="Q71" s="80">
        <f t="shared" si="10"/>
        <v>0</v>
      </c>
      <c r="R71" s="80">
        <f t="shared" si="11"/>
        <v>4000</v>
      </c>
      <c r="S71" s="80">
        <f t="shared" si="12"/>
        <v>15</v>
      </c>
      <c r="T71" s="80">
        <f t="shared" si="13"/>
        <v>25</v>
      </c>
    </row>
    <row r="72" spans="1:20" ht="15" thickBot="1" x14ac:dyDescent="0.35">
      <c r="A72" s="83">
        <v>52</v>
      </c>
      <c r="B72" s="77">
        <v>3</v>
      </c>
      <c r="C72" s="77">
        <v>3</v>
      </c>
      <c r="D72" s="77">
        <v>6</v>
      </c>
      <c r="E72" s="77">
        <f t="shared" si="1"/>
        <v>120</v>
      </c>
      <c r="F72" s="77">
        <f t="shared" si="2"/>
        <v>300</v>
      </c>
      <c r="G72" s="77">
        <f t="shared" si="3"/>
        <v>420</v>
      </c>
      <c r="H72" s="77">
        <f t="shared" si="19"/>
        <v>12</v>
      </c>
      <c r="I72" s="77">
        <f t="shared" si="5"/>
        <v>96</v>
      </c>
      <c r="J72" s="77">
        <f t="shared" si="6"/>
        <v>288</v>
      </c>
      <c r="K72" s="79">
        <f t="shared" si="20"/>
        <v>15.327274799387025</v>
      </c>
      <c r="L72" s="79">
        <f t="shared" si="14"/>
        <v>109.30914063983653</v>
      </c>
      <c r="M72" s="79">
        <f t="shared" si="15"/>
        <v>3063.9272975926442</v>
      </c>
      <c r="N72" s="79">
        <f t="shared" si="18"/>
        <v>0</v>
      </c>
      <c r="O72" s="79">
        <f t="shared" si="8"/>
        <v>9.4594448630627763</v>
      </c>
      <c r="P72" s="78">
        <f t="shared" si="9"/>
        <v>0</v>
      </c>
      <c r="Q72" s="80">
        <f t="shared" si="10"/>
        <v>0</v>
      </c>
      <c r="R72" s="80">
        <f t="shared" si="11"/>
        <v>4000</v>
      </c>
      <c r="S72" s="80">
        <f t="shared" si="12"/>
        <v>15</v>
      </c>
      <c r="T72" s="80">
        <f t="shared" si="13"/>
        <v>25</v>
      </c>
    </row>
    <row r="73" spans="1:20" x14ac:dyDescent="0.3">
      <c r="A73" s="26"/>
      <c r="B73" s="26"/>
      <c r="C73" s="26"/>
      <c r="D73" s="26"/>
      <c r="E73" s="26"/>
      <c r="F73" s="26"/>
      <c r="G73" s="26"/>
      <c r="H73" s="26"/>
      <c r="I73" s="26"/>
      <c r="J73" s="26"/>
      <c r="Q73" s="44"/>
    </row>
    <row r="74" spans="1:20" x14ac:dyDescent="0.3">
      <c r="A74" s="26"/>
      <c r="B74" s="26"/>
      <c r="C74" s="26"/>
      <c r="D74" s="26"/>
      <c r="E74" s="26"/>
      <c r="F74" s="26"/>
      <c r="G74" s="26"/>
      <c r="H74" s="26"/>
      <c r="I74" s="26"/>
      <c r="L74" s="84" t="s">
        <v>15</v>
      </c>
      <c r="M74" s="85">
        <f>SUM(M21:M72)</f>
        <v>260863.70968767838</v>
      </c>
      <c r="N74" s="85">
        <f>SUM(N21:N72)</f>
        <v>0</v>
      </c>
      <c r="O74" s="85">
        <f>SUM(O21:O72)</f>
        <v>9702.9755782708035</v>
      </c>
      <c r="P74" s="106">
        <f>SUM(P21:P72)</f>
        <v>7</v>
      </c>
      <c r="Q74" s="106">
        <f>SUM(Q21:Q72)</f>
        <v>5</v>
      </c>
    </row>
    <row r="75" spans="1:20" ht="15.6" x14ac:dyDescent="0.3">
      <c r="L75" s="44"/>
      <c r="M75" s="44"/>
      <c r="N75" s="44"/>
      <c r="O75" s="86"/>
      <c r="P75" s="44"/>
      <c r="Q75" s="44"/>
    </row>
    <row r="76" spans="1:20" x14ac:dyDescent="0.3">
      <c r="L76" s="87" t="s">
        <v>71</v>
      </c>
      <c r="M76" s="87">
        <f>M74*(1+2/3)</f>
        <v>434772.84947946394</v>
      </c>
      <c r="N76" s="107">
        <f>N74</f>
        <v>0</v>
      </c>
      <c r="O76" s="107">
        <f>O74</f>
        <v>9702.9755782708035</v>
      </c>
      <c r="P76" s="108">
        <f>P74</f>
        <v>7</v>
      </c>
      <c r="Q76" s="108">
        <f>Q74</f>
        <v>5</v>
      </c>
    </row>
    <row r="77" spans="1:20" ht="15" thickBot="1" x14ac:dyDescent="0.35"/>
    <row r="78" spans="1:20" ht="16.2" thickBot="1" x14ac:dyDescent="0.35">
      <c r="F78" s="46"/>
      <c r="P78" s="88" t="s">
        <v>45</v>
      </c>
      <c r="Q78" s="89">
        <f>SUM(M76:Q76)</f>
        <v>444487.82505773474</v>
      </c>
    </row>
  </sheetData>
  <mergeCells count="25">
    <mergeCell ref="G14:J14"/>
    <mergeCell ref="G15:J15"/>
    <mergeCell ref="P18:Q18"/>
    <mergeCell ref="A10:C10"/>
    <mergeCell ref="G10:J10"/>
    <mergeCell ref="A11:C11"/>
    <mergeCell ref="G11:J11"/>
    <mergeCell ref="G12:J12"/>
    <mergeCell ref="G13:J13"/>
    <mergeCell ref="A7:A9"/>
    <mergeCell ref="B7:C7"/>
    <mergeCell ref="G7:J7"/>
    <mergeCell ref="B8:C8"/>
    <mergeCell ref="G8:J8"/>
    <mergeCell ref="B9:C9"/>
    <mergeCell ref="G3:J3"/>
    <mergeCell ref="N3:O3"/>
    <mergeCell ref="A4:A6"/>
    <mergeCell ref="B4:C4"/>
    <mergeCell ref="G4:J4"/>
    <mergeCell ref="N4:O4"/>
    <mergeCell ref="B5:C5"/>
    <mergeCell ref="G5:J5"/>
    <mergeCell ref="B6:C6"/>
    <mergeCell ref="G6:J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6286C-53B1-494C-A081-4A46BC6EA0D0}">
  <dimension ref="B4:U5"/>
  <sheetViews>
    <sheetView topLeftCell="A11" zoomScale="80" zoomScaleNormal="80" workbookViewId="0">
      <selection activeCell="T32" sqref="T32"/>
    </sheetView>
  </sheetViews>
  <sheetFormatPr baseColWidth="10" defaultColWidth="8.88671875" defaultRowHeight="14.4" x14ac:dyDescent="0.3"/>
  <sheetData>
    <row r="4" spans="2:21" x14ac:dyDescent="0.3">
      <c r="B4" s="156" t="s">
        <v>88</v>
      </c>
      <c r="C4" s="156"/>
      <c r="D4" s="156"/>
      <c r="I4" s="156" t="s">
        <v>89</v>
      </c>
      <c r="J4" s="156"/>
      <c r="K4" s="156"/>
    </row>
    <row r="5" spans="2:21" x14ac:dyDescent="0.3">
      <c r="S5" s="156" t="s">
        <v>90</v>
      </c>
      <c r="T5" s="156"/>
      <c r="U5" s="156"/>
    </row>
  </sheetData>
  <mergeCells count="3">
    <mergeCell ref="B4:D4"/>
    <mergeCell ref="I4:K4"/>
    <mergeCell ref="S5:U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1C399-AE2B-4FE1-A9B9-51BE1FF3AE6D}">
  <dimension ref="C4:X4"/>
  <sheetViews>
    <sheetView zoomScale="50" zoomScaleNormal="50" workbookViewId="0">
      <selection activeCell="X37" sqref="X37"/>
    </sheetView>
  </sheetViews>
  <sheetFormatPr baseColWidth="10" defaultColWidth="8.88671875" defaultRowHeight="14.4" x14ac:dyDescent="0.3"/>
  <sheetData>
    <row r="4" spans="3:24" x14ac:dyDescent="0.3">
      <c r="C4" s="156" t="s">
        <v>91</v>
      </c>
      <c r="D4" s="156"/>
      <c r="E4" s="156"/>
      <c r="F4" s="156"/>
      <c r="G4" s="156"/>
      <c r="L4" s="156" t="s">
        <v>92</v>
      </c>
      <c r="M4" s="156"/>
      <c r="N4" s="156"/>
      <c r="O4" s="156"/>
      <c r="P4" s="156"/>
      <c r="T4" s="156" t="s">
        <v>90</v>
      </c>
      <c r="U4" s="156"/>
      <c r="V4" s="156"/>
      <c r="W4" s="156"/>
      <c r="X4" s="156"/>
    </row>
  </sheetData>
  <mergeCells count="3">
    <mergeCell ref="C4:G4"/>
    <mergeCell ref="L4:P4"/>
    <mergeCell ref="T4:X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Question 1-1</vt:lpstr>
      <vt:lpstr>Question 1-2</vt:lpstr>
      <vt:lpstr>Question 1-3</vt:lpstr>
      <vt:lpstr>Question 2-1</vt:lpstr>
      <vt:lpstr>Question 2-2</vt:lpstr>
      <vt:lpstr>Question 2-3</vt:lpstr>
      <vt:lpstr>Question 2-4</vt:lpstr>
      <vt:lpstr>Question 2-5</vt:lpstr>
    </vt:vector>
  </TitlesOfParts>
  <Company>Polytechnique Montréal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Mikaël Héroux-Vaillancourt</dc:creator>
  <cp:lastModifiedBy>andi podgorica</cp:lastModifiedBy>
  <dcterms:created xsi:type="dcterms:W3CDTF">2014-02-21T16:08:21Z</dcterms:created>
  <dcterms:modified xsi:type="dcterms:W3CDTF">2022-02-23T17:40:34Z</dcterms:modified>
</cp:coreProperties>
</file>