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0" windowWidth="18195" windowHeight="8070" tabRatio="681" activeTab="4"/>
  </bookViews>
  <sheets>
    <sheet name="OPCODE_encoding" sheetId="1" r:id="rId1"/>
    <sheet name="OPCODE_mult" sheetId="5" r:id="rId2"/>
    <sheet name="Multiplexers" sheetId="2" r:id="rId3"/>
    <sheet name="ALU" sheetId="3" r:id="rId4"/>
    <sheet name="Virtualization" sheetId="8" r:id="rId5"/>
    <sheet name="Sheet1" sheetId="7" r:id="rId6"/>
    <sheet name="Copyright and license" sheetId="6" r:id="rId7"/>
  </sheets>
  <definedNames>
    <definedName name="_xlnm.Print_Area" localSheetId="0">OPCODE_encoding!$A$3:$M$86</definedName>
  </definedNames>
  <calcPr calcId="145621"/>
</workbook>
</file>

<file path=xl/calcChain.xml><?xml version="1.0" encoding="utf-8"?>
<calcChain xmlns="http://schemas.openxmlformats.org/spreadsheetml/2006/main">
  <c r="C3" i="8" l="1"/>
  <c r="D4" i="8"/>
  <c r="B9" i="8"/>
  <c r="C4" i="8" l="1"/>
  <c r="AB77" i="1"/>
  <c r="AC77" i="1"/>
  <c r="AD77" i="1"/>
  <c r="AE77" i="1"/>
  <c r="AF77" i="1"/>
  <c r="AG77" i="1"/>
  <c r="AH77" i="1"/>
  <c r="AI77" i="1"/>
  <c r="AJ77" i="1"/>
  <c r="AK77" i="1"/>
  <c r="AL77" i="1"/>
  <c r="AS77" i="1"/>
  <c r="C5" i="8" l="1"/>
  <c r="D5" i="8"/>
  <c r="AM77" i="1"/>
  <c r="AP77" i="1" s="1"/>
  <c r="AO77" i="1"/>
  <c r="AS81" i="1"/>
  <c r="AS80" i="1"/>
  <c r="AL84" i="1"/>
  <c r="AK84" i="1"/>
  <c r="AJ84" i="1"/>
  <c r="AI84" i="1"/>
  <c r="AH84" i="1"/>
  <c r="AG84" i="1"/>
  <c r="AF84" i="1"/>
  <c r="AE84" i="1"/>
  <c r="AD84" i="1"/>
  <c r="AC84" i="1"/>
  <c r="AB84" i="1"/>
  <c r="AL81" i="1"/>
  <c r="AK81" i="1"/>
  <c r="AJ81" i="1"/>
  <c r="AI81" i="1"/>
  <c r="AH81" i="1"/>
  <c r="AG81" i="1"/>
  <c r="AF81" i="1"/>
  <c r="AE81" i="1"/>
  <c r="AD81" i="1"/>
  <c r="AC81" i="1"/>
  <c r="AB81" i="1"/>
  <c r="AL80" i="1"/>
  <c r="AK80" i="1"/>
  <c r="AJ80" i="1"/>
  <c r="AI80" i="1"/>
  <c r="AH80" i="1"/>
  <c r="AG80" i="1"/>
  <c r="AF80" i="1"/>
  <c r="AE80" i="1"/>
  <c r="AD80" i="1"/>
  <c r="AC80" i="1"/>
  <c r="AB80" i="1"/>
  <c r="H84" i="1"/>
  <c r="J84" i="1" s="1"/>
  <c r="H81" i="1"/>
  <c r="J81" i="1" s="1"/>
  <c r="H80" i="1"/>
  <c r="AR80" i="1" s="1"/>
  <c r="AH86" i="1"/>
  <c r="AG86" i="1"/>
  <c r="AF86" i="1"/>
  <c r="AE86" i="1"/>
  <c r="AD86" i="1"/>
  <c r="AC86" i="1"/>
  <c r="AB86" i="1"/>
  <c r="AH85" i="1"/>
  <c r="AG85" i="1"/>
  <c r="AF85" i="1"/>
  <c r="AE85" i="1"/>
  <c r="AD85" i="1"/>
  <c r="AC85" i="1"/>
  <c r="AB85" i="1"/>
  <c r="AH76" i="1"/>
  <c r="AG76" i="1"/>
  <c r="AF76" i="1"/>
  <c r="AE76" i="1"/>
  <c r="AD76" i="1"/>
  <c r="AC76" i="1"/>
  <c r="AB76" i="1"/>
  <c r="AH75" i="1"/>
  <c r="AG75" i="1"/>
  <c r="AF75" i="1"/>
  <c r="AE75" i="1"/>
  <c r="AD75" i="1"/>
  <c r="AC75" i="1"/>
  <c r="AB75" i="1"/>
  <c r="AH74" i="1"/>
  <c r="AG74" i="1"/>
  <c r="AF74" i="1"/>
  <c r="AE74" i="1"/>
  <c r="AD74" i="1"/>
  <c r="AC74" i="1"/>
  <c r="AB74" i="1"/>
  <c r="AH73" i="1"/>
  <c r="AG73" i="1"/>
  <c r="AF73" i="1"/>
  <c r="AE73" i="1"/>
  <c r="AD73" i="1"/>
  <c r="AC73" i="1"/>
  <c r="AB73" i="1"/>
  <c r="AH72" i="1"/>
  <c r="AG72" i="1"/>
  <c r="AF72" i="1"/>
  <c r="AE72" i="1"/>
  <c r="AD72" i="1"/>
  <c r="AC72" i="1"/>
  <c r="AB72" i="1"/>
  <c r="AH71" i="1"/>
  <c r="AG71" i="1"/>
  <c r="AF71" i="1"/>
  <c r="AE71" i="1"/>
  <c r="AD71" i="1"/>
  <c r="AC71" i="1"/>
  <c r="AB71" i="1"/>
  <c r="AH70" i="1"/>
  <c r="AG70" i="1"/>
  <c r="AF70" i="1"/>
  <c r="AE70" i="1"/>
  <c r="AD70" i="1"/>
  <c r="AC70" i="1"/>
  <c r="AB70" i="1"/>
  <c r="AH69" i="1"/>
  <c r="AG69" i="1"/>
  <c r="AF69" i="1"/>
  <c r="AE69" i="1"/>
  <c r="AD69" i="1"/>
  <c r="AC69" i="1"/>
  <c r="AB69" i="1"/>
  <c r="AH68" i="1"/>
  <c r="AG68" i="1"/>
  <c r="AF68" i="1"/>
  <c r="AE68" i="1"/>
  <c r="AD68" i="1"/>
  <c r="AC68" i="1"/>
  <c r="AB68" i="1"/>
  <c r="AE65" i="1"/>
  <c r="AD65" i="1"/>
  <c r="AC65" i="1"/>
  <c r="AB65" i="1"/>
  <c r="AH64" i="1"/>
  <c r="AG64" i="1"/>
  <c r="AF64" i="1"/>
  <c r="AE64" i="1"/>
  <c r="AD64" i="1"/>
  <c r="AC64" i="1"/>
  <c r="AB64" i="1"/>
  <c r="AH63" i="1"/>
  <c r="AG63" i="1"/>
  <c r="AF63" i="1"/>
  <c r="AE63" i="1"/>
  <c r="AD63" i="1"/>
  <c r="AC63" i="1"/>
  <c r="AB63" i="1"/>
  <c r="AH62" i="1"/>
  <c r="AG62" i="1"/>
  <c r="AF62" i="1"/>
  <c r="AE62" i="1"/>
  <c r="AD62" i="1"/>
  <c r="AC62" i="1"/>
  <c r="AB62" i="1"/>
  <c r="AH61" i="1"/>
  <c r="AG61" i="1"/>
  <c r="AF61" i="1"/>
  <c r="AE61" i="1"/>
  <c r="AD61" i="1"/>
  <c r="AC61" i="1"/>
  <c r="AB61" i="1"/>
  <c r="AH60" i="1"/>
  <c r="AG60" i="1"/>
  <c r="AF60" i="1"/>
  <c r="AE60" i="1"/>
  <c r="AD60" i="1"/>
  <c r="AC60" i="1"/>
  <c r="AB60" i="1"/>
  <c r="AH59" i="1"/>
  <c r="AG59" i="1"/>
  <c r="AF59" i="1"/>
  <c r="AE59" i="1"/>
  <c r="AD59" i="1"/>
  <c r="AC59" i="1"/>
  <c r="AB59" i="1"/>
  <c r="AH58" i="1"/>
  <c r="AG58" i="1"/>
  <c r="AF58" i="1"/>
  <c r="AE58" i="1"/>
  <c r="AD58" i="1"/>
  <c r="AC58" i="1"/>
  <c r="AB58" i="1"/>
  <c r="AH57" i="1"/>
  <c r="AG57" i="1"/>
  <c r="AF57" i="1"/>
  <c r="AE57" i="1"/>
  <c r="AD57" i="1"/>
  <c r="AC57" i="1"/>
  <c r="AB57" i="1"/>
  <c r="AH56" i="1"/>
  <c r="AG56" i="1"/>
  <c r="AF56" i="1"/>
  <c r="AE56" i="1"/>
  <c r="AD56" i="1"/>
  <c r="AC56" i="1"/>
  <c r="AB56" i="1"/>
  <c r="AH55" i="1"/>
  <c r="AG55" i="1"/>
  <c r="AF55" i="1"/>
  <c r="AE55" i="1"/>
  <c r="AD55" i="1"/>
  <c r="AC55" i="1"/>
  <c r="AB55" i="1"/>
  <c r="AH52" i="1"/>
  <c r="AG52" i="1"/>
  <c r="AF52" i="1"/>
  <c r="AE52" i="1"/>
  <c r="AD52" i="1"/>
  <c r="AC52" i="1"/>
  <c r="AB52" i="1"/>
  <c r="AH51" i="1"/>
  <c r="AG51" i="1"/>
  <c r="AF51" i="1"/>
  <c r="AE51" i="1"/>
  <c r="AD51" i="1"/>
  <c r="AC51" i="1"/>
  <c r="AB51" i="1"/>
  <c r="AH50" i="1"/>
  <c r="AG50" i="1"/>
  <c r="AF50" i="1"/>
  <c r="AE50" i="1"/>
  <c r="AD50" i="1"/>
  <c r="AC50" i="1"/>
  <c r="AB50" i="1"/>
  <c r="AH49" i="1"/>
  <c r="AG49" i="1"/>
  <c r="AF49" i="1"/>
  <c r="AE49" i="1"/>
  <c r="AD49" i="1"/>
  <c r="AC49" i="1"/>
  <c r="AB49" i="1"/>
  <c r="AH48" i="1"/>
  <c r="AG48" i="1"/>
  <c r="AF48" i="1"/>
  <c r="AE48" i="1"/>
  <c r="AD48" i="1"/>
  <c r="AC48" i="1"/>
  <c r="AB48" i="1"/>
  <c r="AH47" i="1"/>
  <c r="AG47" i="1"/>
  <c r="AF47" i="1"/>
  <c r="AE47" i="1"/>
  <c r="AD47" i="1"/>
  <c r="AC47" i="1"/>
  <c r="AB47" i="1"/>
  <c r="AH46" i="1"/>
  <c r="AG46" i="1"/>
  <c r="AF46" i="1"/>
  <c r="AE46" i="1"/>
  <c r="AD46" i="1"/>
  <c r="AC46" i="1"/>
  <c r="AB46" i="1"/>
  <c r="AH45" i="1"/>
  <c r="AG45" i="1"/>
  <c r="AF45" i="1"/>
  <c r="AE45" i="1"/>
  <c r="AD45" i="1"/>
  <c r="AC45" i="1"/>
  <c r="AB45" i="1"/>
  <c r="AB33" i="1"/>
  <c r="AC33" i="1"/>
  <c r="AD33" i="1"/>
  <c r="AE33" i="1"/>
  <c r="AF33" i="1"/>
  <c r="AG33" i="1"/>
  <c r="AH33" i="1"/>
  <c r="AB34" i="1"/>
  <c r="AC34" i="1"/>
  <c r="AD34" i="1"/>
  <c r="AE34" i="1"/>
  <c r="AF34" i="1"/>
  <c r="AG34" i="1"/>
  <c r="AH34" i="1"/>
  <c r="AB35" i="1"/>
  <c r="AC35" i="1"/>
  <c r="AD35" i="1"/>
  <c r="AE35" i="1"/>
  <c r="AF35" i="1"/>
  <c r="AG35" i="1"/>
  <c r="AH35" i="1"/>
  <c r="AB36" i="1"/>
  <c r="AC36" i="1"/>
  <c r="AD36" i="1"/>
  <c r="AE36" i="1"/>
  <c r="AF36" i="1"/>
  <c r="AG36" i="1"/>
  <c r="AH36" i="1"/>
  <c r="AB37" i="1"/>
  <c r="AC37" i="1"/>
  <c r="AD37" i="1"/>
  <c r="AE37" i="1"/>
  <c r="AF37" i="1"/>
  <c r="AG37" i="1"/>
  <c r="AH37" i="1"/>
  <c r="AB38" i="1"/>
  <c r="AC38" i="1"/>
  <c r="AD38" i="1"/>
  <c r="AE38" i="1"/>
  <c r="AF38" i="1"/>
  <c r="AG38" i="1"/>
  <c r="AH38" i="1"/>
  <c r="AB39" i="1"/>
  <c r="AC39" i="1"/>
  <c r="AD39" i="1"/>
  <c r="AE39" i="1"/>
  <c r="AF39" i="1"/>
  <c r="AG39" i="1"/>
  <c r="AH39" i="1"/>
  <c r="AB40" i="1"/>
  <c r="AC40" i="1"/>
  <c r="AD40" i="1"/>
  <c r="AE40" i="1"/>
  <c r="AF40" i="1"/>
  <c r="AG40" i="1"/>
  <c r="AH40" i="1"/>
  <c r="AB41" i="1"/>
  <c r="AC41" i="1"/>
  <c r="AD41" i="1"/>
  <c r="AE41" i="1"/>
  <c r="AF41" i="1"/>
  <c r="AG41" i="1"/>
  <c r="AH41" i="1"/>
  <c r="AB42" i="1"/>
  <c r="AC42" i="1"/>
  <c r="AD42" i="1"/>
  <c r="AE42" i="1"/>
  <c r="AF42" i="1"/>
  <c r="AG42" i="1"/>
  <c r="AH42" i="1"/>
  <c r="AH32" i="1"/>
  <c r="AG32" i="1"/>
  <c r="AF32" i="1"/>
  <c r="AE32" i="1"/>
  <c r="AD32" i="1"/>
  <c r="AC32" i="1"/>
  <c r="AB32" i="1"/>
  <c r="AB23" i="1"/>
  <c r="AC23" i="1"/>
  <c r="AD23" i="1"/>
  <c r="AE23" i="1"/>
  <c r="AF23" i="1"/>
  <c r="AG23" i="1"/>
  <c r="AH23" i="1"/>
  <c r="AB24" i="1"/>
  <c r="AC24" i="1"/>
  <c r="AD24" i="1"/>
  <c r="AE24" i="1"/>
  <c r="AF24" i="1"/>
  <c r="AG24" i="1"/>
  <c r="AH24" i="1"/>
  <c r="AB25" i="1"/>
  <c r="AC25" i="1"/>
  <c r="AD25" i="1"/>
  <c r="AE25" i="1"/>
  <c r="AF25" i="1"/>
  <c r="AG25" i="1"/>
  <c r="AH25" i="1"/>
  <c r="AB26" i="1"/>
  <c r="AC26" i="1"/>
  <c r="AD26" i="1"/>
  <c r="AE26" i="1"/>
  <c r="AF26" i="1"/>
  <c r="AG26" i="1"/>
  <c r="AH26" i="1"/>
  <c r="AB27" i="1"/>
  <c r="AC27" i="1"/>
  <c r="AD27" i="1"/>
  <c r="AE27" i="1"/>
  <c r="AF27" i="1"/>
  <c r="AG27" i="1"/>
  <c r="AH27" i="1"/>
  <c r="AB28" i="1"/>
  <c r="AC28" i="1"/>
  <c r="AD28" i="1"/>
  <c r="AE28" i="1"/>
  <c r="AF28" i="1"/>
  <c r="AG28" i="1"/>
  <c r="AH28" i="1"/>
  <c r="AB29" i="1"/>
  <c r="AC29" i="1"/>
  <c r="AD29" i="1"/>
  <c r="AE29" i="1"/>
  <c r="AF29" i="1"/>
  <c r="AG29" i="1"/>
  <c r="AH29" i="1"/>
  <c r="AH22" i="1"/>
  <c r="AG22" i="1"/>
  <c r="AF22" i="1"/>
  <c r="AE22" i="1"/>
  <c r="AD22" i="1"/>
  <c r="AC22" i="1"/>
  <c r="AB22" i="1"/>
  <c r="AB7" i="1"/>
  <c r="AC7" i="1"/>
  <c r="AD7" i="1"/>
  <c r="AE7" i="1"/>
  <c r="AF7" i="1"/>
  <c r="AG7" i="1"/>
  <c r="AH7" i="1"/>
  <c r="AB8" i="1"/>
  <c r="AC8" i="1"/>
  <c r="AD8" i="1"/>
  <c r="AE8" i="1"/>
  <c r="AF8" i="1"/>
  <c r="AG8" i="1"/>
  <c r="AH8" i="1"/>
  <c r="AB9" i="1"/>
  <c r="AC9" i="1"/>
  <c r="AD9" i="1"/>
  <c r="AE9" i="1"/>
  <c r="AF9" i="1"/>
  <c r="AG9" i="1"/>
  <c r="AH9" i="1"/>
  <c r="AB10" i="1"/>
  <c r="AC10" i="1"/>
  <c r="AD10" i="1"/>
  <c r="AE10" i="1"/>
  <c r="AF10" i="1"/>
  <c r="AG10" i="1"/>
  <c r="AH10" i="1"/>
  <c r="AB11" i="1"/>
  <c r="AC11" i="1"/>
  <c r="AD11" i="1"/>
  <c r="AE11" i="1"/>
  <c r="AF11" i="1"/>
  <c r="AG11" i="1"/>
  <c r="AH11" i="1"/>
  <c r="AB12" i="1"/>
  <c r="AC12" i="1"/>
  <c r="AD12" i="1"/>
  <c r="AE12" i="1"/>
  <c r="AF12" i="1"/>
  <c r="AG12" i="1"/>
  <c r="AH12" i="1"/>
  <c r="AB13" i="1"/>
  <c r="AC13" i="1"/>
  <c r="AD13" i="1"/>
  <c r="AE13" i="1"/>
  <c r="AF13" i="1"/>
  <c r="AG13" i="1"/>
  <c r="AH13" i="1"/>
  <c r="AB14" i="1"/>
  <c r="AC14" i="1"/>
  <c r="AD14" i="1"/>
  <c r="AE14" i="1"/>
  <c r="AF14" i="1"/>
  <c r="AG14" i="1"/>
  <c r="AH14" i="1"/>
  <c r="AB15" i="1"/>
  <c r="AC15" i="1"/>
  <c r="AD15" i="1"/>
  <c r="AE15" i="1"/>
  <c r="AF15" i="1"/>
  <c r="AG15" i="1"/>
  <c r="AH15" i="1"/>
  <c r="AB16" i="1"/>
  <c r="AC16" i="1"/>
  <c r="AD16" i="1"/>
  <c r="AE16" i="1"/>
  <c r="AF16" i="1"/>
  <c r="AG16" i="1"/>
  <c r="AH16" i="1"/>
  <c r="AB17" i="1"/>
  <c r="AC17" i="1"/>
  <c r="AD17" i="1"/>
  <c r="AE17" i="1"/>
  <c r="AF17" i="1"/>
  <c r="AG17" i="1"/>
  <c r="AH17" i="1"/>
  <c r="AB18" i="1"/>
  <c r="AC18" i="1"/>
  <c r="AD18" i="1"/>
  <c r="AE18" i="1"/>
  <c r="AF18" i="1"/>
  <c r="AG18" i="1"/>
  <c r="AH18" i="1"/>
  <c r="AB19" i="1"/>
  <c r="AC19" i="1"/>
  <c r="AD19" i="1"/>
  <c r="AE19" i="1"/>
  <c r="AF19" i="1"/>
  <c r="AG19" i="1"/>
  <c r="AH19" i="1"/>
  <c r="AH6" i="1"/>
  <c r="AG6" i="1"/>
  <c r="AF6" i="1"/>
  <c r="AE6" i="1"/>
  <c r="AD6" i="1"/>
  <c r="AC6" i="1"/>
  <c r="AB6" i="1"/>
  <c r="C22" i="5"/>
  <c r="H22" i="5"/>
  <c r="J22" i="5"/>
  <c r="H24" i="5"/>
  <c r="G25" i="5" s="1"/>
  <c r="G24" i="5" s="1"/>
  <c r="F25" i="5" s="1"/>
  <c r="F24" i="5" s="1"/>
  <c r="E25" i="5" s="1"/>
  <c r="E24" i="5" s="1"/>
  <c r="D25" i="5" s="1"/>
  <c r="D24" i="5" s="1"/>
  <c r="C25" i="5" s="1"/>
  <c r="C24" i="5" s="1"/>
  <c r="H25" i="5"/>
  <c r="J24" i="5"/>
  <c r="I25" i="5" s="1"/>
  <c r="I24" i="5" s="1"/>
  <c r="C6" i="8" l="1"/>
  <c r="D6" i="8"/>
  <c r="J80" i="1"/>
  <c r="I80" i="1"/>
  <c r="AR81" i="1"/>
  <c r="I81" i="1"/>
  <c r="AM81" i="1"/>
  <c r="AP81" i="1" s="1"/>
  <c r="AM80" i="1"/>
  <c r="AP80" i="1" s="1"/>
  <c r="AM84" i="1"/>
  <c r="AP84" i="1" s="1"/>
  <c r="AO81" i="1"/>
  <c r="I84" i="1"/>
  <c r="AO89" i="1"/>
  <c r="C7" i="8" l="1"/>
  <c r="D7" i="8"/>
  <c r="AO80" i="1"/>
  <c r="AO84" i="1"/>
  <c r="AO83" i="1"/>
  <c r="AO67" i="1"/>
  <c r="AO66" i="1"/>
  <c r="AO54" i="1"/>
  <c r="AO53" i="1"/>
  <c r="AO44" i="1"/>
  <c r="AO43" i="1"/>
  <c r="AO31" i="1"/>
  <c r="AO30" i="1"/>
  <c r="AO21" i="1"/>
  <c r="AO20" i="1"/>
  <c r="C8" i="8" l="1"/>
  <c r="D8" i="8"/>
  <c r="AL86" i="1"/>
  <c r="AK86" i="1"/>
  <c r="AJ86" i="1"/>
  <c r="AI86" i="1"/>
  <c r="AL85" i="1"/>
  <c r="AK85" i="1"/>
  <c r="AJ85" i="1"/>
  <c r="AI85" i="1"/>
  <c r="AL76" i="1"/>
  <c r="AK76" i="1"/>
  <c r="AJ76" i="1"/>
  <c r="AI76" i="1"/>
  <c r="AL75" i="1"/>
  <c r="AK75" i="1"/>
  <c r="AJ75" i="1"/>
  <c r="AI75" i="1"/>
  <c r="AL74" i="1"/>
  <c r="AK74" i="1"/>
  <c r="AJ74" i="1"/>
  <c r="AI74" i="1"/>
  <c r="AL73" i="1"/>
  <c r="AK73" i="1"/>
  <c r="AJ73" i="1"/>
  <c r="AI73" i="1"/>
  <c r="AL72" i="1"/>
  <c r="AK72" i="1"/>
  <c r="AJ72" i="1"/>
  <c r="AI72" i="1"/>
  <c r="AL71" i="1"/>
  <c r="AK71" i="1"/>
  <c r="AJ71" i="1"/>
  <c r="AI71" i="1"/>
  <c r="AL70" i="1"/>
  <c r="AK70" i="1"/>
  <c r="AJ70" i="1"/>
  <c r="AI70" i="1"/>
  <c r="AL69" i="1"/>
  <c r="AK69" i="1"/>
  <c r="AJ69" i="1"/>
  <c r="AI69" i="1"/>
  <c r="AL68" i="1"/>
  <c r="AK68" i="1"/>
  <c r="AJ68" i="1"/>
  <c r="AI68" i="1"/>
  <c r="AL64" i="1"/>
  <c r="AK64" i="1"/>
  <c r="AJ64" i="1"/>
  <c r="AI64" i="1"/>
  <c r="AL63" i="1"/>
  <c r="AK63" i="1"/>
  <c r="AJ63" i="1"/>
  <c r="AI63" i="1"/>
  <c r="AL62" i="1"/>
  <c r="AK62" i="1"/>
  <c r="AJ62" i="1"/>
  <c r="AI62" i="1"/>
  <c r="AL61" i="1"/>
  <c r="AK61" i="1"/>
  <c r="AJ61" i="1"/>
  <c r="AI61" i="1"/>
  <c r="AL60" i="1"/>
  <c r="AK60" i="1"/>
  <c r="AJ60" i="1"/>
  <c r="AI60" i="1"/>
  <c r="AL59" i="1"/>
  <c r="AK59" i="1"/>
  <c r="AJ59" i="1"/>
  <c r="AI59" i="1"/>
  <c r="AL56" i="1"/>
  <c r="AK56" i="1"/>
  <c r="AJ56" i="1"/>
  <c r="AI56" i="1"/>
  <c r="AL55" i="1"/>
  <c r="AK55" i="1"/>
  <c r="AJ55" i="1"/>
  <c r="AI55" i="1"/>
  <c r="AK52" i="1"/>
  <c r="AJ52" i="1"/>
  <c r="AI52" i="1"/>
  <c r="AK51" i="1"/>
  <c r="AJ51" i="1"/>
  <c r="AI51" i="1"/>
  <c r="AL50" i="1"/>
  <c r="AJ50" i="1"/>
  <c r="AI50" i="1"/>
  <c r="AL49" i="1"/>
  <c r="AJ49" i="1"/>
  <c r="AI49" i="1"/>
  <c r="AL48" i="1"/>
  <c r="AJ48" i="1"/>
  <c r="AI48" i="1"/>
  <c r="AL47" i="1"/>
  <c r="AJ47" i="1"/>
  <c r="AI47" i="1"/>
  <c r="AL46" i="1"/>
  <c r="AJ46" i="1"/>
  <c r="AI46" i="1"/>
  <c r="AL45" i="1"/>
  <c r="AJ45" i="1"/>
  <c r="AI45" i="1"/>
  <c r="AL42" i="1"/>
  <c r="AK42" i="1"/>
  <c r="AJ42" i="1"/>
  <c r="AL41" i="1"/>
  <c r="AK41" i="1"/>
  <c r="AJ41" i="1"/>
  <c r="AL40" i="1"/>
  <c r="AK40" i="1"/>
  <c r="AJ40" i="1"/>
  <c r="AL39" i="1"/>
  <c r="AK39" i="1"/>
  <c r="AJ39" i="1"/>
  <c r="AL38" i="1"/>
  <c r="AK38" i="1"/>
  <c r="AJ38" i="1"/>
  <c r="AL37" i="1"/>
  <c r="AK37" i="1"/>
  <c r="AJ37" i="1"/>
  <c r="AL36" i="1"/>
  <c r="AK36" i="1"/>
  <c r="AJ36" i="1"/>
  <c r="AL35" i="1"/>
  <c r="AK35" i="1"/>
  <c r="AJ35" i="1"/>
  <c r="AL34" i="1"/>
  <c r="AK34" i="1"/>
  <c r="AJ34" i="1"/>
  <c r="AL33" i="1"/>
  <c r="AK33" i="1"/>
  <c r="AJ33" i="1"/>
  <c r="AL32" i="1"/>
  <c r="AK32" i="1"/>
  <c r="AJ32" i="1"/>
  <c r="AL29" i="1"/>
  <c r="AK29" i="1"/>
  <c r="AJ29" i="1"/>
  <c r="AI29" i="1"/>
  <c r="AL28" i="1"/>
  <c r="AK28" i="1"/>
  <c r="AJ28" i="1"/>
  <c r="AI28" i="1"/>
  <c r="AL27" i="1"/>
  <c r="AK27" i="1"/>
  <c r="AJ27" i="1"/>
  <c r="AI27" i="1"/>
  <c r="AL26" i="1"/>
  <c r="AK26" i="1"/>
  <c r="AJ26" i="1"/>
  <c r="AI26" i="1"/>
  <c r="AL25" i="1"/>
  <c r="AK25" i="1"/>
  <c r="AJ25" i="1"/>
  <c r="AI25" i="1"/>
  <c r="AL24" i="1"/>
  <c r="AK24" i="1"/>
  <c r="AJ24" i="1"/>
  <c r="AI24" i="1"/>
  <c r="AL23" i="1"/>
  <c r="AK23" i="1"/>
  <c r="AJ23" i="1"/>
  <c r="AI23" i="1"/>
  <c r="AL22" i="1"/>
  <c r="AK22" i="1"/>
  <c r="AJ22" i="1"/>
  <c r="AI22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L6" i="1"/>
  <c r="AK6" i="1"/>
  <c r="AJ6" i="1"/>
  <c r="AI6" i="1"/>
  <c r="AM19" i="1" l="1"/>
  <c r="AP19" i="1" s="1"/>
  <c r="AM17" i="1"/>
  <c r="AP17" i="1" s="1"/>
  <c r="AM15" i="1"/>
  <c r="AP15" i="1" s="1"/>
  <c r="AM13" i="1"/>
  <c r="AP13" i="1" s="1"/>
  <c r="AM11" i="1"/>
  <c r="AP11" i="1" s="1"/>
  <c r="AM10" i="1"/>
  <c r="AP10" i="1" s="1"/>
  <c r="AM7" i="1"/>
  <c r="AP7" i="1" s="1"/>
  <c r="AM18" i="1"/>
  <c r="AP18" i="1" s="1"/>
  <c r="AM16" i="1"/>
  <c r="AP16" i="1" s="1"/>
  <c r="AM14" i="1"/>
  <c r="AP14" i="1" s="1"/>
  <c r="AM12" i="1"/>
  <c r="AP12" i="1" s="1"/>
  <c r="AM9" i="1"/>
  <c r="AP9" i="1" s="1"/>
  <c r="AM8" i="1"/>
  <c r="AP8" i="1" s="1"/>
  <c r="AM6" i="1"/>
  <c r="AP6" i="1" s="1"/>
  <c r="AM22" i="1"/>
  <c r="AP22" i="1" s="1"/>
  <c r="AM23" i="1"/>
  <c r="AP23" i="1" s="1"/>
  <c r="AM25" i="1"/>
  <c r="AP25" i="1" s="1"/>
  <c r="AM27" i="1"/>
  <c r="AP27" i="1" s="1"/>
  <c r="AM28" i="1"/>
  <c r="AP28" i="1" s="1"/>
  <c r="AM29" i="1"/>
  <c r="AP29" i="1" s="1"/>
  <c r="AM55" i="1"/>
  <c r="AP55" i="1" s="1"/>
  <c r="AM56" i="1"/>
  <c r="AP56" i="1" s="1"/>
  <c r="AM59" i="1"/>
  <c r="AP59" i="1" s="1"/>
  <c r="AM60" i="1"/>
  <c r="AP60" i="1" s="1"/>
  <c r="AM61" i="1"/>
  <c r="AP61" i="1" s="1"/>
  <c r="AM62" i="1"/>
  <c r="AP62" i="1" s="1"/>
  <c r="AM64" i="1"/>
  <c r="AP64" i="1" s="1"/>
  <c r="AM68" i="1"/>
  <c r="AP68" i="1" s="1"/>
  <c r="AM69" i="1"/>
  <c r="AP69" i="1" s="1"/>
  <c r="AM70" i="1"/>
  <c r="AP70" i="1" s="1"/>
  <c r="AM71" i="1"/>
  <c r="AP71" i="1" s="1"/>
  <c r="AM72" i="1"/>
  <c r="AP72" i="1" s="1"/>
  <c r="AM73" i="1"/>
  <c r="AP73" i="1" s="1"/>
  <c r="AM74" i="1"/>
  <c r="AP74" i="1" s="1"/>
  <c r="AM75" i="1"/>
  <c r="AP75" i="1" s="1"/>
  <c r="AM76" i="1"/>
  <c r="AP76" i="1" s="1"/>
  <c r="AM85" i="1"/>
  <c r="AP85" i="1" s="1"/>
  <c r="AM86" i="1"/>
  <c r="AP86" i="1" s="1"/>
  <c r="AM24" i="1"/>
  <c r="AP24" i="1" s="1"/>
  <c r="AM26" i="1"/>
  <c r="AP26" i="1" s="1"/>
  <c r="AM63" i="1"/>
  <c r="AP63" i="1" s="1"/>
  <c r="AS74" i="1"/>
  <c r="AS75" i="1"/>
  <c r="AS76" i="1"/>
  <c r="AO76" i="1" l="1"/>
  <c r="AO74" i="1"/>
  <c r="AO75" i="1"/>
  <c r="AO64" i="1" l="1"/>
  <c r="AO60" i="1"/>
  <c r="AO63" i="1"/>
  <c r="AO59" i="1"/>
  <c r="AO61" i="1"/>
  <c r="AO62" i="1"/>
  <c r="D28" i="2"/>
  <c r="D9" i="2"/>
  <c r="D32" i="2" s="1"/>
  <c r="F32" i="2" s="1"/>
  <c r="H33" i="2" s="1"/>
  <c r="AS68" i="1"/>
  <c r="AS69" i="1"/>
  <c r="AS70" i="1"/>
  <c r="AS71" i="1"/>
  <c r="AS73" i="1"/>
  <c r="AS7" i="1"/>
  <c r="AS8" i="1"/>
  <c r="AS65" i="1"/>
  <c r="AS9" i="1"/>
  <c r="AS10" i="1"/>
  <c r="AS11" i="1"/>
  <c r="AS12" i="1"/>
  <c r="AS13" i="1"/>
  <c r="AS14" i="1"/>
  <c r="AS15" i="1"/>
  <c r="AS16" i="1"/>
  <c r="AS17" i="1"/>
  <c r="AS18" i="1"/>
  <c r="AS19" i="1"/>
  <c r="AS22" i="1"/>
  <c r="AS23" i="1"/>
  <c r="AS24" i="1"/>
  <c r="AS25" i="1"/>
  <c r="AS26" i="1"/>
  <c r="AS27" i="1"/>
  <c r="AS55" i="1"/>
  <c r="AS56" i="1"/>
  <c r="AS28" i="1"/>
  <c r="AS29" i="1"/>
  <c r="AS57" i="1"/>
  <c r="AS58" i="1"/>
  <c r="AS32" i="1"/>
  <c r="AS33" i="1"/>
  <c r="AS34" i="1"/>
  <c r="AS35" i="1"/>
  <c r="AS36" i="1"/>
  <c r="AS37" i="1"/>
  <c r="AS38" i="1"/>
  <c r="AS39" i="1"/>
  <c r="AS40" i="1"/>
  <c r="AS41" i="1"/>
  <c r="AS42" i="1"/>
  <c r="AS45" i="1"/>
  <c r="AS46" i="1"/>
  <c r="AS47" i="1"/>
  <c r="AS48" i="1"/>
  <c r="AS49" i="1"/>
  <c r="AS50" i="1"/>
  <c r="AS51" i="1"/>
  <c r="AS52" i="1"/>
  <c r="AS59" i="1"/>
  <c r="AS60" i="1"/>
  <c r="AS61" i="1"/>
  <c r="AS62" i="1"/>
  <c r="AS63" i="1"/>
  <c r="AS64" i="1"/>
  <c r="AS6" i="1"/>
  <c r="H91" i="1"/>
  <c r="H90" i="1"/>
  <c r="H89" i="1"/>
  <c r="J89" i="1" s="1"/>
  <c r="H6" i="1"/>
  <c r="I6" i="1" s="1"/>
  <c r="AI57" i="1"/>
  <c r="AJ57" i="1"/>
  <c r="AK57" i="1"/>
  <c r="AL57" i="1"/>
  <c r="AI58" i="1"/>
  <c r="AJ58" i="1"/>
  <c r="AK58" i="1"/>
  <c r="AL58" i="1"/>
  <c r="F7" i="1"/>
  <c r="F8" i="1" s="1"/>
  <c r="I22" i="5"/>
  <c r="F22" i="5"/>
  <c r="G22" i="5"/>
  <c r="U65" i="1"/>
  <c r="AG65" i="1" s="1"/>
  <c r="T65" i="1"/>
  <c r="AF65" i="1" s="1"/>
  <c r="V65" i="1"/>
  <c r="AH65" i="1" s="1"/>
  <c r="W65" i="1"/>
  <c r="AI65" i="1" s="1"/>
  <c r="X65" i="1"/>
  <c r="AJ65" i="1" s="1"/>
  <c r="Y65" i="1"/>
  <c r="AK65" i="1" s="1"/>
  <c r="Z65" i="1"/>
  <c r="AL65" i="1" s="1"/>
  <c r="Z52" i="1"/>
  <c r="AL52" i="1" s="1"/>
  <c r="AM52" i="1" s="1"/>
  <c r="AP52" i="1" s="1"/>
  <c r="Z51" i="1"/>
  <c r="AL51" i="1" s="1"/>
  <c r="AM51" i="1" s="1"/>
  <c r="AP51" i="1" s="1"/>
  <c r="Y46" i="1"/>
  <c r="AK46" i="1" s="1"/>
  <c r="AM46" i="1" s="1"/>
  <c r="AP46" i="1" s="1"/>
  <c r="Y47" i="1"/>
  <c r="AK47" i="1" s="1"/>
  <c r="AM47" i="1" s="1"/>
  <c r="AP47" i="1" s="1"/>
  <c r="Y48" i="1"/>
  <c r="AK48" i="1" s="1"/>
  <c r="AM48" i="1" s="1"/>
  <c r="AP48" i="1" s="1"/>
  <c r="Y50" i="1"/>
  <c r="AK50" i="1" s="1"/>
  <c r="AM50" i="1" s="1"/>
  <c r="AP50" i="1" s="1"/>
  <c r="Y49" i="1"/>
  <c r="AK49" i="1" s="1"/>
  <c r="AM49" i="1" s="1"/>
  <c r="AP49" i="1" s="1"/>
  <c r="Y45" i="1"/>
  <c r="AK45" i="1" s="1"/>
  <c r="AM45" i="1" s="1"/>
  <c r="AP45" i="1" s="1"/>
  <c r="W39" i="1"/>
  <c r="AI39" i="1" s="1"/>
  <c r="AM39" i="1" s="1"/>
  <c r="AP39" i="1" s="1"/>
  <c r="W40" i="1"/>
  <c r="AI40" i="1" s="1"/>
  <c r="AM40" i="1" s="1"/>
  <c r="AP40" i="1" s="1"/>
  <c r="W41" i="1"/>
  <c r="AI41" i="1" s="1"/>
  <c r="AM41" i="1" s="1"/>
  <c r="AP41" i="1" s="1"/>
  <c r="W42" i="1"/>
  <c r="AI42" i="1" s="1"/>
  <c r="AM42" i="1" s="1"/>
  <c r="AP42" i="1" s="1"/>
  <c r="W38" i="1"/>
  <c r="AI38" i="1" s="1"/>
  <c r="AM38" i="1" s="1"/>
  <c r="AP38" i="1" s="1"/>
  <c r="W33" i="1"/>
  <c r="AI33" i="1" s="1"/>
  <c r="AM33" i="1" s="1"/>
  <c r="AP33" i="1" s="1"/>
  <c r="W34" i="1"/>
  <c r="AI34" i="1" s="1"/>
  <c r="AM34" i="1" s="1"/>
  <c r="AP34" i="1" s="1"/>
  <c r="W35" i="1"/>
  <c r="AI35" i="1" s="1"/>
  <c r="AM35" i="1" s="1"/>
  <c r="AP35" i="1" s="1"/>
  <c r="W36" i="1"/>
  <c r="AI36" i="1" s="1"/>
  <c r="AM36" i="1" s="1"/>
  <c r="AP36" i="1" s="1"/>
  <c r="W37" i="1"/>
  <c r="AI37" i="1" s="1"/>
  <c r="AM37" i="1" s="1"/>
  <c r="AP37" i="1" s="1"/>
  <c r="W32" i="1"/>
  <c r="AI32" i="1" s="1"/>
  <c r="AM32" i="1" s="1"/>
  <c r="AP32" i="1" s="1"/>
  <c r="D33" i="2"/>
  <c r="J33" i="2" s="1"/>
  <c r="L34" i="2" s="1"/>
  <c r="D34" i="2"/>
  <c r="D23" i="2"/>
  <c r="D13" i="2"/>
  <c r="D39" i="2" s="1"/>
  <c r="AM58" i="1" l="1"/>
  <c r="AP58" i="1" s="1"/>
  <c r="AM57" i="1"/>
  <c r="AP57" i="1" s="1"/>
  <c r="AM65" i="1"/>
  <c r="AP65" i="1" s="1"/>
  <c r="N22" i="5"/>
  <c r="AO11" i="1"/>
  <c r="AO19" i="1"/>
  <c r="AO39" i="1"/>
  <c r="AO45" i="1"/>
  <c r="AO68" i="1"/>
  <c r="AO73" i="1"/>
  <c r="AO6" i="1"/>
  <c r="AO12" i="1"/>
  <c r="AO22" i="1"/>
  <c r="AO28" i="1"/>
  <c r="AO36" i="1"/>
  <c r="AO46" i="1"/>
  <c r="AO9" i="1"/>
  <c r="AO13" i="1"/>
  <c r="AO23" i="1"/>
  <c r="AO27" i="1"/>
  <c r="AO29" i="1"/>
  <c r="AO33" i="1"/>
  <c r="AO37" i="1"/>
  <c r="AO41" i="1"/>
  <c r="AO47" i="1"/>
  <c r="AO51" i="1"/>
  <c r="AO70" i="1"/>
  <c r="AO86" i="1"/>
  <c r="AO7" i="1"/>
  <c r="AO15" i="1"/>
  <c r="AO25" i="1"/>
  <c r="AO56" i="1"/>
  <c r="AO35" i="1"/>
  <c r="AO49" i="1"/>
  <c r="AO8" i="1"/>
  <c r="AO16" i="1"/>
  <c r="AO26" i="1"/>
  <c r="AO32" i="1"/>
  <c r="AO40" i="1"/>
  <c r="AO50" i="1"/>
  <c r="AO69" i="1"/>
  <c r="AO85" i="1"/>
  <c r="AO71" i="1"/>
  <c r="AO10" i="1"/>
  <c r="AO14" i="1"/>
  <c r="AO18" i="1"/>
  <c r="AO24" i="1"/>
  <c r="AO55" i="1"/>
  <c r="AO34" i="1"/>
  <c r="AO38" i="1"/>
  <c r="AO42" i="1"/>
  <c r="AO48" i="1"/>
  <c r="AO52" i="1"/>
  <c r="AO72" i="1"/>
  <c r="AO65" i="1"/>
  <c r="AO17" i="1"/>
  <c r="J91" i="1"/>
  <c r="J90" i="1"/>
  <c r="H8" i="1"/>
  <c r="F9" i="1"/>
  <c r="AR6" i="1"/>
  <c r="D36" i="2"/>
  <c r="J6" i="1"/>
  <c r="H7" i="1"/>
  <c r="I7" i="1" s="1"/>
  <c r="J34" i="2"/>
  <c r="F33" i="2"/>
  <c r="H34" i="2" s="1"/>
  <c r="F34" i="2" s="1"/>
  <c r="J8" i="1" l="1"/>
  <c r="I8" i="1"/>
  <c r="AO57" i="1"/>
  <c r="AO58" i="1"/>
  <c r="AR8" i="1"/>
  <c r="AR7" i="1"/>
  <c r="J7" i="1"/>
  <c r="H9" i="1"/>
  <c r="I9" i="1" s="1"/>
  <c r="AR9" i="1" l="1"/>
  <c r="J9" i="1"/>
  <c r="F10" i="1"/>
  <c r="H10" i="1" s="1"/>
  <c r="I10" i="1" s="1"/>
  <c r="AR10" i="1" l="1"/>
  <c r="J10" i="1"/>
  <c r="F11" i="1"/>
  <c r="H11" i="1" s="1"/>
  <c r="I11" i="1" s="1"/>
  <c r="AR11" i="1" l="1"/>
  <c r="J11" i="1"/>
  <c r="F12" i="1"/>
  <c r="H12" i="1" s="1"/>
  <c r="I12" i="1" s="1"/>
  <c r="AR12" i="1" l="1"/>
  <c r="J12" i="1"/>
  <c r="F13" i="1"/>
  <c r="H13" i="1" s="1"/>
  <c r="I13" i="1" s="1"/>
  <c r="AR13" i="1" l="1"/>
  <c r="J13" i="1"/>
  <c r="F14" i="1"/>
  <c r="H14" i="1" s="1"/>
  <c r="I14" i="1" s="1"/>
  <c r="AR14" i="1" l="1"/>
  <c r="J14" i="1"/>
  <c r="F15" i="1"/>
  <c r="H15" i="1" s="1"/>
  <c r="I15" i="1" s="1"/>
  <c r="AR15" i="1" l="1"/>
  <c r="J15" i="1"/>
  <c r="F16" i="1"/>
  <c r="H16" i="1" s="1"/>
  <c r="I16" i="1" s="1"/>
  <c r="AR16" i="1" l="1"/>
  <c r="J16" i="1"/>
  <c r="F17" i="1"/>
  <c r="H17" i="1" s="1"/>
  <c r="I17" i="1" s="1"/>
  <c r="AR17" i="1" l="1"/>
  <c r="J17" i="1"/>
  <c r="F18" i="1"/>
  <c r="H18" i="1" s="1"/>
  <c r="I18" i="1" s="1"/>
  <c r="AR18" i="1" l="1"/>
  <c r="J18" i="1"/>
  <c r="F19" i="1"/>
  <c r="H19" i="1" s="1"/>
  <c r="I19" i="1" s="1"/>
  <c r="AR19" i="1" l="1"/>
  <c r="J19" i="1"/>
  <c r="F22" i="1"/>
  <c r="H22" i="1" s="1"/>
  <c r="I22" i="1" s="1"/>
  <c r="AR22" i="1" l="1"/>
  <c r="J22" i="1"/>
  <c r="F23" i="1"/>
  <c r="H23" i="1" s="1"/>
  <c r="I23" i="1" s="1"/>
  <c r="AR23" i="1" l="1"/>
  <c r="J23" i="1"/>
  <c r="F24" i="1"/>
  <c r="H24" i="1" s="1"/>
  <c r="I24" i="1" s="1"/>
  <c r="AR24" i="1" l="1"/>
  <c r="J24" i="1"/>
  <c r="F25" i="1"/>
  <c r="H25" i="1" s="1"/>
  <c r="I25" i="1" s="1"/>
  <c r="AR25" i="1" l="1"/>
  <c r="J25" i="1"/>
  <c r="F26" i="1"/>
  <c r="H26" i="1" l="1"/>
  <c r="I26" i="1" s="1"/>
  <c r="F27" i="1"/>
  <c r="F28" i="1" s="1"/>
  <c r="J26" i="1" l="1"/>
  <c r="AR26" i="1"/>
  <c r="H27" i="1"/>
  <c r="I27" i="1" s="1"/>
  <c r="AR27" i="1" l="1"/>
  <c r="J27" i="1"/>
  <c r="H28" i="1" l="1"/>
  <c r="I28" i="1" s="1"/>
  <c r="AR28" i="1" l="1"/>
  <c r="J28" i="1"/>
  <c r="F29" i="1"/>
  <c r="H29" i="1" l="1"/>
  <c r="I29" i="1" s="1"/>
  <c r="F32" i="1"/>
  <c r="J29" i="1" l="1"/>
  <c r="AR29" i="1"/>
  <c r="H32" i="1"/>
  <c r="I32" i="1" s="1"/>
  <c r="AR32" i="1" l="1"/>
  <c r="J32" i="1"/>
  <c r="F33" i="1"/>
  <c r="H33" i="1" s="1"/>
  <c r="I33" i="1" s="1"/>
  <c r="AR33" i="1" l="1"/>
  <c r="J33" i="1"/>
  <c r="F34" i="1"/>
  <c r="H34" i="1" s="1"/>
  <c r="I34" i="1" s="1"/>
  <c r="AR34" i="1" l="1"/>
  <c r="J34" i="1"/>
  <c r="F35" i="1"/>
  <c r="H35" i="1" s="1"/>
  <c r="I35" i="1" s="1"/>
  <c r="AR35" i="1" l="1"/>
  <c r="J35" i="1"/>
  <c r="F36" i="1"/>
  <c r="H36" i="1" s="1"/>
  <c r="I36" i="1" s="1"/>
  <c r="AR36" i="1" l="1"/>
  <c r="J36" i="1"/>
  <c r="F37" i="1"/>
  <c r="H37" i="1" s="1"/>
  <c r="I37" i="1" s="1"/>
  <c r="AR37" i="1" l="1"/>
  <c r="J37" i="1"/>
  <c r="F38" i="1"/>
  <c r="H38" i="1" s="1"/>
  <c r="I38" i="1" s="1"/>
  <c r="AR38" i="1" l="1"/>
  <c r="J38" i="1"/>
  <c r="F39" i="1"/>
  <c r="H39" i="1" s="1"/>
  <c r="I39" i="1" s="1"/>
  <c r="AR39" i="1" l="1"/>
  <c r="J39" i="1"/>
  <c r="F40" i="1"/>
  <c r="H40" i="1" s="1"/>
  <c r="I40" i="1" s="1"/>
  <c r="AR40" i="1" l="1"/>
  <c r="J40" i="1"/>
  <c r="F41" i="1"/>
  <c r="H41" i="1" s="1"/>
  <c r="I41" i="1" s="1"/>
  <c r="AR41" i="1" l="1"/>
  <c r="J41" i="1"/>
  <c r="F42" i="1"/>
  <c r="H42" i="1" s="1"/>
  <c r="I42" i="1" s="1"/>
  <c r="AR42" i="1" l="1"/>
  <c r="J42" i="1"/>
  <c r="F45" i="1"/>
  <c r="H45" i="1" s="1"/>
  <c r="I45" i="1" s="1"/>
  <c r="AR45" i="1" l="1"/>
  <c r="J45" i="1"/>
  <c r="F46" i="1"/>
  <c r="H46" i="1" s="1"/>
  <c r="I46" i="1" s="1"/>
  <c r="AR46" i="1" l="1"/>
  <c r="J46" i="1"/>
  <c r="F47" i="1"/>
  <c r="H47" i="1" s="1"/>
  <c r="I47" i="1" s="1"/>
  <c r="AR47" i="1" l="1"/>
  <c r="J47" i="1"/>
  <c r="F48" i="1"/>
  <c r="H48" i="1" s="1"/>
  <c r="I48" i="1" s="1"/>
  <c r="AR48" i="1" l="1"/>
  <c r="J48" i="1"/>
  <c r="F49" i="1"/>
  <c r="H49" i="1" s="1"/>
  <c r="I49" i="1" s="1"/>
  <c r="AR49" i="1" l="1"/>
  <c r="J49" i="1"/>
  <c r="F50" i="1"/>
  <c r="H50" i="1" s="1"/>
  <c r="I50" i="1" s="1"/>
  <c r="AR50" i="1" l="1"/>
  <c r="J50" i="1"/>
  <c r="F51" i="1"/>
  <c r="H51" i="1" s="1"/>
  <c r="I51" i="1" s="1"/>
  <c r="AR51" i="1" l="1"/>
  <c r="J51" i="1"/>
  <c r="F52" i="1"/>
  <c r="H52" i="1" l="1"/>
  <c r="F55" i="1"/>
  <c r="AR52" i="1" l="1"/>
  <c r="I52" i="1"/>
  <c r="J52" i="1"/>
  <c r="H55" i="1"/>
  <c r="I55" i="1" s="1"/>
  <c r="F56" i="1"/>
  <c r="H56" i="1" l="1"/>
  <c r="I56" i="1" s="1"/>
  <c r="F57" i="1"/>
  <c r="AR55" i="1"/>
  <c r="J55" i="1"/>
  <c r="F58" i="1" l="1"/>
  <c r="H57" i="1"/>
  <c r="I57" i="1" s="1"/>
  <c r="AR56" i="1"/>
  <c r="J56" i="1"/>
  <c r="AR57" i="1" l="1"/>
  <c r="J57" i="1"/>
  <c r="F59" i="1"/>
  <c r="H58" i="1"/>
  <c r="I58" i="1" s="1"/>
  <c r="F60" i="1" l="1"/>
  <c r="H59" i="1"/>
  <c r="I59" i="1" s="1"/>
  <c r="AR58" i="1"/>
  <c r="J58" i="1"/>
  <c r="J59" i="1" l="1"/>
  <c r="AR59" i="1"/>
  <c r="F61" i="1"/>
  <c r="H60" i="1"/>
  <c r="I60" i="1" s="1"/>
  <c r="F62" i="1" l="1"/>
  <c r="H61" i="1"/>
  <c r="I61" i="1" s="1"/>
  <c r="AR60" i="1"/>
  <c r="J60" i="1"/>
  <c r="J61" i="1" l="1"/>
  <c r="AR61" i="1"/>
  <c r="F63" i="1"/>
  <c r="H62" i="1"/>
  <c r="I62" i="1" s="1"/>
  <c r="F64" i="1" l="1"/>
  <c r="F65" i="1" s="1"/>
  <c r="H63" i="1"/>
  <c r="I63" i="1" s="1"/>
  <c r="AR62" i="1"/>
  <c r="J62" i="1"/>
  <c r="F68" i="1" l="1"/>
  <c r="H65" i="1"/>
  <c r="I65" i="1" s="1"/>
  <c r="J63" i="1"/>
  <c r="AR63" i="1"/>
  <c r="H64" i="1"/>
  <c r="I64" i="1" s="1"/>
  <c r="AR65" i="1" l="1"/>
  <c r="J65" i="1"/>
  <c r="AR64" i="1"/>
  <c r="J64" i="1"/>
  <c r="H68" i="1"/>
  <c r="F69" i="1"/>
  <c r="AR68" i="1" l="1"/>
  <c r="I68" i="1"/>
  <c r="J68" i="1"/>
  <c r="H69" i="1"/>
  <c r="F70" i="1"/>
  <c r="AR69" i="1" l="1"/>
  <c r="I69" i="1"/>
  <c r="H70" i="1"/>
  <c r="F71" i="1"/>
  <c r="J69" i="1"/>
  <c r="AR70" i="1" l="1"/>
  <c r="I70" i="1"/>
  <c r="H71" i="1"/>
  <c r="I71" i="1" s="1"/>
  <c r="F72" i="1"/>
  <c r="J70" i="1"/>
  <c r="H72" i="1" l="1"/>
  <c r="I72" i="1" s="1"/>
  <c r="F73" i="1"/>
  <c r="AR71" i="1"/>
  <c r="J71" i="1"/>
  <c r="H73" i="1" l="1"/>
  <c r="I73" i="1" s="1"/>
  <c r="F74" i="1"/>
  <c r="AR72" i="1"/>
  <c r="J72" i="1"/>
  <c r="H74" i="1" l="1"/>
  <c r="F75" i="1"/>
  <c r="H85" i="1"/>
  <c r="I85" i="1" s="1"/>
  <c r="J73" i="1"/>
  <c r="AR73" i="1"/>
  <c r="AR74" i="1" l="1"/>
  <c r="I74" i="1"/>
  <c r="H75" i="1"/>
  <c r="I75" i="1" s="1"/>
  <c r="F76" i="1"/>
  <c r="H86" i="1"/>
  <c r="I86" i="1" s="1"/>
  <c r="J85" i="1"/>
  <c r="J74" i="1"/>
  <c r="H76" i="1" l="1"/>
  <c r="I76" i="1" s="1"/>
  <c r="F77" i="1"/>
  <c r="H77" i="1" s="1"/>
  <c r="AR76" i="1"/>
  <c r="J76" i="1"/>
  <c r="J86" i="1"/>
  <c r="AR75" i="1"/>
  <c r="J75" i="1"/>
  <c r="AR77" i="1" l="1"/>
  <c r="J77" i="1"/>
  <c r="I77" i="1"/>
</calcChain>
</file>

<file path=xl/sharedStrings.xml><?xml version="1.0" encoding="utf-8"?>
<sst xmlns="http://schemas.openxmlformats.org/spreadsheetml/2006/main" count="1303" uniqueCount="346">
  <si>
    <t>DUP</t>
  </si>
  <si>
    <t>?DUP</t>
  </si>
  <si>
    <t>DROP</t>
  </si>
  <si>
    <t>SWAP</t>
  </si>
  <si>
    <t>OVER</t>
  </si>
  <si>
    <t>NIP</t>
  </si>
  <si>
    <t>ROT</t>
  </si>
  <si>
    <t>&gt;R</t>
  </si>
  <si>
    <t>R@</t>
  </si>
  <si>
    <t>R&gt;</t>
  </si>
  <si>
    <t>Math operations</t>
  </si>
  <si>
    <t>+</t>
  </si>
  <si>
    <t>-</t>
  </si>
  <si>
    <t>*</t>
  </si>
  <si>
    <t>/</t>
  </si>
  <si>
    <t>MOD</t>
  </si>
  <si>
    <t>NEGATE</t>
  </si>
  <si>
    <t>Comparisons</t>
  </si>
  <si>
    <t>&lt;</t>
  </si>
  <si>
    <t>&gt;</t>
  </si>
  <si>
    <t>=</t>
  </si>
  <si>
    <t>0=</t>
  </si>
  <si>
    <t>Bitwise logic</t>
  </si>
  <si>
    <t>AND</t>
  </si>
  <si>
    <t>OR</t>
  </si>
  <si>
    <t>XOR</t>
  </si>
  <si>
    <t>INVERT</t>
  </si>
  <si>
    <t>U&lt;</t>
  </si>
  <si>
    <t>U&gt;</t>
  </si>
  <si>
    <t>TOS</t>
  </si>
  <si>
    <t>NOS</t>
  </si>
  <si>
    <t>RSP</t>
  </si>
  <si>
    <t>PSP</t>
  </si>
  <si>
    <t>NOS - TOS</t>
  </si>
  <si>
    <t>TOS * NOS</t>
  </si>
  <si>
    <t>NOS / TOS</t>
  </si>
  <si>
    <t>NOS mod TOS</t>
  </si>
  <si>
    <t>NOP</t>
  </si>
  <si>
    <t>UM*</t>
  </si>
  <si>
    <t>UM/MOD</t>
  </si>
  <si>
    <t>&lt;&gt;</t>
  </si>
  <si>
    <t>&lt;=</t>
  </si>
  <si>
    <t>&gt;=</t>
  </si>
  <si>
    <t>BEQ</t>
  </si>
  <si>
    <t>BRA</t>
  </si>
  <si>
    <t>JSR</t>
  </si>
  <si>
    <t>JMP</t>
  </si>
  <si>
    <t>1+</t>
  </si>
  <si>
    <t>1-</t>
  </si>
  <si>
    <t>2*</t>
  </si>
  <si>
    <t>2/</t>
  </si>
  <si>
    <t>x -- x x</t>
  </si>
  <si>
    <t>x -- 0 | x x</t>
  </si>
  <si>
    <t>DUPlicate the top stack item</t>
  </si>
  <si>
    <t>DUPlicate the top stack item only if it is non-zero</t>
  </si>
  <si>
    <t>x --</t>
  </si>
  <si>
    <t>Discard the top data stack item and promote NOS to TOS</t>
  </si>
  <si>
    <t>x1 x2 -- x2 x1</t>
  </si>
  <si>
    <t>Exchange the top two data stack items</t>
  </si>
  <si>
    <t>x1 x2 -- x1 x2 x1</t>
  </si>
  <si>
    <t>Make a copy of the second item on the stack</t>
  </si>
  <si>
    <t>x1 x2 -- x2</t>
  </si>
  <si>
    <t>Dispose of the second item on the data stack</t>
  </si>
  <si>
    <t>n1 n2 n3 -- n2 n3 n1</t>
  </si>
  <si>
    <t>x -- ; R: -- x</t>
  </si>
  <si>
    <t>Push the current top item of the data stack onto the top of the return stack</t>
  </si>
  <si>
    <t>-- x ; R: x -- x</t>
  </si>
  <si>
    <t>Pop the top item off the return stack and place on the data stack</t>
  </si>
  <si>
    <t>n1|u1 n2|u2 -- n3|u3</t>
  </si>
  <si>
    <t>Add two single precision integer numbers: n3=n1+n2</t>
  </si>
  <si>
    <t>Subtract two single precision integer numbers: n3=n1-n2</t>
  </si>
  <si>
    <t>n1 n2 -- n3</t>
  </si>
  <si>
    <t>u1 u2 -- ud3</t>
  </si>
  <si>
    <t>An unsigned multiply that produces an unsigned double result</t>
  </si>
  <si>
    <t>n1 -- n2</t>
  </si>
  <si>
    <t>Negate a single precision integer number</t>
  </si>
  <si>
    <t>n1 n2 -- flag</t>
  </si>
  <si>
    <t>Returns true if n1&lt;n2</t>
  </si>
  <si>
    <t>Returns true if n1&gt;n2</t>
  </si>
  <si>
    <t>u1 u2 -- flag</t>
  </si>
  <si>
    <t>Unsigned, returns true if u1&lt;u2</t>
  </si>
  <si>
    <t>Unsigned, returns true if u1&gt;u2</t>
  </si>
  <si>
    <t>Returns true if n1=n2</t>
  </si>
  <si>
    <t>Returns true if n1 is not equal to n2</t>
  </si>
  <si>
    <t>x1 -- flag</t>
  </si>
  <si>
    <t>Returns true if x1=0</t>
  </si>
  <si>
    <t>Returns true if x1 is not equal to 0</t>
  </si>
  <si>
    <t>Returns n3 = n1 AND n2</t>
  </si>
  <si>
    <t>Returns n3 = n1 OR n2</t>
  </si>
  <si>
    <t>Returns n3 = n1 XOR n2</t>
  </si>
  <si>
    <t>Returns bitwise inverse of n1</t>
  </si>
  <si>
    <t>n -- n</t>
  </si>
  <si>
    <t>Add one</t>
  </si>
  <si>
    <t>Subtract one</t>
  </si>
  <si>
    <t>Arithmetic shift right</t>
  </si>
  <si>
    <t>addr -- n</t>
  </si>
  <si>
    <t>Fetch and return the cell at memory address addr</t>
  </si>
  <si>
    <t>n addr --</t>
  </si>
  <si>
    <t>Store the cell quantity n at memory address addr</t>
  </si>
  <si>
    <t>addr -- val</t>
  </si>
  <si>
    <t>Fetch and zero extend the 16 bit item at memory address addr</t>
  </si>
  <si>
    <t>val addr --</t>
  </si>
  <si>
    <t>Store the 16 bit item val at memory address addr</t>
  </si>
  <si>
    <t>addr -- char</t>
  </si>
  <si>
    <t>char addr --</t>
  </si>
  <si>
    <t>Fetch and zero extend the character at memory address addr</t>
  </si>
  <si>
    <t>Store the character char at memory address addr</t>
  </si>
  <si>
    <t>--</t>
  </si>
  <si>
    <t>-- ; R: ret  --</t>
  </si>
  <si>
    <t>-- n</t>
  </si>
  <si>
    <t>-- x</t>
  </si>
  <si>
    <t>Fetch inline literal long to stack</t>
  </si>
  <si>
    <t>Branch to inline signed offset address</t>
  </si>
  <si>
    <t>Branch to inline signed offset address if TOS = 0</t>
  </si>
  <si>
    <t>Exit to return address on return stack</t>
  </si>
  <si>
    <t>Stack diagram</t>
  </si>
  <si>
    <t>Description</t>
  </si>
  <si>
    <t>ALU</t>
  </si>
  <si>
    <t>LSR</t>
  </si>
  <si>
    <t>LSL</t>
  </si>
  <si>
    <t>x1 -- x2</t>
  </si>
  <si>
    <t>Logical shift right 1 bit</t>
  </si>
  <si>
    <t>Logical shift left 1 bit</t>
  </si>
  <si>
    <t>No operation</t>
  </si>
  <si>
    <t>[PSP]</t>
  </si>
  <si>
    <t>-- x ; R: x --</t>
  </si>
  <si>
    <t>Copy top item of the return stack to data stack.  Same as  'I'</t>
  </si>
  <si>
    <t>[RSP]</t>
  </si>
  <si>
    <t>LITERAL</t>
  </si>
  <si>
    <t>5-0</t>
  </si>
  <si>
    <t>Encoding</t>
  </si>
  <si>
    <t>X</t>
  </si>
  <si>
    <t>_LSR</t>
  </si>
  <si>
    <t>_LSL</t>
  </si>
  <si>
    <t>DATAIN</t>
  </si>
  <si>
    <t>NOS_n</t>
  </si>
  <si>
    <t>PSP_n</t>
  </si>
  <si>
    <t>PSP + 1</t>
  </si>
  <si>
    <t>PSP - 1</t>
  </si>
  <si>
    <t>RSP_n</t>
  </si>
  <si>
    <t>RSP + 1</t>
  </si>
  <si>
    <t>RSP - 1</t>
  </si>
  <si>
    <t>bits</t>
  </si>
  <si>
    <t>Microcode multiplexers</t>
  </si>
  <si>
    <t>Priority multiplexers</t>
  </si>
  <si>
    <t>Stack operations</t>
  </si>
  <si>
    <t>NOS &lt; TOS</t>
  </si>
  <si>
    <t>NOS U&lt; TOS</t>
  </si>
  <si>
    <t>NOT c0</t>
  </si>
  <si>
    <t>B</t>
  </si>
  <si>
    <t>NOS + TOS</t>
  </si>
  <si>
    <t>NOS * TOS</t>
  </si>
  <si>
    <t>0 - TOS</t>
  </si>
  <si>
    <t>1 + TOS</t>
  </si>
  <si>
    <t>-1 + TOS</t>
  </si>
  <si>
    <t>TOS / 2</t>
  </si>
  <si>
    <t>TOS * 2</t>
  </si>
  <si>
    <t>not TOS</t>
  </si>
  <si>
    <t>TOS and NOS</t>
  </si>
  <si>
    <t>TOS or NOS</t>
  </si>
  <si>
    <t>TOS xor NOS</t>
  </si>
  <si>
    <t>lsr TOS</t>
  </si>
  <si>
    <t>Adder / Subtracter</t>
  </si>
  <si>
    <t>Signed multiply</t>
  </si>
  <si>
    <t>A</t>
  </si>
  <si>
    <t>Add</t>
  </si>
  <si>
    <t>Unsigned multiply</t>
  </si>
  <si>
    <t>DIVIDEND</t>
  </si>
  <si>
    <t>DIVISOR</t>
  </si>
  <si>
    <t>Signed divide</t>
  </si>
  <si>
    <t>Unsigned divide</t>
  </si>
  <si>
    <t>Logic unit</t>
  </si>
  <si>
    <t>ALU multiplexers</t>
  </si>
  <si>
    <t>ASR</t>
  </si>
  <si>
    <t>ASL</t>
  </si>
  <si>
    <t>M</t>
  </si>
  <si>
    <t>UM</t>
  </si>
  <si>
    <t>n1 n2 -- d3</t>
  </si>
  <si>
    <t>A signed multiply that produces a signed double result</t>
  </si>
  <si>
    <t>u1 u2 -- u-rem u-quot</t>
  </si>
  <si>
    <t>-- 0</t>
  </si>
  <si>
    <t>ALU'</t>
  </si>
  <si>
    <t>Unsigned quotient and remainder</t>
  </si>
  <si>
    <t>D</t>
  </si>
  <si>
    <t>UD</t>
  </si>
  <si>
    <t>Signed quotied and remainder</t>
  </si>
  <si>
    <t>n1 n2 -- u-rem n-quot</t>
  </si>
  <si>
    <t>=0</t>
  </si>
  <si>
    <t>TOS==0</t>
  </si>
  <si>
    <t>NOS == TOS</t>
  </si>
  <si>
    <t>TOS &lt; 0</t>
  </si>
  <si>
    <t>&gt; 0</t>
  </si>
  <si>
    <t>&lt; 0</t>
  </si>
  <si>
    <t>&lt;= 0</t>
  </si>
  <si>
    <t>&gt;= 0</t>
  </si>
  <si>
    <t>Returns true if x is &gt;0</t>
  </si>
  <si>
    <t>&lt;&gt; 0</t>
  </si>
  <si>
    <t>Returns 0</t>
  </si>
  <si>
    <t>Sign extend BYTE to LONG</t>
  </si>
  <si>
    <t>Sign extend WORD to LONG</t>
  </si>
  <si>
    <t>Fetch inline literal signed byte to stack and zero extend</t>
  </si>
  <si>
    <t>Fetch inline literal signed word to stack and zero extend</t>
  </si>
  <si>
    <t>extend</t>
  </si>
  <si>
    <t>ADDX</t>
  </si>
  <si>
    <t>SUBX</t>
  </si>
  <si>
    <t>NOS + TOS + X</t>
  </si>
  <si>
    <t>NOS - TOS - X</t>
  </si>
  <si>
    <t>NOT (c0 OR c2)</t>
  </si>
  <si>
    <t>NOT (c0 OR c4)</t>
  </si>
  <si>
    <t>NOT c6</t>
  </si>
  <si>
    <t>NOT (c6 OR c8)</t>
  </si>
  <si>
    <t>c0 OR c2</t>
  </si>
  <si>
    <t>NOT c2</t>
  </si>
  <si>
    <t>NOT c8</t>
  </si>
  <si>
    <t>c6 OR c8</t>
  </si>
  <si>
    <t>ADD</t>
  </si>
  <si>
    <t>SUB</t>
  </si>
  <si>
    <t>addsub</t>
  </si>
  <si>
    <t>logic</t>
  </si>
  <si>
    <t>compare</t>
  </si>
  <si>
    <t>Stack</t>
  </si>
  <si>
    <t>ALU_out</t>
  </si>
  <si>
    <t>ALU_fn</t>
  </si>
  <si>
    <t>downto</t>
  </si>
  <si>
    <t>Microcode</t>
  </si>
  <si>
    <t>Multiplexer settings</t>
  </si>
  <si>
    <t>Multiplexer encodings</t>
  </si>
  <si>
    <t>Addition with extend flag as carry</t>
  </si>
  <si>
    <t>Subtraction with extend flag as borrow</t>
  </si>
  <si>
    <t>XCHAR</t>
  </si>
  <si>
    <t>XWORD</t>
  </si>
  <si>
    <t>multi</t>
  </si>
  <si>
    <t>RSP_N</t>
  </si>
  <si>
    <t>Instruction</t>
  </si>
  <si>
    <t>DATA</t>
  </si>
  <si>
    <t>Bits</t>
  </si>
  <si>
    <t>Total</t>
  </si>
  <si>
    <t>PC_plus</t>
  </si>
  <si>
    <t>HEX</t>
  </si>
  <si>
    <t>REPLACE</t>
  </si>
  <si>
    <t>RSdataOUT</t>
  </si>
  <si>
    <t>Bin</t>
  </si>
  <si>
    <t>Dec</t>
  </si>
  <si>
    <t>n --</t>
  </si>
  <si>
    <t>n -- ; R: -- ret</t>
  </si>
  <si>
    <t>Jump to address on stack</t>
  </si>
  <si>
    <t>Jump to subroutine address on stack.  Push return address to return stack</t>
  </si>
  <si>
    <t>DEC</t>
  </si>
  <si>
    <t xml:space="preserve">ROTate the top three stack items- current top of stack becomes the second </t>
  </si>
  <si>
    <t>XBYTE</t>
  </si>
  <si>
    <t>Load parameter stack pointer on stack</t>
  </si>
  <si>
    <t>-- PSP</t>
  </si>
  <si>
    <t>MULTS</t>
  </si>
  <si>
    <t>MULTU</t>
  </si>
  <si>
    <t>DIVS</t>
  </si>
  <si>
    <t>DIVU</t>
  </si>
  <si>
    <t>FETCH.L</t>
  </si>
  <si>
    <t>STORE.L</t>
  </si>
  <si>
    <t>FETCH.W</t>
  </si>
  <si>
    <t>STORE.W</t>
  </si>
  <si>
    <t>FETCH.B</t>
  </si>
  <si>
    <t>RTS</t>
  </si>
  <si>
    <t>Returns true if x is &lt;0</t>
  </si>
  <si>
    <t>0&lt;</t>
  </si>
  <si>
    <t>0&gt;</t>
  </si>
  <si>
    <t>0&lt;&gt;</t>
  </si>
  <si>
    <t>STORE.B</t>
  </si>
  <si>
    <t>-- ; R: -- ret</t>
  </si>
  <si>
    <t>TRAP</t>
  </si>
  <si>
    <t>Return from interrupt - until RTI futher interrupts are blocked</t>
  </si>
  <si>
    <t>Branch to trap vector (debugging use)</t>
  </si>
  <si>
    <t>RTI</t>
  </si>
  <si>
    <t>Executes one RTS, one main instruction, then trap</t>
  </si>
  <si>
    <t>TORS</t>
  </si>
  <si>
    <t>Disassembler string</t>
  </si>
  <si>
    <t>#.L</t>
  </si>
  <si>
    <t>#.W</t>
  </si>
  <si>
    <t>#.B</t>
  </si>
  <si>
    <t>Cross-assembler string</t>
  </si>
  <si>
    <t>N.I.G.E. Machine - datapath multiplexer summary</t>
  </si>
  <si>
    <t>N.I.G.E. Machine - Arithmetic Logic Unit function table</t>
  </si>
  <si>
    <t>N.I.G.E. Machine - instruction set encoding</t>
  </si>
  <si>
    <t>Development tools</t>
  </si>
  <si>
    <t>Total microcode contol lines</t>
  </si>
  <si>
    <t>Total priority control lines</t>
  </si>
  <si>
    <t>PSP@</t>
  </si>
  <si>
    <t>Stack pointer multiplexers</t>
  </si>
  <si>
    <t>Return stack data multiplexer</t>
  </si>
  <si>
    <t>RS_data</t>
  </si>
  <si>
    <t>Microcode control lines</t>
  </si>
  <si>
    <t>ALU control lines</t>
  </si>
  <si>
    <t>Not all facilities within the compare unit are used due to tradeoff's on the size of the instruction set</t>
  </si>
  <si>
    <t>PC + 1**</t>
  </si>
  <si>
    <t>JSR instruction</t>
  </si>
  <si>
    <t>**</t>
  </si>
  <si>
    <t>compare*</t>
  </si>
  <si>
    <t>N.I.G.E. Machine - datapath multiplexer settings</t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</si>
  <si>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</si>
  <si>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</si>
  <si>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</si>
  <si>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</si>
  <si>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</si>
  <si>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</si>
  <si>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</si>
  <si>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JSL</t>
  </si>
  <si>
    <t>Jump to subroutine at literal address.  Push return address to return stack</t>
  </si>
  <si>
    <t>," JSL"</t>
  </si>
  <si>
    <t>BIN</t>
  </si>
  <si>
    <t>ZERO</t>
  </si>
  <si>
    <t>RETRAP</t>
  </si>
  <si>
    <t>Branch control</t>
  </si>
  <si>
    <t>Specific state multicycle</t>
  </si>
  <si>
    <t>General state multicycle</t>
  </si>
  <si>
    <t>Cycle count</t>
  </si>
  <si>
    <t>Replace DATA register onto stack</t>
  </si>
  <si>
    <t>Bit #</t>
  </si>
  <si>
    <t>SUB_RSP</t>
  </si>
  <si>
    <t>EXC_PSP</t>
  </si>
  <si>
    <t>SSP_n</t>
  </si>
  <si>
    <t>ESP_n</t>
  </si>
  <si>
    <t>SSP</t>
  </si>
  <si>
    <t>SSP - 1</t>
  </si>
  <si>
    <t>SSP + 1</t>
  </si>
  <si>
    <t>ESP</t>
  </si>
  <si>
    <t>ESP - 1</t>
  </si>
  <si>
    <t>ESP + 1</t>
  </si>
  <si>
    <t>CATCH</t>
  </si>
  <si>
    <t>THROW</t>
  </si>
  <si>
    <t>Catch</t>
  </si>
  <si>
    <t>Throw</t>
  </si>
  <si>
    <t>0| n -- | n</t>
  </si>
  <si>
    <t>EXC_SSP</t>
  </si>
  <si>
    <t>THROW2</t>
  </si>
  <si>
    <t>SUB_RPS + 1</t>
  </si>
  <si>
    <t>Second cycle of THROW</t>
  </si>
  <si>
    <t>RESETSP</t>
  </si>
  <si>
    <t>Reset all stack pointers to zero</t>
  </si>
  <si>
    <t>UNUSED</t>
  </si>
  <si>
    <t>Unused</t>
  </si>
  <si>
    <t>Internal microcode</t>
  </si>
  <si>
    <t>PAUSE</t>
  </si>
  <si>
    <t>Context switch to next task</t>
  </si>
  <si>
    <t>VM</t>
  </si>
  <si>
    <t>TORS_n</t>
  </si>
  <si>
    <t>width</t>
  </si>
  <si>
    <t>datapathFreeze/Thaw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</si>
</sst>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6" tint="-0.249977111117893"/>
      <name val="Courier New"/>
      <family val="3"/>
    </font>
    <font>
      <b/>
      <sz val="8"/>
      <color theme="6" tint="-0.249977111117893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8"/>
      <color theme="9"/>
      <name val="Courier New"/>
      <family val="3"/>
    </font>
    <font>
      <sz val="8"/>
      <color theme="1"/>
      <name val="Consolas"/>
      <family val="3"/>
    </font>
    <font>
      <sz val="8"/>
      <color theme="4"/>
      <name val="Consolas"/>
      <family val="3"/>
    </font>
    <font>
      <sz val="8"/>
      <name val="Consolas"/>
      <family val="3"/>
    </font>
    <font>
      <sz val="8"/>
      <color theme="9"/>
      <name val="Consolas"/>
      <family val="3"/>
    </font>
    <font>
      <b/>
      <sz val="8"/>
      <color theme="1"/>
      <name val="Consolas"/>
      <family val="3"/>
    </font>
    <font>
      <sz val="8"/>
      <color theme="5"/>
      <name val="Consolas"/>
      <family val="3"/>
    </font>
    <font>
      <sz val="8"/>
      <color theme="6" tint="-0.249977111117893"/>
      <name val="Consolas"/>
      <family val="3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onsolas"/>
      <family val="3"/>
    </font>
    <font>
      <sz val="8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70C0"/>
      <name val="Consolas"/>
      <family val="3"/>
    </font>
    <font>
      <sz val="8"/>
      <color theme="9" tint="-0.249977111117893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sz val="8"/>
      <color theme="9" tint="-0.249977111117893"/>
      <name val="Consolas"/>
      <family val="3"/>
    </font>
    <font>
      <sz val="8"/>
      <color theme="9" tint="-0.249977111117893"/>
      <name val="Courier New"/>
      <family val="3"/>
    </font>
    <font>
      <sz val="11"/>
      <color theme="1"/>
      <name val="Consolas"/>
      <family val="3"/>
    </font>
    <font>
      <sz val="8"/>
      <color theme="5"/>
      <name val="Courier New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center"/>
    </xf>
    <xf numFmtId="0" fontId="2" fillId="0" borderId="1" xfId="0" applyFont="1" applyBorder="1"/>
    <xf numFmtId="0" fontId="8" fillId="0" borderId="1" xfId="0" applyFont="1" applyBorder="1" applyAlignment="1">
      <alignment horizontal="left"/>
    </xf>
    <xf numFmtId="0" fontId="7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1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11" fillId="0" borderId="0" xfId="0" applyFont="1"/>
    <xf numFmtId="0" fontId="7" fillId="0" borderId="2" xfId="0" applyFont="1" applyBorder="1"/>
    <xf numFmtId="0" fontId="6" fillId="0" borderId="1" xfId="0" applyFont="1" applyBorder="1"/>
    <xf numFmtId="0" fontId="12" fillId="0" borderId="1" xfId="0" applyFont="1" applyBorder="1"/>
    <xf numFmtId="0" fontId="11" fillId="0" borderId="0" xfId="0" applyFont="1" applyAlignment="1">
      <alignment horizontal="left"/>
    </xf>
    <xf numFmtId="0" fontId="2" fillId="0" borderId="0" xfId="0" applyFont="1" applyBorder="1"/>
    <xf numFmtId="0" fontId="13" fillId="0" borderId="0" xfId="0" applyFont="1" applyAlignment="1">
      <alignment horizontal="left"/>
    </xf>
    <xf numFmtId="0" fontId="9" fillId="0" borderId="0" xfId="0" applyFont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/>
    <xf numFmtId="0" fontId="15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0" fillId="0" borderId="0" xfId="0" applyFont="1"/>
    <xf numFmtId="0" fontId="0" fillId="0" borderId="0" xfId="0" applyBorder="1"/>
    <xf numFmtId="0" fontId="0" fillId="0" borderId="1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5" fillId="0" borderId="0" xfId="0" applyFont="1"/>
    <xf numFmtId="0" fontId="21" fillId="0" borderId="0" xfId="0" quotePrefix="1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quotePrefix="1" applyFont="1" applyAlignment="1">
      <alignment horizontal="left"/>
    </xf>
    <xf numFmtId="0" fontId="22" fillId="0" borderId="0" xfId="0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0" fontId="26" fillId="0" borderId="0" xfId="0" quotePrefix="1" applyFont="1" applyAlignment="1">
      <alignment horizontal="left"/>
    </xf>
    <xf numFmtId="0" fontId="27" fillId="0" borderId="0" xfId="0" applyFont="1" applyAlignment="1">
      <alignment horizontal="left"/>
    </xf>
    <xf numFmtId="0" fontId="2" fillId="0" borderId="2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28" fillId="0" borderId="0" xfId="0" applyFont="1" applyFill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quotePrefix="1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quotePrefix="1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left"/>
    </xf>
    <xf numFmtId="0" fontId="26" fillId="0" borderId="0" xfId="0" applyFont="1"/>
    <xf numFmtId="0" fontId="32" fillId="0" borderId="0" xfId="0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4" fillId="0" borderId="0" xfId="0" applyFont="1"/>
    <xf numFmtId="0" fontId="32" fillId="0" borderId="0" xfId="0" quotePrefix="1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8" fillId="0" borderId="0" xfId="0" applyFont="1"/>
    <xf numFmtId="0" fontId="37" fillId="0" borderId="0" xfId="0" quotePrefix="1" applyFont="1" applyAlignment="1">
      <alignment horizontal="left"/>
    </xf>
    <xf numFmtId="0" fontId="37" fillId="0" borderId="0" xfId="0" applyFont="1"/>
    <xf numFmtId="0" fontId="6" fillId="0" borderId="8" xfId="0" quotePrefix="1" applyFont="1" applyBorder="1" applyAlignment="1">
      <alignment horizontal="center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7" xfId="0" applyBorder="1"/>
    <xf numFmtId="0" fontId="2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39" fillId="0" borderId="0" xfId="0" quotePrefix="1" applyFont="1" applyAlignment="1">
      <alignment horizontal="left"/>
    </xf>
    <xf numFmtId="0" fontId="40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P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98"/>
  <sheetViews>
    <sheetView workbookViewId="0">
      <pane xSplit="10" ySplit="4" topLeftCell="K54" activePane="bottomRight" state="frozen"/>
      <selection pane="topRight" activeCell="J1" sqref="J1"/>
      <selection pane="bottomLeft" activeCell="A3" sqref="A3"/>
      <selection pane="bottomRight" activeCell="AR86" sqref="AR86"/>
    </sheetView>
  </sheetViews>
  <sheetFormatPr defaultRowHeight="11.25" x14ac:dyDescent="0.2"/>
  <cols>
    <col min="1" max="1" width="1.7109375" style="1" customWidth="1"/>
    <col min="2" max="2" width="11" style="3" customWidth="1"/>
    <col min="3" max="3" width="1.7109375" style="3" customWidth="1"/>
    <col min="4" max="6" width="5.5703125" style="3" customWidth="1"/>
    <col min="7" max="7" width="1.28515625" style="3" customWidth="1"/>
    <col min="8" max="8" width="5.5703125" style="5" customWidth="1"/>
    <col min="9" max="9" width="9.5703125" style="5" customWidth="1"/>
    <col min="10" max="10" width="6.5703125" style="3" customWidth="1"/>
    <col min="11" max="11" width="2" style="3" customWidth="1"/>
    <col min="12" max="12" width="19.28515625" style="69" customWidth="1"/>
    <col min="13" max="13" width="51" style="1" customWidth="1"/>
    <col min="14" max="14" width="9.5703125" style="1" customWidth="1"/>
    <col min="15" max="15" width="2.7109375" style="6" customWidth="1"/>
    <col min="16" max="17" width="6.5703125" style="6" customWidth="1"/>
    <col min="18" max="18" width="9.140625" style="1" customWidth="1"/>
    <col min="19" max="25" width="9.140625" style="1"/>
    <col min="26" max="26" width="5.5703125" style="1" customWidth="1"/>
    <col min="27" max="27" width="2.7109375" style="1" customWidth="1"/>
    <col min="28" max="28" width="7" style="1" customWidth="1"/>
    <col min="29" max="29" width="6.5703125" style="1" customWidth="1"/>
    <col min="30" max="30" width="11.140625" style="1" customWidth="1"/>
    <col min="31" max="31" width="6.42578125" style="1" bestFit="1" customWidth="1"/>
    <col min="32" max="32" width="7.5703125" style="1" customWidth="1"/>
    <col min="33" max="33" width="5.28515625" style="1" bestFit="1" customWidth="1"/>
    <col min="34" max="34" width="6.7109375" style="1" bestFit="1" customWidth="1"/>
    <col min="35" max="35" width="6.85546875" style="1" bestFit="1" customWidth="1"/>
    <col min="36" max="36" width="5.7109375" style="1" bestFit="1" customWidth="1"/>
    <col min="37" max="38" width="4.5703125" style="1" bestFit="1" customWidth="1"/>
    <col min="39" max="39" width="7.7109375" style="1" customWidth="1"/>
    <col min="40" max="40" width="3" style="1" customWidth="1"/>
    <col min="41" max="41" width="23.85546875" style="6" customWidth="1"/>
    <col min="42" max="42" width="10.42578125" style="1" customWidth="1"/>
    <col min="43" max="43" width="3.5703125" style="1" customWidth="1"/>
    <col min="44" max="44" width="28.85546875" style="46" customWidth="1"/>
    <col min="45" max="45" width="17.7109375" style="1" customWidth="1"/>
    <col min="46" max="16384" width="9.140625" style="1"/>
  </cols>
  <sheetData>
    <row r="1" spans="1:45" ht="15" x14ac:dyDescent="0.25">
      <c r="A1" s="41" t="s">
        <v>281</v>
      </c>
      <c r="B1" s="1"/>
    </row>
    <row r="2" spans="1:45" ht="5.25" customHeight="1" x14ac:dyDescent="0.2"/>
    <row r="3" spans="1:45" s="19" customFormat="1" x14ac:dyDescent="0.2">
      <c r="B3" s="5" t="s">
        <v>233</v>
      </c>
      <c r="C3" s="5"/>
      <c r="D3" s="20" t="s">
        <v>130</v>
      </c>
      <c r="H3" s="5" t="s">
        <v>247</v>
      </c>
      <c r="I3" s="5" t="s">
        <v>307</v>
      </c>
      <c r="J3" s="5" t="s">
        <v>238</v>
      </c>
      <c r="K3" s="5"/>
      <c r="L3" s="70" t="s">
        <v>115</v>
      </c>
      <c r="M3" s="19" t="s">
        <v>116</v>
      </c>
      <c r="N3" s="19" t="s">
        <v>313</v>
      </c>
      <c r="O3" s="20"/>
      <c r="P3" s="29" t="s">
        <v>225</v>
      </c>
      <c r="Q3" s="29"/>
      <c r="R3" s="29"/>
      <c r="S3" s="29"/>
      <c r="T3" s="29"/>
      <c r="U3" s="29"/>
      <c r="V3" s="29"/>
      <c r="W3" s="29"/>
      <c r="X3" s="29"/>
      <c r="Y3" s="29"/>
      <c r="Z3" s="29"/>
      <c r="AB3" s="16" t="s">
        <v>226</v>
      </c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O3" s="16" t="s">
        <v>224</v>
      </c>
      <c r="AP3" s="29"/>
      <c r="AR3" s="16" t="s">
        <v>282</v>
      </c>
      <c r="AS3" s="29"/>
    </row>
    <row r="4" spans="1:45" x14ac:dyDescent="0.2">
      <c r="D4" s="5">
        <v>7</v>
      </c>
      <c r="E4" s="5">
        <v>6</v>
      </c>
      <c r="F4" s="5" t="s">
        <v>129</v>
      </c>
      <c r="G4" s="5"/>
      <c r="J4" s="5"/>
      <c r="K4" s="5"/>
      <c r="P4" s="5" t="s">
        <v>319</v>
      </c>
      <c r="Q4" s="5" t="s">
        <v>318</v>
      </c>
      <c r="R4" s="5" t="s">
        <v>343</v>
      </c>
      <c r="S4" s="5" t="s">
        <v>139</v>
      </c>
      <c r="T4" s="5" t="s">
        <v>136</v>
      </c>
      <c r="U4" s="5" t="s">
        <v>135</v>
      </c>
      <c r="V4" s="5" t="s">
        <v>221</v>
      </c>
      <c r="W4" s="5" t="s">
        <v>219</v>
      </c>
      <c r="X4" s="5" t="s">
        <v>217</v>
      </c>
      <c r="Y4" s="5" t="s">
        <v>218</v>
      </c>
      <c r="Z4" s="5" t="s">
        <v>231</v>
      </c>
      <c r="AB4" s="5" t="s">
        <v>319</v>
      </c>
      <c r="AC4" s="5" t="s">
        <v>318</v>
      </c>
      <c r="AD4" s="5" t="s">
        <v>240</v>
      </c>
      <c r="AE4" s="5" t="s">
        <v>232</v>
      </c>
      <c r="AF4" s="5" t="s">
        <v>136</v>
      </c>
      <c r="AG4" s="5" t="s">
        <v>135</v>
      </c>
      <c r="AH4" s="5" t="s">
        <v>221</v>
      </c>
      <c r="AI4" s="5" t="s">
        <v>219</v>
      </c>
      <c r="AJ4" s="5" t="s">
        <v>217</v>
      </c>
      <c r="AK4" s="5" t="s">
        <v>218</v>
      </c>
      <c r="AL4" s="5" t="s">
        <v>231</v>
      </c>
      <c r="AM4" s="5" t="s">
        <v>222</v>
      </c>
      <c r="AO4" s="20" t="s">
        <v>241</v>
      </c>
      <c r="AP4" s="20" t="s">
        <v>242</v>
      </c>
      <c r="AR4" s="20" t="s">
        <v>278</v>
      </c>
      <c r="AS4" s="20" t="s">
        <v>274</v>
      </c>
    </row>
    <row r="5" spans="1:45" x14ac:dyDescent="0.2">
      <c r="A5" s="1" t="s">
        <v>145</v>
      </c>
    </row>
    <row r="6" spans="1:45" x14ac:dyDescent="0.2">
      <c r="B6" s="3" t="s">
        <v>37</v>
      </c>
      <c r="D6" s="3">
        <v>0</v>
      </c>
      <c r="E6" s="3">
        <v>0</v>
      </c>
      <c r="F6" s="3">
        <v>0</v>
      </c>
      <c r="H6" s="5">
        <f>F6+E6*64+D6*128</f>
        <v>0</v>
      </c>
      <c r="I6" s="3" t="str">
        <f>DEC2BIN(H6,7)</f>
        <v>0000000</v>
      </c>
      <c r="J6" s="3" t="str">
        <f>DEC2HEX(H6)</f>
        <v>0</v>
      </c>
      <c r="L6" s="71" t="s">
        <v>107</v>
      </c>
      <c r="M6" s="1" t="s">
        <v>123</v>
      </c>
      <c r="N6" s="3">
        <v>1</v>
      </c>
      <c r="P6" s="3" t="s">
        <v>323</v>
      </c>
      <c r="Q6" s="3" t="s">
        <v>320</v>
      </c>
      <c r="R6" s="8" t="s">
        <v>29</v>
      </c>
      <c r="S6" s="8" t="s">
        <v>31</v>
      </c>
      <c r="T6" s="8" t="s">
        <v>32</v>
      </c>
      <c r="U6" s="8" t="s">
        <v>30</v>
      </c>
      <c r="V6" s="8" t="s">
        <v>217</v>
      </c>
      <c r="W6" s="8" t="s">
        <v>131</v>
      </c>
      <c r="X6" s="8" t="s">
        <v>29</v>
      </c>
      <c r="Y6" s="8" t="s">
        <v>131</v>
      </c>
      <c r="Z6" s="8" t="s">
        <v>131</v>
      </c>
      <c r="AB6" s="8" t="str">
        <f>DEC2BIN(VLOOKUP(P6,OPCODE_mult!$C$4:$N$19,12,FALSE),OPCODE_mult!C$21)</f>
        <v>000</v>
      </c>
      <c r="AC6" s="8" t="str">
        <f>DEC2BIN(VLOOKUP(Q6,OPCODE_mult!$D$4:$N$19,11,FALSE),OPCODE_mult!D$21)</f>
        <v>000</v>
      </c>
      <c r="AD6" s="8" t="str">
        <f>DEC2BIN(VLOOKUP(R6,OPCODE_mult!$E$4:$N$19,10,FALSE),OPCODE_mult!E$21)</f>
        <v>0</v>
      </c>
      <c r="AE6" s="8" t="str">
        <f>DEC2BIN(VLOOKUP(S6,OPCODE_mult!$F$4:$N$19,9,FALSE),OPCODE_mult!F$21)</f>
        <v>000</v>
      </c>
      <c r="AF6" s="8" t="str">
        <f>DEC2BIN(VLOOKUP(T6,OPCODE_mult!$G$4:$N$19,8,FALSE),OPCODE_mult!G$21)</f>
        <v>000</v>
      </c>
      <c r="AG6" s="8" t="str">
        <f>DEC2BIN(VLOOKUP(U6,OPCODE_mult!$H$4:$N$19,7,FALSE),OPCODE_mult!H$21)</f>
        <v>000</v>
      </c>
      <c r="AH6" s="8" t="str">
        <f>DEC2BIN(IF(V6="X",0,VLOOKUP(V6,OPCODE_mult!$I$4:$N$19,6,FALSE)),OPCODE_mult!I$21)</f>
        <v>000</v>
      </c>
      <c r="AI6" s="8">
        <f>IF(W6="X",0,VLOOKUP(W6,OPCODE_mult!$J$4:$N$19,5,FALSE))</f>
        <v>0</v>
      </c>
      <c r="AJ6" s="8">
        <f>IF(X6="X",0,VLOOKUP(X6,OPCODE_mult!$K$4:$N$19,4,FALSE))</f>
        <v>0</v>
      </c>
      <c r="AK6" s="8">
        <f>IF(Y6="X",0,VLOOKUP(Y6,OPCODE_mult!$L$4:$N$19,3,FALSE))</f>
        <v>0</v>
      </c>
      <c r="AL6" s="8">
        <f>IF(Z6="X",0,VLOOKUP(Z6,OPCODE_mult!$M$4:$N$19,2,FALSE))</f>
        <v>0</v>
      </c>
      <c r="AM6" s="8" t="str">
        <f>DEC2BIN(SUM(AI6:AL6),OPCODE_mult!J$21)</f>
        <v>0000</v>
      </c>
      <c r="AO6" s="9" t="str">
        <f>AB6&amp;AC6&amp;AD6&amp;AE6&amp;AF6&amp;AG6&amp;AH6&amp;AM6</f>
        <v>00000000000000000000000</v>
      </c>
      <c r="AP6" s="1">
        <f>(BIN2DEC(AM6)+(2^OPCODE_mult!$I$25)*BIN2DEC(AH6)+(2^OPCODE_mult!$H$25)*BIN2DEC(AG6)+(2^OPCODE_mult!$G$25)*BIN2DEC(AF6)+(2^OPCODE_mult!$F$25)*BIN2DEC(AE6)+(2^OPCODE_mult!$E$25)*BIN2DEC(AD6)+(2^OPCODE_mult!$D$25)*BIN2DEC(AC6)+(2^OPCODE_mult!$C$25)*BIN2DEC(AB6))</f>
        <v>0</v>
      </c>
      <c r="AR6" s="56" t="str">
        <f t="shared" ref="AR6:AR19" si="0">"1 "&amp;H6&amp;" INSTRUCTION _"&amp;B6</f>
        <v>1 0 INSTRUCTION _NOP</v>
      </c>
      <c r="AS6" s="56" t="str">
        <f t="shared" ref="AS6:AS19" si="1">CHAR(44)&amp;CHAR(34)&amp;CHAR(32)&amp;B6&amp;CHAR(34)</f>
        <v>," NOP"</v>
      </c>
    </row>
    <row r="7" spans="1:45" x14ac:dyDescent="0.2">
      <c r="B7" s="3" t="s">
        <v>2</v>
      </c>
      <c r="D7" s="3">
        <v>0</v>
      </c>
      <c r="E7" s="3">
        <v>0</v>
      </c>
      <c r="F7" s="3">
        <f>F6+1</f>
        <v>1</v>
      </c>
      <c r="H7" s="5">
        <f t="shared" ref="H7:H19" si="2">F7+E7*64+D7*128</f>
        <v>1</v>
      </c>
      <c r="I7" s="3" t="str">
        <f t="shared" ref="I7:I19" si="3">DEC2BIN(H7,7)</f>
        <v>0000001</v>
      </c>
      <c r="J7" s="3" t="str">
        <f t="shared" ref="J7:J19" si="4">DEC2HEX(H7)</f>
        <v>1</v>
      </c>
      <c r="L7" s="69" t="s">
        <v>55</v>
      </c>
      <c r="M7" s="1" t="s">
        <v>56</v>
      </c>
      <c r="N7" s="3">
        <v>1</v>
      </c>
      <c r="P7" s="3" t="s">
        <v>323</v>
      </c>
      <c r="Q7" s="3" t="s">
        <v>320</v>
      </c>
      <c r="R7" s="8" t="s">
        <v>29</v>
      </c>
      <c r="S7" s="8" t="s">
        <v>31</v>
      </c>
      <c r="T7" s="8" t="s">
        <v>138</v>
      </c>
      <c r="U7" s="8" t="s">
        <v>124</v>
      </c>
      <c r="V7" s="8" t="s">
        <v>231</v>
      </c>
      <c r="W7" s="8" t="s">
        <v>131</v>
      </c>
      <c r="X7" s="8" t="s">
        <v>131</v>
      </c>
      <c r="Y7" s="8" t="s">
        <v>131</v>
      </c>
      <c r="Z7" s="8" t="s">
        <v>30</v>
      </c>
      <c r="AB7" s="8" t="str">
        <f>DEC2BIN(VLOOKUP(P7,OPCODE_mult!$C$4:$N$19,12,FALSE),OPCODE_mult!C$21)</f>
        <v>000</v>
      </c>
      <c r="AC7" s="8" t="str">
        <f>DEC2BIN(VLOOKUP(Q7,OPCODE_mult!$D$4:$N$19,11,FALSE),OPCODE_mult!D$21)</f>
        <v>000</v>
      </c>
      <c r="AD7" s="8" t="str">
        <f>DEC2BIN(VLOOKUP(R7,OPCODE_mult!$E$4:$N$19,10,FALSE),OPCODE_mult!E$21)</f>
        <v>0</v>
      </c>
      <c r="AE7" s="8" t="str">
        <f>DEC2BIN(VLOOKUP(S7,OPCODE_mult!$F$4:$N$19,9,FALSE),OPCODE_mult!F$21)</f>
        <v>000</v>
      </c>
      <c r="AF7" s="8" t="str">
        <f>DEC2BIN(VLOOKUP(T7,OPCODE_mult!$G$4:$N$19,8,FALSE),OPCODE_mult!G$21)</f>
        <v>001</v>
      </c>
      <c r="AG7" s="8" t="str">
        <f>DEC2BIN(VLOOKUP(U7,OPCODE_mult!$H$4:$N$19,7,FALSE),OPCODE_mult!H$21)</f>
        <v>010</v>
      </c>
      <c r="AH7" s="8" t="str">
        <f>DEC2BIN(IF(V7="X",0,VLOOKUP(V7,OPCODE_mult!$I$4:$N$19,6,FALSE)),OPCODE_mult!I$21)</f>
        <v>010</v>
      </c>
      <c r="AI7" s="8">
        <f>IF(W7="X",0,VLOOKUP(W7,OPCODE_mult!$J$4:$N$19,5,FALSE))</f>
        <v>0</v>
      </c>
      <c r="AJ7" s="8">
        <f>IF(X7="X",0,VLOOKUP(X7,OPCODE_mult!$K$4:$N$19,4,FALSE))</f>
        <v>0</v>
      </c>
      <c r="AK7" s="8">
        <f>IF(Y7="X",0,VLOOKUP(Y7,OPCODE_mult!$L$4:$N$19,3,FALSE))</f>
        <v>0</v>
      </c>
      <c r="AL7" s="8">
        <f>IF(Z7="X",0,VLOOKUP(Z7,OPCODE_mult!$M$4:$N$19,2,FALSE))</f>
        <v>0</v>
      </c>
      <c r="AM7" s="8" t="str">
        <f>DEC2BIN(SUM(AI7:AL7),OPCODE_mult!J$21)</f>
        <v>0000</v>
      </c>
      <c r="AO7" s="9" t="str">
        <f t="shared" ref="AO7:AO70" si="5">AB7&amp;AC7&amp;AD7&amp;AE7&amp;AF7&amp;AG7&amp;AH7&amp;AM7</f>
        <v>00000000000010100100000</v>
      </c>
      <c r="AP7" s="1">
        <f>(BIN2DEC(AM7)+(2^OPCODE_mult!$I$25)*BIN2DEC(AH7)+(2^OPCODE_mult!$H$25)*BIN2DEC(AG7)+(2^OPCODE_mult!$G$25)*BIN2DEC(AF7)+(2^OPCODE_mult!$F$25)*BIN2DEC(AE7)+(2^OPCODE_mult!$E$25)*BIN2DEC(AD7)+(2^OPCODE_mult!$D$25)*BIN2DEC(AC7)+(2^OPCODE_mult!$C$25)*BIN2DEC(AB7))</f>
        <v>1312</v>
      </c>
      <c r="AR7" s="56" t="str">
        <f t="shared" si="0"/>
        <v>1 1 INSTRUCTION _DROP</v>
      </c>
      <c r="AS7" s="56" t="str">
        <f t="shared" si="1"/>
        <v>," DROP"</v>
      </c>
    </row>
    <row r="8" spans="1:45" x14ac:dyDescent="0.2">
      <c r="B8" s="3" t="s">
        <v>0</v>
      </c>
      <c r="D8" s="3">
        <v>0</v>
      </c>
      <c r="E8" s="3">
        <v>0</v>
      </c>
      <c r="F8" s="3">
        <f>F7+1</f>
        <v>2</v>
      </c>
      <c r="H8" s="5">
        <f t="shared" si="2"/>
        <v>2</v>
      </c>
      <c r="I8" s="3" t="str">
        <f t="shared" si="3"/>
        <v>0000010</v>
      </c>
      <c r="J8" s="3" t="str">
        <f t="shared" si="4"/>
        <v>2</v>
      </c>
      <c r="L8" s="69" t="s">
        <v>51</v>
      </c>
      <c r="M8" s="1" t="s">
        <v>53</v>
      </c>
      <c r="N8" s="3">
        <v>1</v>
      </c>
      <c r="P8" s="3" t="s">
        <v>323</v>
      </c>
      <c r="Q8" s="3" t="s">
        <v>320</v>
      </c>
      <c r="R8" s="8" t="s">
        <v>29</v>
      </c>
      <c r="S8" s="8" t="s">
        <v>31</v>
      </c>
      <c r="T8" s="8" t="s">
        <v>137</v>
      </c>
      <c r="U8" s="8" t="s">
        <v>29</v>
      </c>
      <c r="V8" s="8" t="s">
        <v>217</v>
      </c>
      <c r="W8" s="8" t="s">
        <v>131</v>
      </c>
      <c r="X8" s="8" t="s">
        <v>29</v>
      </c>
      <c r="Y8" s="8" t="s">
        <v>131</v>
      </c>
      <c r="Z8" s="8" t="s">
        <v>131</v>
      </c>
      <c r="AB8" s="8" t="str">
        <f>DEC2BIN(VLOOKUP(P8,OPCODE_mult!$C$4:$N$19,12,FALSE),OPCODE_mult!C$21)</f>
        <v>000</v>
      </c>
      <c r="AC8" s="8" t="str">
        <f>DEC2BIN(VLOOKUP(Q8,OPCODE_mult!$D$4:$N$19,11,FALSE),OPCODE_mult!D$21)</f>
        <v>000</v>
      </c>
      <c r="AD8" s="8" t="str">
        <f>DEC2BIN(VLOOKUP(R8,OPCODE_mult!$E$4:$N$19,10,FALSE),OPCODE_mult!E$21)</f>
        <v>0</v>
      </c>
      <c r="AE8" s="8" t="str">
        <f>DEC2BIN(VLOOKUP(S8,OPCODE_mult!$F$4:$N$19,9,FALSE),OPCODE_mult!F$21)</f>
        <v>000</v>
      </c>
      <c r="AF8" s="8" t="str">
        <f>DEC2BIN(VLOOKUP(T8,OPCODE_mult!$G$4:$N$19,8,FALSE),OPCODE_mult!G$21)</f>
        <v>010</v>
      </c>
      <c r="AG8" s="8" t="str">
        <f>DEC2BIN(VLOOKUP(U8,OPCODE_mult!$H$4:$N$19,7,FALSE),OPCODE_mult!H$21)</f>
        <v>001</v>
      </c>
      <c r="AH8" s="8" t="str">
        <f>DEC2BIN(IF(V8="X",0,VLOOKUP(V8,OPCODE_mult!$I$4:$N$19,6,FALSE)),OPCODE_mult!I$21)</f>
        <v>000</v>
      </c>
      <c r="AI8" s="8">
        <f>IF(W8="X",0,VLOOKUP(W8,OPCODE_mult!$J$4:$N$19,5,FALSE))</f>
        <v>0</v>
      </c>
      <c r="AJ8" s="8">
        <f>IF(X8="X",0,VLOOKUP(X8,OPCODE_mult!$K$4:$N$19,4,FALSE))</f>
        <v>0</v>
      </c>
      <c r="AK8" s="8">
        <f>IF(Y8="X",0,VLOOKUP(Y8,OPCODE_mult!$L$4:$N$19,3,FALSE))</f>
        <v>0</v>
      </c>
      <c r="AL8" s="8">
        <f>IF(Z8="X",0,VLOOKUP(Z8,OPCODE_mult!$M$4:$N$19,2,FALSE))</f>
        <v>0</v>
      </c>
      <c r="AM8" s="8" t="str">
        <f>DEC2BIN(SUM(AI8:AL8),OPCODE_mult!J$21)</f>
        <v>0000</v>
      </c>
      <c r="AO8" s="9" t="str">
        <f t="shared" si="5"/>
        <v>00000000000100010000000</v>
      </c>
      <c r="AP8" s="1">
        <f>(BIN2DEC(AM8)+(2^OPCODE_mult!$I$25)*BIN2DEC(AH8)+(2^OPCODE_mult!$H$25)*BIN2DEC(AG8)+(2^OPCODE_mult!$G$25)*BIN2DEC(AF8)+(2^OPCODE_mult!$F$25)*BIN2DEC(AE8)+(2^OPCODE_mult!$E$25)*BIN2DEC(AD8)+(2^OPCODE_mult!$D$25)*BIN2DEC(AC8)+(2^OPCODE_mult!$C$25)*BIN2DEC(AB8))</f>
        <v>2176</v>
      </c>
      <c r="AR8" s="56" t="str">
        <f t="shared" si="0"/>
        <v>1 2 INSTRUCTION _DUP</v>
      </c>
      <c r="AS8" s="56" t="str">
        <f t="shared" si="1"/>
        <v>," DUP"</v>
      </c>
    </row>
    <row r="9" spans="1:45" x14ac:dyDescent="0.2">
      <c r="B9" s="3" t="s">
        <v>3</v>
      </c>
      <c r="D9" s="3">
        <v>0</v>
      </c>
      <c r="E9" s="3">
        <v>0</v>
      </c>
      <c r="F9" s="3">
        <f>F8+1</f>
        <v>3</v>
      </c>
      <c r="H9" s="5">
        <f t="shared" si="2"/>
        <v>3</v>
      </c>
      <c r="I9" s="3" t="str">
        <f t="shared" si="3"/>
        <v>0000011</v>
      </c>
      <c r="J9" s="3" t="str">
        <f t="shared" si="4"/>
        <v>3</v>
      </c>
      <c r="L9" s="69" t="s">
        <v>57</v>
      </c>
      <c r="M9" s="1" t="s">
        <v>58</v>
      </c>
      <c r="N9" s="3">
        <v>1</v>
      </c>
      <c r="P9" s="3" t="s">
        <v>323</v>
      </c>
      <c r="Q9" s="3" t="s">
        <v>320</v>
      </c>
      <c r="R9" s="8" t="s">
        <v>29</v>
      </c>
      <c r="S9" s="8" t="s">
        <v>31</v>
      </c>
      <c r="T9" s="8" t="s">
        <v>32</v>
      </c>
      <c r="U9" s="8" t="s">
        <v>29</v>
      </c>
      <c r="V9" s="8" t="s">
        <v>231</v>
      </c>
      <c r="W9" s="8" t="s">
        <v>131</v>
      </c>
      <c r="X9" s="8" t="s">
        <v>131</v>
      </c>
      <c r="Y9" s="8" t="s">
        <v>131</v>
      </c>
      <c r="Z9" s="8" t="s">
        <v>30</v>
      </c>
      <c r="AB9" s="8" t="str">
        <f>DEC2BIN(VLOOKUP(P9,OPCODE_mult!$C$4:$N$19,12,FALSE),OPCODE_mult!C$21)</f>
        <v>000</v>
      </c>
      <c r="AC9" s="8" t="str">
        <f>DEC2BIN(VLOOKUP(Q9,OPCODE_mult!$D$4:$N$19,11,FALSE),OPCODE_mult!D$21)</f>
        <v>000</v>
      </c>
      <c r="AD9" s="8" t="str">
        <f>DEC2BIN(VLOOKUP(R9,OPCODE_mult!$E$4:$N$19,10,FALSE),OPCODE_mult!E$21)</f>
        <v>0</v>
      </c>
      <c r="AE9" s="8" t="str">
        <f>DEC2BIN(VLOOKUP(S9,OPCODE_mult!$F$4:$N$19,9,FALSE),OPCODE_mult!F$21)</f>
        <v>000</v>
      </c>
      <c r="AF9" s="8" t="str">
        <f>DEC2BIN(VLOOKUP(T9,OPCODE_mult!$G$4:$N$19,8,FALSE),OPCODE_mult!G$21)</f>
        <v>000</v>
      </c>
      <c r="AG9" s="8" t="str">
        <f>DEC2BIN(VLOOKUP(U9,OPCODE_mult!$H$4:$N$19,7,FALSE),OPCODE_mult!H$21)</f>
        <v>001</v>
      </c>
      <c r="AH9" s="8" t="str">
        <f>DEC2BIN(IF(V9="X",0,VLOOKUP(V9,OPCODE_mult!$I$4:$N$19,6,FALSE)),OPCODE_mult!I$21)</f>
        <v>010</v>
      </c>
      <c r="AI9" s="8">
        <f>IF(W9="X",0,VLOOKUP(W9,OPCODE_mult!$J$4:$N$19,5,FALSE))</f>
        <v>0</v>
      </c>
      <c r="AJ9" s="8">
        <f>IF(X9="X",0,VLOOKUP(X9,OPCODE_mult!$K$4:$N$19,4,FALSE))</f>
        <v>0</v>
      </c>
      <c r="AK9" s="8">
        <f>IF(Y9="X",0,VLOOKUP(Y9,OPCODE_mult!$L$4:$N$19,3,FALSE))</f>
        <v>0</v>
      </c>
      <c r="AL9" s="8">
        <f>IF(Z9="X",0,VLOOKUP(Z9,OPCODE_mult!$M$4:$N$19,2,FALSE))</f>
        <v>0</v>
      </c>
      <c r="AM9" s="8" t="str">
        <f>DEC2BIN(SUM(AI9:AL9),OPCODE_mult!J$21)</f>
        <v>0000</v>
      </c>
      <c r="AO9" s="9" t="str">
        <f t="shared" si="5"/>
        <v>00000000000000010100000</v>
      </c>
      <c r="AP9" s="1">
        <f>(BIN2DEC(AM9)+(2^OPCODE_mult!$I$25)*BIN2DEC(AH9)+(2^OPCODE_mult!$H$25)*BIN2DEC(AG9)+(2^OPCODE_mult!$G$25)*BIN2DEC(AF9)+(2^OPCODE_mult!$F$25)*BIN2DEC(AE9)+(2^OPCODE_mult!$E$25)*BIN2DEC(AD9)+(2^OPCODE_mult!$D$25)*BIN2DEC(AC9)+(2^OPCODE_mult!$C$25)*BIN2DEC(AB9))</f>
        <v>160</v>
      </c>
      <c r="AR9" s="56" t="str">
        <f t="shared" si="0"/>
        <v>1 3 INSTRUCTION _SWAP</v>
      </c>
      <c r="AS9" s="56" t="str">
        <f t="shared" si="1"/>
        <v>," SWAP"</v>
      </c>
    </row>
    <row r="10" spans="1:45" x14ac:dyDescent="0.2">
      <c r="B10" s="3" t="s">
        <v>4</v>
      </c>
      <c r="D10" s="3">
        <v>0</v>
      </c>
      <c r="E10" s="3">
        <v>0</v>
      </c>
      <c r="F10" s="3">
        <f>F9+1</f>
        <v>4</v>
      </c>
      <c r="H10" s="5">
        <f t="shared" si="2"/>
        <v>4</v>
      </c>
      <c r="I10" s="3" t="str">
        <f t="shared" si="3"/>
        <v>0000100</v>
      </c>
      <c r="J10" s="3" t="str">
        <f t="shared" si="4"/>
        <v>4</v>
      </c>
      <c r="L10" s="69" t="s">
        <v>59</v>
      </c>
      <c r="M10" s="1" t="s">
        <v>60</v>
      </c>
      <c r="N10" s="3">
        <v>1</v>
      </c>
      <c r="P10" s="3" t="s">
        <v>323</v>
      </c>
      <c r="Q10" s="3" t="s">
        <v>320</v>
      </c>
      <c r="R10" s="8" t="s">
        <v>29</v>
      </c>
      <c r="S10" s="8" t="s">
        <v>31</v>
      </c>
      <c r="T10" s="8" t="s">
        <v>137</v>
      </c>
      <c r="U10" s="8" t="s">
        <v>29</v>
      </c>
      <c r="V10" s="8" t="s">
        <v>231</v>
      </c>
      <c r="W10" s="8" t="s">
        <v>131</v>
      </c>
      <c r="X10" s="8" t="s">
        <v>131</v>
      </c>
      <c r="Y10" s="8" t="s">
        <v>131</v>
      </c>
      <c r="Z10" s="8" t="s">
        <v>30</v>
      </c>
      <c r="AB10" s="8" t="str">
        <f>DEC2BIN(VLOOKUP(P10,OPCODE_mult!$C$4:$N$19,12,FALSE),OPCODE_mult!C$21)</f>
        <v>000</v>
      </c>
      <c r="AC10" s="8" t="str">
        <f>DEC2BIN(VLOOKUP(Q10,OPCODE_mult!$D$4:$N$19,11,FALSE),OPCODE_mult!D$21)</f>
        <v>000</v>
      </c>
      <c r="AD10" s="8" t="str">
        <f>DEC2BIN(VLOOKUP(R10,OPCODE_mult!$E$4:$N$19,10,FALSE),OPCODE_mult!E$21)</f>
        <v>0</v>
      </c>
      <c r="AE10" s="8" t="str">
        <f>DEC2BIN(VLOOKUP(S10,OPCODE_mult!$F$4:$N$19,9,FALSE),OPCODE_mult!F$21)</f>
        <v>000</v>
      </c>
      <c r="AF10" s="8" t="str">
        <f>DEC2BIN(VLOOKUP(T10,OPCODE_mult!$G$4:$N$19,8,FALSE),OPCODE_mult!G$21)</f>
        <v>010</v>
      </c>
      <c r="AG10" s="8" t="str">
        <f>DEC2BIN(VLOOKUP(U10,OPCODE_mult!$H$4:$N$19,7,FALSE),OPCODE_mult!H$21)</f>
        <v>001</v>
      </c>
      <c r="AH10" s="8" t="str">
        <f>DEC2BIN(IF(V10="X",0,VLOOKUP(V10,OPCODE_mult!$I$4:$N$19,6,FALSE)),OPCODE_mult!I$21)</f>
        <v>010</v>
      </c>
      <c r="AI10" s="8">
        <f>IF(W10="X",0,VLOOKUP(W10,OPCODE_mult!$J$4:$N$19,5,FALSE))</f>
        <v>0</v>
      </c>
      <c r="AJ10" s="8">
        <f>IF(X10="X",0,VLOOKUP(X10,OPCODE_mult!$K$4:$N$19,4,FALSE))</f>
        <v>0</v>
      </c>
      <c r="AK10" s="8">
        <f>IF(Y10="X",0,VLOOKUP(Y10,OPCODE_mult!$L$4:$N$19,3,FALSE))</f>
        <v>0</v>
      </c>
      <c r="AL10" s="8">
        <f>IF(Z10="X",0,VLOOKUP(Z10,OPCODE_mult!$M$4:$N$19,2,FALSE))</f>
        <v>0</v>
      </c>
      <c r="AM10" s="8" t="str">
        <f>DEC2BIN(SUM(AI10:AL10),OPCODE_mult!J$21)</f>
        <v>0000</v>
      </c>
      <c r="AO10" s="9" t="str">
        <f t="shared" si="5"/>
        <v>00000000000100010100000</v>
      </c>
      <c r="AP10" s="1">
        <f>(BIN2DEC(AM10)+(2^OPCODE_mult!$I$25)*BIN2DEC(AH10)+(2^OPCODE_mult!$H$25)*BIN2DEC(AG10)+(2^OPCODE_mult!$G$25)*BIN2DEC(AF10)+(2^OPCODE_mult!$F$25)*BIN2DEC(AE10)+(2^OPCODE_mult!$E$25)*BIN2DEC(AD10)+(2^OPCODE_mult!$D$25)*BIN2DEC(AC10)+(2^OPCODE_mult!$C$25)*BIN2DEC(AB10))</f>
        <v>2208</v>
      </c>
      <c r="AR10" s="56" t="str">
        <f t="shared" si="0"/>
        <v>1 4 INSTRUCTION _OVER</v>
      </c>
      <c r="AS10" s="56" t="str">
        <f t="shared" si="1"/>
        <v>," OVER"</v>
      </c>
    </row>
    <row r="11" spans="1:45" x14ac:dyDescent="0.2">
      <c r="B11" s="3" t="s">
        <v>5</v>
      </c>
      <c r="D11" s="3">
        <v>0</v>
      </c>
      <c r="E11" s="3">
        <v>0</v>
      </c>
      <c r="F11" s="3">
        <f t="shared" ref="F11:F19" si="6">F10+1</f>
        <v>5</v>
      </c>
      <c r="H11" s="5">
        <f t="shared" si="2"/>
        <v>5</v>
      </c>
      <c r="I11" s="3" t="str">
        <f t="shared" si="3"/>
        <v>0000101</v>
      </c>
      <c r="J11" s="3" t="str">
        <f t="shared" si="4"/>
        <v>5</v>
      </c>
      <c r="L11" s="69" t="s">
        <v>61</v>
      </c>
      <c r="M11" s="1" t="s">
        <v>62</v>
      </c>
      <c r="N11" s="3">
        <v>1</v>
      </c>
      <c r="P11" s="3" t="s">
        <v>323</v>
      </c>
      <c r="Q11" s="3" t="s">
        <v>320</v>
      </c>
      <c r="R11" s="8" t="s">
        <v>29</v>
      </c>
      <c r="S11" s="8" t="s">
        <v>31</v>
      </c>
      <c r="T11" s="8" t="s">
        <v>138</v>
      </c>
      <c r="U11" s="8" t="s">
        <v>124</v>
      </c>
      <c r="V11" s="8" t="s">
        <v>217</v>
      </c>
      <c r="W11" s="8" t="s">
        <v>131</v>
      </c>
      <c r="X11" s="8" t="s">
        <v>29</v>
      </c>
      <c r="Y11" s="8" t="s">
        <v>131</v>
      </c>
      <c r="Z11" s="8" t="s">
        <v>131</v>
      </c>
      <c r="AB11" s="8" t="str">
        <f>DEC2BIN(VLOOKUP(P11,OPCODE_mult!$C$4:$N$19,12,FALSE),OPCODE_mult!C$21)</f>
        <v>000</v>
      </c>
      <c r="AC11" s="8" t="str">
        <f>DEC2BIN(VLOOKUP(Q11,OPCODE_mult!$D$4:$N$19,11,FALSE),OPCODE_mult!D$21)</f>
        <v>000</v>
      </c>
      <c r="AD11" s="8" t="str">
        <f>DEC2BIN(VLOOKUP(R11,OPCODE_mult!$E$4:$N$19,10,FALSE),OPCODE_mult!E$21)</f>
        <v>0</v>
      </c>
      <c r="AE11" s="8" t="str">
        <f>DEC2BIN(VLOOKUP(S11,OPCODE_mult!$F$4:$N$19,9,FALSE),OPCODE_mult!F$21)</f>
        <v>000</v>
      </c>
      <c r="AF11" s="8" t="str">
        <f>DEC2BIN(VLOOKUP(T11,OPCODE_mult!$G$4:$N$19,8,FALSE),OPCODE_mult!G$21)</f>
        <v>001</v>
      </c>
      <c r="AG11" s="8" t="str">
        <f>DEC2BIN(VLOOKUP(U11,OPCODE_mult!$H$4:$N$19,7,FALSE),OPCODE_mult!H$21)</f>
        <v>010</v>
      </c>
      <c r="AH11" s="8" t="str">
        <f>DEC2BIN(IF(V11="X",0,VLOOKUP(V11,OPCODE_mult!$I$4:$N$19,6,FALSE)),OPCODE_mult!I$21)</f>
        <v>000</v>
      </c>
      <c r="AI11" s="8">
        <f>IF(W11="X",0,VLOOKUP(W11,OPCODE_mult!$J$4:$N$19,5,FALSE))</f>
        <v>0</v>
      </c>
      <c r="AJ11" s="8">
        <f>IF(X11="X",0,VLOOKUP(X11,OPCODE_mult!$K$4:$N$19,4,FALSE))</f>
        <v>0</v>
      </c>
      <c r="AK11" s="8">
        <f>IF(Y11="X",0,VLOOKUP(Y11,OPCODE_mult!$L$4:$N$19,3,FALSE))</f>
        <v>0</v>
      </c>
      <c r="AL11" s="8">
        <f>IF(Z11="X",0,VLOOKUP(Z11,OPCODE_mult!$M$4:$N$19,2,FALSE))</f>
        <v>0</v>
      </c>
      <c r="AM11" s="8" t="str">
        <f>DEC2BIN(SUM(AI11:AL11),OPCODE_mult!J$21)</f>
        <v>0000</v>
      </c>
      <c r="AO11" s="9" t="str">
        <f t="shared" si="5"/>
        <v>00000000000010100000000</v>
      </c>
      <c r="AP11" s="1">
        <f>(BIN2DEC(AM11)+(2^OPCODE_mult!$I$25)*BIN2DEC(AH11)+(2^OPCODE_mult!$H$25)*BIN2DEC(AG11)+(2^OPCODE_mult!$G$25)*BIN2DEC(AF11)+(2^OPCODE_mult!$F$25)*BIN2DEC(AE11)+(2^OPCODE_mult!$E$25)*BIN2DEC(AD11)+(2^OPCODE_mult!$D$25)*BIN2DEC(AC11)+(2^OPCODE_mult!$C$25)*BIN2DEC(AB11))</f>
        <v>1280</v>
      </c>
      <c r="AR11" s="56" t="str">
        <f t="shared" si="0"/>
        <v>1 5 INSTRUCTION _NIP</v>
      </c>
      <c r="AS11" s="56" t="str">
        <f t="shared" si="1"/>
        <v>," NIP"</v>
      </c>
    </row>
    <row r="12" spans="1:45" x14ac:dyDescent="0.2">
      <c r="B12" s="3" t="s">
        <v>6</v>
      </c>
      <c r="D12" s="3">
        <v>0</v>
      </c>
      <c r="E12" s="3">
        <v>0</v>
      </c>
      <c r="F12" s="3">
        <f t="shared" si="6"/>
        <v>6</v>
      </c>
      <c r="H12" s="5">
        <f t="shared" si="2"/>
        <v>6</v>
      </c>
      <c r="I12" s="3" t="str">
        <f t="shared" si="3"/>
        <v>0000110</v>
      </c>
      <c r="J12" s="3" t="str">
        <f t="shared" si="4"/>
        <v>6</v>
      </c>
      <c r="L12" s="69" t="s">
        <v>63</v>
      </c>
      <c r="M12" s="1" t="s">
        <v>248</v>
      </c>
      <c r="N12" s="3">
        <v>1</v>
      </c>
      <c r="P12" s="3" t="s">
        <v>323</v>
      </c>
      <c r="Q12" s="3" t="s">
        <v>320</v>
      </c>
      <c r="R12" s="8" t="s">
        <v>29</v>
      </c>
      <c r="S12" s="8" t="s">
        <v>31</v>
      </c>
      <c r="T12" s="8" t="s">
        <v>32</v>
      </c>
      <c r="U12" s="8" t="s">
        <v>29</v>
      </c>
      <c r="V12" s="8" t="s">
        <v>231</v>
      </c>
      <c r="W12" s="8" t="s">
        <v>131</v>
      </c>
      <c r="X12" s="8" t="s">
        <v>131</v>
      </c>
      <c r="Y12" s="8" t="s">
        <v>131</v>
      </c>
      <c r="Z12" s="8" t="s">
        <v>124</v>
      </c>
      <c r="AB12" s="8" t="str">
        <f>DEC2BIN(VLOOKUP(P12,OPCODE_mult!$C$4:$N$19,12,FALSE),OPCODE_mult!C$21)</f>
        <v>000</v>
      </c>
      <c r="AC12" s="8" t="str">
        <f>DEC2BIN(VLOOKUP(Q12,OPCODE_mult!$D$4:$N$19,11,FALSE),OPCODE_mult!D$21)</f>
        <v>000</v>
      </c>
      <c r="AD12" s="8" t="str">
        <f>DEC2BIN(VLOOKUP(R12,OPCODE_mult!$E$4:$N$19,10,FALSE),OPCODE_mult!E$21)</f>
        <v>0</v>
      </c>
      <c r="AE12" s="8" t="str">
        <f>DEC2BIN(VLOOKUP(S12,OPCODE_mult!$F$4:$N$19,9,FALSE),OPCODE_mult!F$21)</f>
        <v>000</v>
      </c>
      <c r="AF12" s="8" t="str">
        <f>DEC2BIN(VLOOKUP(T12,OPCODE_mult!$G$4:$N$19,8,FALSE),OPCODE_mult!G$21)</f>
        <v>000</v>
      </c>
      <c r="AG12" s="8" t="str">
        <f>DEC2BIN(VLOOKUP(U12,OPCODE_mult!$H$4:$N$19,7,FALSE),OPCODE_mult!H$21)</f>
        <v>001</v>
      </c>
      <c r="AH12" s="8" t="str">
        <f>DEC2BIN(IF(V12="X",0,VLOOKUP(V12,OPCODE_mult!$I$4:$N$19,6,FALSE)),OPCODE_mult!I$21)</f>
        <v>010</v>
      </c>
      <c r="AI12" s="8">
        <f>IF(W12="X",0,VLOOKUP(W12,OPCODE_mult!$J$4:$N$19,5,FALSE))</f>
        <v>0</v>
      </c>
      <c r="AJ12" s="8">
        <f>IF(X12="X",0,VLOOKUP(X12,OPCODE_mult!$K$4:$N$19,4,FALSE))</f>
        <v>0</v>
      </c>
      <c r="AK12" s="8">
        <f>IF(Y12="X",0,VLOOKUP(Y12,OPCODE_mult!$L$4:$N$19,3,FALSE))</f>
        <v>0</v>
      </c>
      <c r="AL12" s="8">
        <f>IF(Z12="X",0,VLOOKUP(Z12,OPCODE_mult!$M$4:$N$19,2,FALSE))</f>
        <v>1</v>
      </c>
      <c r="AM12" s="8" t="str">
        <f>DEC2BIN(SUM(AI12:AL12),OPCODE_mult!J$21)</f>
        <v>0001</v>
      </c>
      <c r="AO12" s="9" t="str">
        <f t="shared" si="5"/>
        <v>00000000000000010100001</v>
      </c>
      <c r="AP12" s="1">
        <f>(BIN2DEC(AM12)+(2^OPCODE_mult!$I$25)*BIN2DEC(AH12)+(2^OPCODE_mult!$H$25)*BIN2DEC(AG12)+(2^OPCODE_mult!$G$25)*BIN2DEC(AF12)+(2^OPCODE_mult!$F$25)*BIN2DEC(AE12)+(2^OPCODE_mult!$E$25)*BIN2DEC(AD12)+(2^OPCODE_mult!$D$25)*BIN2DEC(AC12)+(2^OPCODE_mult!$C$25)*BIN2DEC(AB12))</f>
        <v>161</v>
      </c>
      <c r="AR12" s="56" t="str">
        <f t="shared" si="0"/>
        <v>1 6 INSTRUCTION _ROT</v>
      </c>
      <c r="AS12" s="56" t="str">
        <f t="shared" si="1"/>
        <v>," ROT"</v>
      </c>
    </row>
    <row r="13" spans="1:45" s="2" customFormat="1" x14ac:dyDescent="0.2">
      <c r="B13" s="8" t="s">
        <v>7</v>
      </c>
      <c r="C13" s="8"/>
      <c r="D13" s="8">
        <v>0</v>
      </c>
      <c r="E13" s="3">
        <v>0</v>
      </c>
      <c r="F13" s="3">
        <f t="shared" si="6"/>
        <v>7</v>
      </c>
      <c r="G13" s="3"/>
      <c r="H13" s="5">
        <f t="shared" si="2"/>
        <v>7</v>
      </c>
      <c r="I13" s="3" t="str">
        <f t="shared" si="3"/>
        <v>0000111</v>
      </c>
      <c r="J13" s="3" t="str">
        <f t="shared" si="4"/>
        <v>7</v>
      </c>
      <c r="K13" s="8"/>
      <c r="L13" s="72" t="s">
        <v>64</v>
      </c>
      <c r="M13" s="2" t="s">
        <v>65</v>
      </c>
      <c r="N13" s="3">
        <v>1</v>
      </c>
      <c r="O13" s="9"/>
      <c r="P13" s="3" t="s">
        <v>323</v>
      </c>
      <c r="Q13" s="3" t="s">
        <v>320</v>
      </c>
      <c r="R13" s="8" t="s">
        <v>29</v>
      </c>
      <c r="S13" s="8" t="s">
        <v>140</v>
      </c>
      <c r="T13" s="8" t="s">
        <v>138</v>
      </c>
      <c r="U13" s="8" t="s">
        <v>124</v>
      </c>
      <c r="V13" s="8" t="s">
        <v>231</v>
      </c>
      <c r="W13" s="8" t="s">
        <v>131</v>
      </c>
      <c r="X13" s="8" t="s">
        <v>131</v>
      </c>
      <c r="Y13" s="8" t="s">
        <v>131</v>
      </c>
      <c r="Z13" s="8" t="s">
        <v>30</v>
      </c>
      <c r="AA13" s="1"/>
      <c r="AB13" s="8" t="str">
        <f>DEC2BIN(VLOOKUP(P13,OPCODE_mult!$C$4:$N$19,12,FALSE),OPCODE_mult!C$21)</f>
        <v>000</v>
      </c>
      <c r="AC13" s="8" t="str">
        <f>DEC2BIN(VLOOKUP(Q13,OPCODE_mult!$D$4:$N$19,11,FALSE),OPCODE_mult!D$21)</f>
        <v>000</v>
      </c>
      <c r="AD13" s="8" t="str">
        <f>DEC2BIN(VLOOKUP(R13,OPCODE_mult!$E$4:$N$19,10,FALSE),OPCODE_mult!E$21)</f>
        <v>0</v>
      </c>
      <c r="AE13" s="8" t="str">
        <f>DEC2BIN(VLOOKUP(S13,OPCODE_mult!$F$4:$N$19,9,FALSE),OPCODE_mult!F$21)</f>
        <v>010</v>
      </c>
      <c r="AF13" s="8" t="str">
        <f>DEC2BIN(VLOOKUP(T13,OPCODE_mult!$G$4:$N$19,8,FALSE),OPCODE_mult!G$21)</f>
        <v>001</v>
      </c>
      <c r="AG13" s="8" t="str">
        <f>DEC2BIN(VLOOKUP(U13,OPCODE_mult!$H$4:$N$19,7,FALSE),OPCODE_mult!H$21)</f>
        <v>010</v>
      </c>
      <c r="AH13" s="8" t="str">
        <f>DEC2BIN(IF(V13="X",0,VLOOKUP(V13,OPCODE_mult!$I$4:$N$19,6,FALSE)),OPCODE_mult!I$21)</f>
        <v>010</v>
      </c>
      <c r="AI13" s="8">
        <f>IF(W13="X",0,VLOOKUP(W13,OPCODE_mult!$J$4:$N$19,5,FALSE))</f>
        <v>0</v>
      </c>
      <c r="AJ13" s="8">
        <f>IF(X13="X",0,VLOOKUP(X13,OPCODE_mult!$K$4:$N$19,4,FALSE))</f>
        <v>0</v>
      </c>
      <c r="AK13" s="8">
        <f>IF(Y13="X",0,VLOOKUP(Y13,OPCODE_mult!$L$4:$N$19,3,FALSE))</f>
        <v>0</v>
      </c>
      <c r="AL13" s="8">
        <f>IF(Z13="X",0,VLOOKUP(Z13,OPCODE_mult!$M$4:$N$19,2,FALSE))</f>
        <v>0</v>
      </c>
      <c r="AM13" s="8" t="str">
        <f>DEC2BIN(SUM(AI13:AL13),OPCODE_mult!J$21)</f>
        <v>0000</v>
      </c>
      <c r="AN13" s="1"/>
      <c r="AO13" s="9" t="str">
        <f t="shared" si="5"/>
        <v>00000000100010100100000</v>
      </c>
      <c r="AP13" s="1">
        <f>(BIN2DEC(AM13)+(2^OPCODE_mult!$I$25)*BIN2DEC(AH13)+(2^OPCODE_mult!$H$25)*BIN2DEC(AG13)+(2^OPCODE_mult!$G$25)*BIN2DEC(AF13)+(2^OPCODE_mult!$F$25)*BIN2DEC(AE13)+(2^OPCODE_mult!$E$25)*BIN2DEC(AD13)+(2^OPCODE_mult!$D$25)*BIN2DEC(AC13)+(2^OPCODE_mult!$C$25)*BIN2DEC(AB13))</f>
        <v>17696</v>
      </c>
      <c r="AR13" s="56" t="str">
        <f t="shared" si="0"/>
        <v>1 7 INSTRUCTION _&gt;R</v>
      </c>
      <c r="AS13" s="56" t="str">
        <f t="shared" si="1"/>
        <v>," &gt;R"</v>
      </c>
    </row>
    <row r="14" spans="1:45" x14ac:dyDescent="0.2">
      <c r="B14" s="3" t="s">
        <v>8</v>
      </c>
      <c r="D14" s="3">
        <v>0</v>
      </c>
      <c r="E14" s="3">
        <v>0</v>
      </c>
      <c r="F14" s="3">
        <f t="shared" si="6"/>
        <v>8</v>
      </c>
      <c r="H14" s="5">
        <f t="shared" si="2"/>
        <v>8</v>
      </c>
      <c r="I14" s="3" t="str">
        <f t="shared" si="3"/>
        <v>0001000</v>
      </c>
      <c r="J14" s="3" t="str">
        <f t="shared" si="4"/>
        <v>8</v>
      </c>
      <c r="L14" s="69" t="s">
        <v>66</v>
      </c>
      <c r="M14" s="1" t="s">
        <v>126</v>
      </c>
      <c r="N14" s="3">
        <v>1</v>
      </c>
      <c r="P14" s="3" t="s">
        <v>323</v>
      </c>
      <c r="Q14" s="3" t="s">
        <v>320</v>
      </c>
      <c r="R14" s="8" t="s">
        <v>29</v>
      </c>
      <c r="S14" s="8" t="s">
        <v>31</v>
      </c>
      <c r="T14" s="8" t="s">
        <v>137</v>
      </c>
      <c r="U14" s="8" t="s">
        <v>29</v>
      </c>
      <c r="V14" s="8" t="s">
        <v>231</v>
      </c>
      <c r="W14" s="8" t="s">
        <v>131</v>
      </c>
      <c r="X14" s="8" t="s">
        <v>131</v>
      </c>
      <c r="Y14" s="8" t="s">
        <v>131</v>
      </c>
      <c r="Z14" s="8" t="s">
        <v>273</v>
      </c>
      <c r="AB14" s="8" t="str">
        <f>DEC2BIN(VLOOKUP(P14,OPCODE_mult!$C$4:$N$19,12,FALSE),OPCODE_mult!C$21)</f>
        <v>000</v>
      </c>
      <c r="AC14" s="8" t="str">
        <f>DEC2BIN(VLOOKUP(Q14,OPCODE_mult!$D$4:$N$19,11,FALSE),OPCODE_mult!D$21)</f>
        <v>000</v>
      </c>
      <c r="AD14" s="8" t="str">
        <f>DEC2BIN(VLOOKUP(R14,OPCODE_mult!$E$4:$N$19,10,FALSE),OPCODE_mult!E$21)</f>
        <v>0</v>
      </c>
      <c r="AE14" s="8" t="str">
        <f>DEC2BIN(VLOOKUP(S14,OPCODE_mult!$F$4:$N$19,9,FALSE),OPCODE_mult!F$21)</f>
        <v>000</v>
      </c>
      <c r="AF14" s="8" t="str">
        <f>DEC2BIN(VLOOKUP(T14,OPCODE_mult!$G$4:$N$19,8,FALSE),OPCODE_mult!G$21)</f>
        <v>010</v>
      </c>
      <c r="AG14" s="8" t="str">
        <f>DEC2BIN(VLOOKUP(U14,OPCODE_mult!$H$4:$N$19,7,FALSE),OPCODE_mult!H$21)</f>
        <v>001</v>
      </c>
      <c r="AH14" s="8" t="str">
        <f>DEC2BIN(IF(V14="X",0,VLOOKUP(V14,OPCODE_mult!$I$4:$N$19,6,FALSE)),OPCODE_mult!I$21)</f>
        <v>010</v>
      </c>
      <c r="AI14" s="8">
        <f>IF(W14="X",0,VLOOKUP(W14,OPCODE_mult!$J$4:$N$19,5,FALSE))</f>
        <v>0</v>
      </c>
      <c r="AJ14" s="8">
        <f>IF(X14="X",0,VLOOKUP(X14,OPCODE_mult!$K$4:$N$19,4,FALSE))</f>
        <v>0</v>
      </c>
      <c r="AK14" s="8">
        <f>IF(Y14="X",0,VLOOKUP(Y14,OPCODE_mult!$L$4:$N$19,3,FALSE))</f>
        <v>0</v>
      </c>
      <c r="AL14" s="8">
        <f>IF(Z14="X",0,VLOOKUP(Z14,OPCODE_mult!$M$4:$N$19,2,FALSE))</f>
        <v>2</v>
      </c>
      <c r="AM14" s="8" t="str">
        <f>DEC2BIN(SUM(AI14:AL14),OPCODE_mult!J$21)</f>
        <v>0010</v>
      </c>
      <c r="AO14" s="9" t="str">
        <f t="shared" si="5"/>
        <v>00000000000100010100010</v>
      </c>
      <c r="AP14" s="1">
        <f>(BIN2DEC(AM14)+(2^OPCODE_mult!$I$25)*BIN2DEC(AH14)+(2^OPCODE_mult!$H$25)*BIN2DEC(AG14)+(2^OPCODE_mult!$G$25)*BIN2DEC(AF14)+(2^OPCODE_mult!$F$25)*BIN2DEC(AE14)+(2^OPCODE_mult!$E$25)*BIN2DEC(AD14)+(2^OPCODE_mult!$D$25)*BIN2DEC(AC14)+(2^OPCODE_mult!$C$25)*BIN2DEC(AB14))</f>
        <v>2210</v>
      </c>
      <c r="AR14" s="56" t="str">
        <f t="shared" si="0"/>
        <v>1 8 INSTRUCTION _R@</v>
      </c>
      <c r="AS14" s="56" t="str">
        <f t="shared" si="1"/>
        <v>," R@"</v>
      </c>
    </row>
    <row r="15" spans="1:45" s="2" customFormat="1" x14ac:dyDescent="0.2">
      <c r="B15" s="8" t="s">
        <v>9</v>
      </c>
      <c r="C15" s="8"/>
      <c r="D15" s="8">
        <v>0</v>
      </c>
      <c r="E15" s="3">
        <v>0</v>
      </c>
      <c r="F15" s="3">
        <f t="shared" si="6"/>
        <v>9</v>
      </c>
      <c r="G15" s="3"/>
      <c r="H15" s="5">
        <f t="shared" si="2"/>
        <v>9</v>
      </c>
      <c r="I15" s="3" t="str">
        <f t="shared" si="3"/>
        <v>0001001</v>
      </c>
      <c r="J15" s="3" t="str">
        <f t="shared" si="4"/>
        <v>9</v>
      </c>
      <c r="K15" s="8"/>
      <c r="L15" s="73" t="s">
        <v>125</v>
      </c>
      <c r="M15" s="2" t="s">
        <v>67</v>
      </c>
      <c r="N15" s="3">
        <v>1</v>
      </c>
      <c r="O15" s="9"/>
      <c r="P15" s="3" t="s">
        <v>323</v>
      </c>
      <c r="Q15" s="3" t="s">
        <v>320</v>
      </c>
      <c r="R15" s="8" t="s">
        <v>29</v>
      </c>
      <c r="S15" s="8" t="s">
        <v>141</v>
      </c>
      <c r="T15" s="8" t="s">
        <v>137</v>
      </c>
      <c r="U15" s="8" t="s">
        <v>29</v>
      </c>
      <c r="V15" s="8" t="s">
        <v>231</v>
      </c>
      <c r="W15" s="8" t="s">
        <v>131</v>
      </c>
      <c r="X15" s="8" t="s">
        <v>131</v>
      </c>
      <c r="Y15" s="8" t="s">
        <v>131</v>
      </c>
      <c r="Z15" s="8" t="s">
        <v>273</v>
      </c>
      <c r="AA15" s="1"/>
      <c r="AB15" s="8" t="str">
        <f>DEC2BIN(VLOOKUP(P15,OPCODE_mult!$C$4:$N$19,12,FALSE),OPCODE_mult!C$21)</f>
        <v>000</v>
      </c>
      <c r="AC15" s="8" t="str">
        <f>DEC2BIN(VLOOKUP(Q15,OPCODE_mult!$D$4:$N$19,11,FALSE),OPCODE_mult!D$21)</f>
        <v>000</v>
      </c>
      <c r="AD15" s="8" t="str">
        <f>DEC2BIN(VLOOKUP(R15,OPCODE_mult!$E$4:$N$19,10,FALSE),OPCODE_mult!E$21)</f>
        <v>0</v>
      </c>
      <c r="AE15" s="8" t="str">
        <f>DEC2BIN(VLOOKUP(S15,OPCODE_mult!$F$4:$N$19,9,FALSE),OPCODE_mult!F$21)</f>
        <v>001</v>
      </c>
      <c r="AF15" s="8" t="str">
        <f>DEC2BIN(VLOOKUP(T15,OPCODE_mult!$G$4:$N$19,8,FALSE),OPCODE_mult!G$21)</f>
        <v>010</v>
      </c>
      <c r="AG15" s="8" t="str">
        <f>DEC2BIN(VLOOKUP(U15,OPCODE_mult!$H$4:$N$19,7,FALSE),OPCODE_mult!H$21)</f>
        <v>001</v>
      </c>
      <c r="AH15" s="8" t="str">
        <f>DEC2BIN(IF(V15="X",0,VLOOKUP(V15,OPCODE_mult!$I$4:$N$19,6,FALSE)),OPCODE_mult!I$21)</f>
        <v>010</v>
      </c>
      <c r="AI15" s="8">
        <f>IF(W15="X",0,VLOOKUP(W15,OPCODE_mult!$J$4:$N$19,5,FALSE))</f>
        <v>0</v>
      </c>
      <c r="AJ15" s="8">
        <f>IF(X15="X",0,VLOOKUP(X15,OPCODE_mult!$K$4:$N$19,4,FALSE))</f>
        <v>0</v>
      </c>
      <c r="AK15" s="8">
        <f>IF(Y15="X",0,VLOOKUP(Y15,OPCODE_mult!$L$4:$N$19,3,FALSE))</f>
        <v>0</v>
      </c>
      <c r="AL15" s="8">
        <f>IF(Z15="X",0,VLOOKUP(Z15,OPCODE_mult!$M$4:$N$19,2,FALSE))</f>
        <v>2</v>
      </c>
      <c r="AM15" s="8" t="str">
        <f>DEC2BIN(SUM(AI15:AL15),OPCODE_mult!J$21)</f>
        <v>0010</v>
      </c>
      <c r="AN15" s="1"/>
      <c r="AO15" s="9" t="str">
        <f t="shared" si="5"/>
        <v>00000000010100010100010</v>
      </c>
      <c r="AP15" s="1">
        <f>(BIN2DEC(AM15)+(2^OPCODE_mult!$I$25)*BIN2DEC(AH15)+(2^OPCODE_mult!$H$25)*BIN2DEC(AG15)+(2^OPCODE_mult!$G$25)*BIN2DEC(AF15)+(2^OPCODE_mult!$F$25)*BIN2DEC(AE15)+(2^OPCODE_mult!$E$25)*BIN2DEC(AD15)+(2^OPCODE_mult!$D$25)*BIN2DEC(AC15)+(2^OPCODE_mult!$C$25)*BIN2DEC(AB15))</f>
        <v>10402</v>
      </c>
      <c r="AR15" s="56" t="str">
        <f t="shared" si="0"/>
        <v>1 9 INSTRUCTION _R&gt;</v>
      </c>
      <c r="AS15" s="56" t="str">
        <f t="shared" si="1"/>
        <v>," R&gt;"</v>
      </c>
    </row>
    <row r="16" spans="1:45" s="2" customFormat="1" x14ac:dyDescent="0.2">
      <c r="B16" s="8" t="s">
        <v>285</v>
      </c>
      <c r="C16" s="8"/>
      <c r="D16" s="8">
        <v>0</v>
      </c>
      <c r="E16" s="3">
        <v>0</v>
      </c>
      <c r="F16" s="3">
        <f t="shared" si="6"/>
        <v>10</v>
      </c>
      <c r="G16" s="3"/>
      <c r="H16" s="5">
        <f t="shared" si="2"/>
        <v>10</v>
      </c>
      <c r="I16" s="3" t="str">
        <f t="shared" si="3"/>
        <v>0001010</v>
      </c>
      <c r="J16" s="3" t="str">
        <f t="shared" si="4"/>
        <v>A</v>
      </c>
      <c r="K16" s="8"/>
      <c r="L16" s="73" t="s">
        <v>251</v>
      </c>
      <c r="M16" s="2" t="s">
        <v>250</v>
      </c>
      <c r="N16" s="3">
        <v>1</v>
      </c>
      <c r="O16" s="9"/>
      <c r="P16" s="3" t="s">
        <v>323</v>
      </c>
      <c r="Q16" s="3" t="s">
        <v>320</v>
      </c>
      <c r="R16" s="8" t="s">
        <v>29</v>
      </c>
      <c r="S16" s="8" t="s">
        <v>31</v>
      </c>
      <c r="T16" s="8" t="s">
        <v>137</v>
      </c>
      <c r="U16" s="8" t="s">
        <v>29</v>
      </c>
      <c r="V16" s="8" t="s">
        <v>231</v>
      </c>
      <c r="W16" s="8" t="s">
        <v>131</v>
      </c>
      <c r="X16" s="8" t="s">
        <v>131</v>
      </c>
      <c r="Y16" s="8" t="s">
        <v>131</v>
      </c>
      <c r="Z16" s="8" t="s">
        <v>32</v>
      </c>
      <c r="AA16" s="1"/>
      <c r="AB16" s="8" t="str">
        <f>DEC2BIN(VLOOKUP(P16,OPCODE_mult!$C$4:$N$19,12,FALSE),OPCODE_mult!C$21)</f>
        <v>000</v>
      </c>
      <c r="AC16" s="8" t="str">
        <f>DEC2BIN(VLOOKUP(Q16,OPCODE_mult!$D$4:$N$19,11,FALSE),OPCODE_mult!D$21)</f>
        <v>000</v>
      </c>
      <c r="AD16" s="8" t="str">
        <f>DEC2BIN(VLOOKUP(R16,OPCODE_mult!$E$4:$N$19,10,FALSE),OPCODE_mult!E$21)</f>
        <v>0</v>
      </c>
      <c r="AE16" s="8" t="str">
        <f>DEC2BIN(VLOOKUP(S16,OPCODE_mult!$F$4:$N$19,9,FALSE),OPCODE_mult!F$21)</f>
        <v>000</v>
      </c>
      <c r="AF16" s="8" t="str">
        <f>DEC2BIN(VLOOKUP(T16,OPCODE_mult!$G$4:$N$19,8,FALSE),OPCODE_mult!G$21)</f>
        <v>010</v>
      </c>
      <c r="AG16" s="8" t="str">
        <f>DEC2BIN(VLOOKUP(U16,OPCODE_mult!$H$4:$N$19,7,FALSE),OPCODE_mult!H$21)</f>
        <v>001</v>
      </c>
      <c r="AH16" s="8" t="str">
        <f>DEC2BIN(IF(V16="X",0,VLOOKUP(V16,OPCODE_mult!$I$4:$N$19,6,FALSE)),OPCODE_mult!I$21)</f>
        <v>010</v>
      </c>
      <c r="AI16" s="8">
        <f>IF(W16="X",0,VLOOKUP(W16,OPCODE_mult!$J$4:$N$19,5,FALSE))</f>
        <v>0</v>
      </c>
      <c r="AJ16" s="8">
        <f>IF(X16="X",0,VLOOKUP(X16,OPCODE_mult!$K$4:$N$19,4,FALSE))</f>
        <v>0</v>
      </c>
      <c r="AK16" s="8">
        <f>IF(Y16="X",0,VLOOKUP(Y16,OPCODE_mult!$L$4:$N$19,3,FALSE))</f>
        <v>0</v>
      </c>
      <c r="AL16" s="8">
        <f>IF(Z16="X",0,VLOOKUP(Z16,OPCODE_mult!$M$4:$N$19,2,FALSE))</f>
        <v>3</v>
      </c>
      <c r="AM16" s="8" t="str">
        <f>DEC2BIN(SUM(AI16:AL16),OPCODE_mult!J$21)</f>
        <v>0011</v>
      </c>
      <c r="AN16" s="1"/>
      <c r="AO16" s="9" t="str">
        <f t="shared" si="5"/>
        <v>00000000000100010100011</v>
      </c>
      <c r="AP16" s="1">
        <f>(BIN2DEC(AM16)+(2^OPCODE_mult!$I$25)*BIN2DEC(AH16)+(2^OPCODE_mult!$H$25)*BIN2DEC(AG16)+(2^OPCODE_mult!$G$25)*BIN2DEC(AF16)+(2^OPCODE_mult!$F$25)*BIN2DEC(AE16)+(2^OPCODE_mult!$E$25)*BIN2DEC(AD16)+(2^OPCODE_mult!$D$25)*BIN2DEC(AC16)+(2^OPCODE_mult!$C$25)*BIN2DEC(AB16))</f>
        <v>2211</v>
      </c>
      <c r="AR16" s="56" t="str">
        <f t="shared" si="0"/>
        <v>1 10 INSTRUCTION _PSP@</v>
      </c>
      <c r="AS16" s="56" t="str">
        <f t="shared" si="1"/>
        <v>," PSP@"</v>
      </c>
    </row>
    <row r="17" spans="1:45" s="2" customFormat="1" x14ac:dyDescent="0.2">
      <c r="B17" s="8" t="s">
        <v>326</v>
      </c>
      <c r="C17" s="8"/>
      <c r="D17" s="8">
        <v>0</v>
      </c>
      <c r="E17" s="3">
        <v>0</v>
      </c>
      <c r="F17" s="3">
        <f t="shared" si="6"/>
        <v>11</v>
      </c>
      <c r="G17" s="3"/>
      <c r="H17" s="5">
        <f t="shared" si="2"/>
        <v>11</v>
      </c>
      <c r="I17" s="3" t="str">
        <f t="shared" si="3"/>
        <v>0001011</v>
      </c>
      <c r="J17" s="3" t="str">
        <f t="shared" si="4"/>
        <v>B</v>
      </c>
      <c r="K17" s="8"/>
      <c r="L17" s="73" t="s">
        <v>55</v>
      </c>
      <c r="M17" s="2" t="s">
        <v>328</v>
      </c>
      <c r="N17" s="3">
        <v>1</v>
      </c>
      <c r="O17" s="9"/>
      <c r="P17" s="3" t="s">
        <v>325</v>
      </c>
      <c r="Q17" s="3" t="s">
        <v>322</v>
      </c>
      <c r="R17" s="8" t="s">
        <v>237</v>
      </c>
      <c r="S17" s="8" t="s">
        <v>140</v>
      </c>
      <c r="T17" s="8" t="s">
        <v>138</v>
      </c>
      <c r="U17" s="8" t="s">
        <v>124</v>
      </c>
      <c r="V17" s="8" t="s">
        <v>231</v>
      </c>
      <c r="W17" s="8" t="s">
        <v>131</v>
      </c>
      <c r="X17" s="8" t="s">
        <v>131</v>
      </c>
      <c r="Y17" s="8" t="s">
        <v>131</v>
      </c>
      <c r="Z17" s="8" t="s">
        <v>30</v>
      </c>
      <c r="AA17" s="1"/>
      <c r="AB17" s="8" t="str">
        <f>DEC2BIN(VLOOKUP(P17,OPCODE_mult!$C$4:$N$19,12,FALSE),OPCODE_mult!C$21)</f>
        <v>010</v>
      </c>
      <c r="AC17" s="8" t="str">
        <f>DEC2BIN(VLOOKUP(Q17,OPCODE_mult!$D$4:$N$19,11,FALSE),OPCODE_mult!D$21)</f>
        <v>010</v>
      </c>
      <c r="AD17" s="8" t="str">
        <f>DEC2BIN(VLOOKUP(R17,OPCODE_mult!$E$4:$N$19,10,FALSE),OPCODE_mult!E$21)</f>
        <v>1</v>
      </c>
      <c r="AE17" s="8" t="str">
        <f>DEC2BIN(VLOOKUP(S17,OPCODE_mult!$F$4:$N$19,9,FALSE),OPCODE_mult!F$21)</f>
        <v>010</v>
      </c>
      <c r="AF17" s="8" t="str">
        <f>DEC2BIN(VLOOKUP(T17,OPCODE_mult!$G$4:$N$19,8,FALSE),OPCODE_mult!G$21)</f>
        <v>001</v>
      </c>
      <c r="AG17" s="8" t="str">
        <f>DEC2BIN(VLOOKUP(U17,OPCODE_mult!$H$4:$N$19,7,FALSE),OPCODE_mult!H$21)</f>
        <v>010</v>
      </c>
      <c r="AH17" s="8" t="str">
        <f>DEC2BIN(IF(V17="X",0,VLOOKUP(V17,OPCODE_mult!$I$4:$N$19,6,FALSE)),OPCODE_mult!I$21)</f>
        <v>010</v>
      </c>
      <c r="AI17" s="8">
        <f>IF(W17="X",0,VLOOKUP(W17,OPCODE_mult!$J$4:$N$19,5,FALSE))</f>
        <v>0</v>
      </c>
      <c r="AJ17" s="8">
        <f>IF(X17="X",0,VLOOKUP(X17,OPCODE_mult!$K$4:$N$19,4,FALSE))</f>
        <v>0</v>
      </c>
      <c r="AK17" s="8">
        <f>IF(Y17="X",0,VLOOKUP(Y17,OPCODE_mult!$L$4:$N$19,3,FALSE))</f>
        <v>0</v>
      </c>
      <c r="AL17" s="8">
        <f>IF(Z17="X",0,VLOOKUP(Z17,OPCODE_mult!$M$4:$N$19,2,FALSE))</f>
        <v>0</v>
      </c>
      <c r="AM17" s="8" t="str">
        <f>DEC2BIN(SUM(AI17:AL17),OPCODE_mult!J$21)</f>
        <v>0000</v>
      </c>
      <c r="AN17" s="1"/>
      <c r="AO17" s="9" t="str">
        <f t="shared" si="5"/>
        <v>01001010100010100100000</v>
      </c>
      <c r="AP17" s="1">
        <f>(BIN2DEC(AM17)+(2^OPCODE_mult!$I$25)*BIN2DEC(AH17)+(2^OPCODE_mult!$H$25)*BIN2DEC(AG17)+(2^OPCODE_mult!$G$25)*BIN2DEC(AF17)+(2^OPCODE_mult!$F$25)*BIN2DEC(AE17)+(2^OPCODE_mult!$E$25)*BIN2DEC(AD17)+(2^OPCODE_mult!$D$25)*BIN2DEC(AC17)+(2^OPCODE_mult!$C$25)*BIN2DEC(AB17))</f>
        <v>2442528</v>
      </c>
      <c r="AR17" s="56" t="str">
        <f t="shared" si="0"/>
        <v>1 11 INSTRUCTION _CATCH</v>
      </c>
      <c r="AS17" s="56" t="str">
        <f t="shared" si="1"/>
        <v>," CATCH"</v>
      </c>
    </row>
    <row r="18" spans="1:45" x14ac:dyDescent="0.2">
      <c r="B18" s="8" t="s">
        <v>335</v>
      </c>
      <c r="D18" s="3">
        <v>0</v>
      </c>
      <c r="E18" s="3">
        <v>0</v>
      </c>
      <c r="F18" s="3">
        <f t="shared" si="6"/>
        <v>12</v>
      </c>
      <c r="H18" s="5">
        <f t="shared" si="2"/>
        <v>12</v>
      </c>
      <c r="I18" s="3" t="str">
        <f t="shared" si="3"/>
        <v>0001100</v>
      </c>
      <c r="J18" s="3" t="str">
        <f t="shared" si="4"/>
        <v>C</v>
      </c>
      <c r="L18" s="71" t="s">
        <v>107</v>
      </c>
      <c r="M18" s="1" t="s">
        <v>336</v>
      </c>
      <c r="N18" s="3">
        <v>1</v>
      </c>
      <c r="P18" s="3" t="s">
        <v>308</v>
      </c>
      <c r="Q18" s="3" t="s">
        <v>308</v>
      </c>
      <c r="R18" s="8" t="s">
        <v>29</v>
      </c>
      <c r="S18" s="3" t="s">
        <v>308</v>
      </c>
      <c r="T18" s="8" t="s">
        <v>308</v>
      </c>
      <c r="U18" s="8" t="s">
        <v>30</v>
      </c>
      <c r="V18" s="8" t="s">
        <v>217</v>
      </c>
      <c r="W18" s="8" t="s">
        <v>131</v>
      </c>
      <c r="X18" s="8" t="s">
        <v>29</v>
      </c>
      <c r="Y18" s="8" t="s">
        <v>131</v>
      </c>
      <c r="Z18" s="8" t="s">
        <v>131</v>
      </c>
      <c r="AA18" s="8"/>
      <c r="AB18" s="8" t="str">
        <f>DEC2BIN(VLOOKUP(P18,OPCODE_mult!$C$4:$N$19,12,FALSE),OPCODE_mult!C$21)</f>
        <v>011</v>
      </c>
      <c r="AC18" s="8" t="str">
        <f>DEC2BIN(VLOOKUP(Q18,OPCODE_mult!$D$4:$N$19,11,FALSE),OPCODE_mult!D$21)</f>
        <v>100</v>
      </c>
      <c r="AD18" s="8" t="str">
        <f>DEC2BIN(VLOOKUP(R18,OPCODE_mult!$E$4:$N$19,10,FALSE),OPCODE_mult!E$21)</f>
        <v>0</v>
      </c>
      <c r="AE18" s="8" t="str">
        <f>DEC2BIN(VLOOKUP(S18,OPCODE_mult!$F$4:$N$19,9,FALSE),OPCODE_mult!F$21)</f>
        <v>101</v>
      </c>
      <c r="AF18" s="8" t="str">
        <f>DEC2BIN(VLOOKUP(T18,OPCODE_mult!$G$4:$N$19,8,FALSE),OPCODE_mult!G$21)</f>
        <v>101</v>
      </c>
      <c r="AG18" s="8" t="str">
        <f>DEC2BIN(VLOOKUP(U18,OPCODE_mult!$H$4:$N$19,7,FALSE),OPCODE_mult!H$21)</f>
        <v>000</v>
      </c>
      <c r="AH18" s="8" t="str">
        <f>DEC2BIN(IF(V18="X",0,VLOOKUP(V18,OPCODE_mult!$I$4:$N$19,6,FALSE)),OPCODE_mult!I$21)</f>
        <v>000</v>
      </c>
      <c r="AI18" s="8">
        <f>IF(W18="X",0,VLOOKUP(W18,OPCODE_mult!$J$4:$N$19,5,FALSE))</f>
        <v>0</v>
      </c>
      <c r="AJ18" s="8">
        <f>IF(X18="X",0,VLOOKUP(X18,OPCODE_mult!$K$4:$N$19,4,FALSE))</f>
        <v>0</v>
      </c>
      <c r="AK18" s="8">
        <f>IF(Y18="X",0,VLOOKUP(Y18,OPCODE_mult!$L$4:$N$19,3,FALSE))</f>
        <v>0</v>
      </c>
      <c r="AL18" s="8">
        <f>IF(Z18="X",0,VLOOKUP(Z18,OPCODE_mult!$M$4:$N$19,2,FALSE))</f>
        <v>0</v>
      </c>
      <c r="AM18" s="8" t="str">
        <f>DEC2BIN(SUM(AI18:AL18),OPCODE_mult!J$21)</f>
        <v>0000</v>
      </c>
      <c r="AO18" s="9" t="str">
        <f t="shared" si="5"/>
        <v>01110001011010000000000</v>
      </c>
      <c r="AP18" s="1">
        <f>(BIN2DEC(AM18)+(2^OPCODE_mult!$I$25)*BIN2DEC(AH18)+(2^OPCODE_mult!$H$25)*BIN2DEC(AG18)+(2^OPCODE_mult!$G$25)*BIN2DEC(AF18)+(2^OPCODE_mult!$F$25)*BIN2DEC(AE18)+(2^OPCODE_mult!$E$25)*BIN2DEC(AD18)+(2^OPCODE_mult!$D$25)*BIN2DEC(AC18)+(2^OPCODE_mult!$C$25)*BIN2DEC(AB18))</f>
        <v>3716096</v>
      </c>
      <c r="AR18" s="56" t="str">
        <f t="shared" si="0"/>
        <v>1 12 INSTRUCTION _RESETSP</v>
      </c>
      <c r="AS18" s="56" t="str">
        <f t="shared" si="1"/>
        <v>," RESETSP"</v>
      </c>
    </row>
    <row r="19" spans="1:45" x14ac:dyDescent="0.2">
      <c r="B19" s="8" t="s">
        <v>327</v>
      </c>
      <c r="D19" s="3">
        <v>0</v>
      </c>
      <c r="E19" s="3">
        <v>0</v>
      </c>
      <c r="F19" s="3">
        <f t="shared" si="6"/>
        <v>13</v>
      </c>
      <c r="H19" s="5">
        <f t="shared" si="2"/>
        <v>13</v>
      </c>
      <c r="I19" s="3" t="str">
        <f t="shared" si="3"/>
        <v>0001101</v>
      </c>
      <c r="J19" s="3" t="str">
        <f t="shared" si="4"/>
        <v>D</v>
      </c>
      <c r="L19" s="69" t="s">
        <v>330</v>
      </c>
      <c r="M19" s="1" t="s">
        <v>329</v>
      </c>
      <c r="N19" s="3">
        <v>1</v>
      </c>
      <c r="P19" s="3" t="s">
        <v>324</v>
      </c>
      <c r="Q19" s="3" t="s">
        <v>331</v>
      </c>
      <c r="R19" s="8" t="s">
        <v>29</v>
      </c>
      <c r="S19" s="8" t="s">
        <v>31</v>
      </c>
      <c r="T19" s="8" t="s">
        <v>317</v>
      </c>
      <c r="U19" s="8" t="s">
        <v>30</v>
      </c>
      <c r="V19" s="8" t="s">
        <v>217</v>
      </c>
      <c r="W19" s="8" t="s">
        <v>131</v>
      </c>
      <c r="X19" s="8" t="s">
        <v>29</v>
      </c>
      <c r="Y19" s="8" t="s">
        <v>131</v>
      </c>
      <c r="Z19" s="8" t="s">
        <v>131</v>
      </c>
      <c r="AB19" s="8" t="str">
        <f>DEC2BIN(VLOOKUP(P19,OPCODE_mult!$C$4:$N$19,12,FALSE),OPCODE_mult!C$21)</f>
        <v>001</v>
      </c>
      <c r="AC19" s="8" t="str">
        <f>DEC2BIN(VLOOKUP(Q19,OPCODE_mult!$D$4:$N$19,11,FALSE),OPCODE_mult!D$21)</f>
        <v>011</v>
      </c>
      <c r="AD19" s="8" t="str">
        <f>DEC2BIN(VLOOKUP(R19,OPCODE_mult!$E$4:$N$19,10,FALSE),OPCODE_mult!E$21)</f>
        <v>0</v>
      </c>
      <c r="AE19" s="8" t="str">
        <f>DEC2BIN(VLOOKUP(S19,OPCODE_mult!$F$4:$N$19,9,FALSE),OPCODE_mult!F$21)</f>
        <v>000</v>
      </c>
      <c r="AF19" s="8" t="str">
        <f>DEC2BIN(VLOOKUP(T19,OPCODE_mult!$G$4:$N$19,8,FALSE),OPCODE_mult!G$21)</f>
        <v>100</v>
      </c>
      <c r="AG19" s="8" t="str">
        <f>DEC2BIN(VLOOKUP(U19,OPCODE_mult!$H$4:$N$19,7,FALSE),OPCODE_mult!H$21)</f>
        <v>000</v>
      </c>
      <c r="AH19" s="8" t="str">
        <f>DEC2BIN(IF(V19="X",0,VLOOKUP(V19,OPCODE_mult!$I$4:$N$19,6,FALSE)),OPCODE_mult!I$21)</f>
        <v>000</v>
      </c>
      <c r="AI19" s="8">
        <f>IF(W19="X",0,VLOOKUP(W19,OPCODE_mult!$J$4:$N$19,5,FALSE))</f>
        <v>0</v>
      </c>
      <c r="AJ19" s="8">
        <f>IF(X19="X",0,VLOOKUP(X19,OPCODE_mult!$K$4:$N$19,4,FALSE))</f>
        <v>0</v>
      </c>
      <c r="AK19" s="8">
        <f>IF(Y19="X",0,VLOOKUP(Y19,OPCODE_mult!$L$4:$N$19,3,FALSE))</f>
        <v>0</v>
      </c>
      <c r="AL19" s="8">
        <f>IF(Z19="X",0,VLOOKUP(Z19,OPCODE_mult!$M$4:$N$19,2,FALSE))</f>
        <v>0</v>
      </c>
      <c r="AM19" s="8" t="str">
        <f>DEC2BIN(SUM(AI19:AL19),OPCODE_mult!J$21)</f>
        <v>0000</v>
      </c>
      <c r="AO19" s="9" t="str">
        <f t="shared" si="5"/>
        <v>00101100001000000000000</v>
      </c>
      <c r="AP19" s="1">
        <f>(BIN2DEC(AM19)+(2^OPCODE_mult!$I$25)*BIN2DEC(AH19)+(2^OPCODE_mult!$H$25)*BIN2DEC(AG19)+(2^OPCODE_mult!$G$25)*BIN2DEC(AF19)+(2^OPCODE_mult!$F$25)*BIN2DEC(AE19)+(2^OPCODE_mult!$E$25)*BIN2DEC(AD19)+(2^OPCODE_mult!$D$25)*BIN2DEC(AC19)+(2^OPCODE_mult!$C$25)*BIN2DEC(AB19))</f>
        <v>1445888</v>
      </c>
      <c r="AR19" s="56" t="str">
        <f t="shared" si="0"/>
        <v>1 13 INSTRUCTION _THROW</v>
      </c>
      <c r="AS19" s="56" t="str">
        <f t="shared" si="1"/>
        <v>," THROW"</v>
      </c>
    </row>
    <row r="20" spans="1:45" x14ac:dyDescent="0.2">
      <c r="I20" s="3"/>
      <c r="AB20" s="8"/>
      <c r="AC20" s="8"/>
      <c r="AF20" s="8"/>
      <c r="AO20" s="9" t="str">
        <f t="shared" si="5"/>
        <v/>
      </c>
      <c r="AR20" s="56"/>
      <c r="AS20" s="56"/>
    </row>
    <row r="21" spans="1:45" x14ac:dyDescent="0.2">
      <c r="A21" s="1" t="s">
        <v>10</v>
      </c>
      <c r="I21" s="3"/>
      <c r="AB21" s="8"/>
      <c r="AC21" s="8"/>
      <c r="AF21" s="8"/>
      <c r="AO21" s="9" t="str">
        <f t="shared" si="5"/>
        <v/>
      </c>
      <c r="AR21" s="56"/>
      <c r="AS21" s="56"/>
    </row>
    <row r="22" spans="1:45" x14ac:dyDescent="0.2">
      <c r="B22" s="4" t="s">
        <v>11</v>
      </c>
      <c r="C22" s="4"/>
      <c r="D22" s="3">
        <v>0</v>
      </c>
      <c r="E22" s="3">
        <v>0</v>
      </c>
      <c r="F22" s="3">
        <f>F19+1</f>
        <v>14</v>
      </c>
      <c r="H22" s="5">
        <f t="shared" ref="H22:H29" si="7">F22+E22*64+D22*128</f>
        <v>14</v>
      </c>
      <c r="I22" s="3" t="str">
        <f t="shared" ref="I22:I29" si="8">DEC2BIN(H22,7)</f>
        <v>0001110</v>
      </c>
      <c r="J22" s="3" t="str">
        <f t="shared" ref="J22:J29" si="9">DEC2HEX(H22)</f>
        <v>E</v>
      </c>
      <c r="L22" s="69" t="s">
        <v>68</v>
      </c>
      <c r="M22" s="1" t="s">
        <v>69</v>
      </c>
      <c r="N22" s="3">
        <v>1</v>
      </c>
      <c r="P22" s="3" t="s">
        <v>323</v>
      </c>
      <c r="Q22" s="3" t="s">
        <v>320</v>
      </c>
      <c r="R22" s="8" t="s">
        <v>29</v>
      </c>
      <c r="S22" s="8" t="s">
        <v>31</v>
      </c>
      <c r="T22" s="8" t="s">
        <v>138</v>
      </c>
      <c r="U22" s="8" t="s">
        <v>124</v>
      </c>
      <c r="V22" s="8" t="s">
        <v>217</v>
      </c>
      <c r="W22" s="8" t="s">
        <v>131</v>
      </c>
      <c r="X22" s="8" t="s">
        <v>215</v>
      </c>
      <c r="Y22" s="8" t="s">
        <v>131</v>
      </c>
      <c r="Z22" s="8" t="s">
        <v>131</v>
      </c>
      <c r="AB22" s="8" t="str">
        <f>DEC2BIN(VLOOKUP(P22,OPCODE_mult!$C$4:$N$19,12,FALSE),OPCODE_mult!C$21)</f>
        <v>000</v>
      </c>
      <c r="AC22" s="8" t="str">
        <f>DEC2BIN(VLOOKUP(Q22,OPCODE_mult!$D$4:$N$19,11,FALSE),OPCODE_mult!D$21)</f>
        <v>000</v>
      </c>
      <c r="AD22" s="8" t="str">
        <f>DEC2BIN(VLOOKUP(R22,OPCODE_mult!$E$4:$N$19,10,FALSE),OPCODE_mult!E$21)</f>
        <v>0</v>
      </c>
      <c r="AE22" s="8" t="str">
        <f>DEC2BIN(VLOOKUP(S22,OPCODE_mult!$F$4:$N$19,9,FALSE),OPCODE_mult!F$21)</f>
        <v>000</v>
      </c>
      <c r="AF22" s="8" t="str">
        <f>DEC2BIN(VLOOKUP(T22,OPCODE_mult!$G$4:$N$19,8,FALSE),OPCODE_mult!G$21)</f>
        <v>001</v>
      </c>
      <c r="AG22" s="8" t="str">
        <f>DEC2BIN(VLOOKUP(U22,OPCODE_mult!$H$4:$N$19,7,FALSE),OPCODE_mult!H$21)</f>
        <v>010</v>
      </c>
      <c r="AH22" s="8" t="str">
        <f>DEC2BIN(IF(V22="X",0,VLOOKUP(V22,OPCODE_mult!$I$4:$N$19,6,FALSE)),OPCODE_mult!I$21)</f>
        <v>000</v>
      </c>
      <c r="AI22" s="8">
        <f>IF(W22="X",0,VLOOKUP(W22,OPCODE_mult!$J$4:$N$19,5,FALSE))</f>
        <v>0</v>
      </c>
      <c r="AJ22" s="8">
        <f>IF(X22="X",0,VLOOKUP(X22,OPCODE_mult!$K$4:$N$19,4,FALSE))</f>
        <v>2</v>
      </c>
      <c r="AK22" s="8">
        <f>IF(Y22="X",0,VLOOKUP(Y22,OPCODE_mult!$L$4:$N$19,3,FALSE))</f>
        <v>0</v>
      </c>
      <c r="AL22" s="8">
        <f>IF(Z22="X",0,VLOOKUP(Z22,OPCODE_mult!$M$4:$N$19,2,FALSE))</f>
        <v>0</v>
      </c>
      <c r="AM22" s="8" t="str">
        <f>DEC2BIN(SUM(AI22:AL22),OPCODE_mult!J$21)</f>
        <v>0010</v>
      </c>
      <c r="AN22" s="12"/>
      <c r="AO22" s="9" t="str">
        <f t="shared" si="5"/>
        <v>00000000000010100000010</v>
      </c>
      <c r="AP22" s="1">
        <f>(BIN2DEC(AM22)+(2^OPCODE_mult!$I$25)*BIN2DEC(AH22)+(2^OPCODE_mult!$H$25)*BIN2DEC(AG22)+(2^OPCODE_mult!$G$25)*BIN2DEC(AF22)+(2^OPCODE_mult!$F$25)*BIN2DEC(AE22)+(2^OPCODE_mult!$E$25)*BIN2DEC(AD22)+(2^OPCODE_mult!$D$25)*BIN2DEC(AC22)+(2^OPCODE_mult!$C$25)*BIN2DEC(AB22))</f>
        <v>1282</v>
      </c>
      <c r="AR22" s="56" t="str">
        <f t="shared" ref="AR22:AR29" si="10">"1 "&amp;H22&amp;" INSTRUCTION _"&amp;B22</f>
        <v>1 14 INSTRUCTION _+</v>
      </c>
      <c r="AS22" s="56" t="str">
        <f t="shared" ref="AS22:AS29" si="11">CHAR(44)&amp;CHAR(34)&amp;CHAR(32)&amp;B22&amp;CHAR(34)</f>
        <v>," +"</v>
      </c>
    </row>
    <row r="23" spans="1:45" x14ac:dyDescent="0.2">
      <c r="B23" s="4" t="s">
        <v>12</v>
      </c>
      <c r="C23" s="4"/>
      <c r="D23" s="3">
        <v>0</v>
      </c>
      <c r="E23" s="3">
        <v>0</v>
      </c>
      <c r="F23" s="3">
        <f>F22+1</f>
        <v>15</v>
      </c>
      <c r="H23" s="5">
        <f t="shared" si="7"/>
        <v>15</v>
      </c>
      <c r="I23" s="3" t="str">
        <f t="shared" si="8"/>
        <v>0001111</v>
      </c>
      <c r="J23" s="3" t="str">
        <f t="shared" si="9"/>
        <v>F</v>
      </c>
      <c r="L23" s="69" t="s">
        <v>68</v>
      </c>
      <c r="M23" s="1" t="s">
        <v>70</v>
      </c>
      <c r="N23" s="3">
        <v>1</v>
      </c>
      <c r="P23" s="3" t="s">
        <v>323</v>
      </c>
      <c r="Q23" s="3" t="s">
        <v>320</v>
      </c>
      <c r="R23" s="8" t="s">
        <v>29</v>
      </c>
      <c r="S23" s="8" t="s">
        <v>31</v>
      </c>
      <c r="T23" s="8" t="s">
        <v>138</v>
      </c>
      <c r="U23" s="8" t="s">
        <v>124</v>
      </c>
      <c r="V23" s="8" t="s">
        <v>217</v>
      </c>
      <c r="W23" s="8" t="s">
        <v>131</v>
      </c>
      <c r="X23" s="8" t="s">
        <v>216</v>
      </c>
      <c r="Y23" s="8" t="s">
        <v>131</v>
      </c>
      <c r="Z23" s="8" t="s">
        <v>131</v>
      </c>
      <c r="AB23" s="8" t="str">
        <f>DEC2BIN(VLOOKUP(P23,OPCODE_mult!$C$4:$N$19,12,FALSE),OPCODE_mult!C$21)</f>
        <v>000</v>
      </c>
      <c r="AC23" s="8" t="str">
        <f>DEC2BIN(VLOOKUP(Q23,OPCODE_mult!$D$4:$N$19,11,FALSE),OPCODE_mult!D$21)</f>
        <v>000</v>
      </c>
      <c r="AD23" s="8" t="str">
        <f>DEC2BIN(VLOOKUP(R23,OPCODE_mult!$E$4:$N$19,10,FALSE),OPCODE_mult!E$21)</f>
        <v>0</v>
      </c>
      <c r="AE23" s="8" t="str">
        <f>DEC2BIN(VLOOKUP(S23,OPCODE_mult!$F$4:$N$19,9,FALSE),OPCODE_mult!F$21)</f>
        <v>000</v>
      </c>
      <c r="AF23" s="8" t="str">
        <f>DEC2BIN(VLOOKUP(T23,OPCODE_mult!$G$4:$N$19,8,FALSE),OPCODE_mult!G$21)</f>
        <v>001</v>
      </c>
      <c r="AG23" s="8" t="str">
        <f>DEC2BIN(VLOOKUP(U23,OPCODE_mult!$H$4:$N$19,7,FALSE),OPCODE_mult!H$21)</f>
        <v>010</v>
      </c>
      <c r="AH23" s="8" t="str">
        <f>DEC2BIN(IF(V23="X",0,VLOOKUP(V23,OPCODE_mult!$I$4:$N$19,6,FALSE)),OPCODE_mult!I$21)</f>
        <v>000</v>
      </c>
      <c r="AI23" s="8">
        <f>IF(W23="X",0,VLOOKUP(W23,OPCODE_mult!$J$4:$N$19,5,FALSE))</f>
        <v>0</v>
      </c>
      <c r="AJ23" s="8">
        <f>IF(X23="X",0,VLOOKUP(X23,OPCODE_mult!$K$4:$N$19,4,FALSE))</f>
        <v>3</v>
      </c>
      <c r="AK23" s="8">
        <f>IF(Y23="X",0,VLOOKUP(Y23,OPCODE_mult!$L$4:$N$19,3,FALSE))</f>
        <v>0</v>
      </c>
      <c r="AL23" s="8">
        <f>IF(Z23="X",0,VLOOKUP(Z23,OPCODE_mult!$M$4:$N$19,2,FALSE))</f>
        <v>0</v>
      </c>
      <c r="AM23" s="8" t="str">
        <f>DEC2BIN(SUM(AI23:AL23),OPCODE_mult!J$21)</f>
        <v>0011</v>
      </c>
      <c r="AN23" s="12"/>
      <c r="AO23" s="9" t="str">
        <f t="shared" si="5"/>
        <v>00000000000010100000011</v>
      </c>
      <c r="AP23" s="1">
        <f>(BIN2DEC(AM23)+(2^OPCODE_mult!$I$25)*BIN2DEC(AH23)+(2^OPCODE_mult!$H$25)*BIN2DEC(AG23)+(2^OPCODE_mult!$G$25)*BIN2DEC(AF23)+(2^OPCODE_mult!$F$25)*BIN2DEC(AE23)+(2^OPCODE_mult!$E$25)*BIN2DEC(AD23)+(2^OPCODE_mult!$D$25)*BIN2DEC(AC23)+(2^OPCODE_mult!$C$25)*BIN2DEC(AB23))</f>
        <v>1283</v>
      </c>
      <c r="AR23" s="56" t="str">
        <f t="shared" si="10"/>
        <v>1 15 INSTRUCTION _-</v>
      </c>
      <c r="AS23" s="56" t="str">
        <f t="shared" si="11"/>
        <v>," -"</v>
      </c>
    </row>
    <row r="24" spans="1:45" x14ac:dyDescent="0.2">
      <c r="B24" s="3" t="s">
        <v>16</v>
      </c>
      <c r="D24" s="3">
        <v>0</v>
      </c>
      <c r="E24" s="3">
        <v>0</v>
      </c>
      <c r="F24" s="3">
        <f t="shared" ref="F24:F29" si="12">F23+1</f>
        <v>16</v>
      </c>
      <c r="H24" s="5">
        <f t="shared" si="7"/>
        <v>16</v>
      </c>
      <c r="I24" s="3" t="str">
        <f t="shared" si="8"/>
        <v>0010000</v>
      </c>
      <c r="J24" s="3" t="str">
        <f t="shared" si="9"/>
        <v>10</v>
      </c>
      <c r="L24" s="69" t="s">
        <v>74</v>
      </c>
      <c r="M24" s="1" t="s">
        <v>75</v>
      </c>
      <c r="N24" s="3">
        <v>1</v>
      </c>
      <c r="P24" s="3" t="s">
        <v>323</v>
      </c>
      <c r="Q24" s="3" t="s">
        <v>320</v>
      </c>
      <c r="R24" s="8" t="s">
        <v>29</v>
      </c>
      <c r="S24" s="8" t="s">
        <v>31</v>
      </c>
      <c r="T24" s="8" t="s">
        <v>32</v>
      </c>
      <c r="U24" s="8" t="s">
        <v>30</v>
      </c>
      <c r="V24" s="8" t="s">
        <v>217</v>
      </c>
      <c r="W24" s="8" t="s">
        <v>131</v>
      </c>
      <c r="X24" s="8" t="s">
        <v>16</v>
      </c>
      <c r="Y24" s="8" t="s">
        <v>131</v>
      </c>
      <c r="Z24" s="8" t="s">
        <v>131</v>
      </c>
      <c r="AB24" s="8" t="str">
        <f>DEC2BIN(VLOOKUP(P24,OPCODE_mult!$C$4:$N$19,12,FALSE),OPCODE_mult!C$21)</f>
        <v>000</v>
      </c>
      <c r="AC24" s="8" t="str">
        <f>DEC2BIN(VLOOKUP(Q24,OPCODE_mult!$D$4:$N$19,11,FALSE),OPCODE_mult!D$21)</f>
        <v>000</v>
      </c>
      <c r="AD24" s="8" t="str">
        <f>DEC2BIN(VLOOKUP(R24,OPCODE_mult!$E$4:$N$19,10,FALSE),OPCODE_mult!E$21)</f>
        <v>0</v>
      </c>
      <c r="AE24" s="8" t="str">
        <f>DEC2BIN(VLOOKUP(S24,OPCODE_mult!$F$4:$N$19,9,FALSE),OPCODE_mult!F$21)</f>
        <v>000</v>
      </c>
      <c r="AF24" s="8" t="str">
        <f>DEC2BIN(VLOOKUP(T24,OPCODE_mult!$G$4:$N$19,8,FALSE),OPCODE_mult!G$21)</f>
        <v>000</v>
      </c>
      <c r="AG24" s="8" t="str">
        <f>DEC2BIN(VLOOKUP(U24,OPCODE_mult!$H$4:$N$19,7,FALSE),OPCODE_mult!H$21)</f>
        <v>000</v>
      </c>
      <c r="AH24" s="8" t="str">
        <f>DEC2BIN(IF(V24="X",0,VLOOKUP(V24,OPCODE_mult!$I$4:$N$19,6,FALSE)),OPCODE_mult!I$21)</f>
        <v>000</v>
      </c>
      <c r="AI24" s="8">
        <f>IF(W24="X",0,VLOOKUP(W24,OPCODE_mult!$J$4:$N$19,5,FALSE))</f>
        <v>0</v>
      </c>
      <c r="AJ24" s="8">
        <f>IF(X24="X",0,VLOOKUP(X24,OPCODE_mult!$K$4:$N$19,4,FALSE))</f>
        <v>1</v>
      </c>
      <c r="AK24" s="8">
        <f>IF(Y24="X",0,VLOOKUP(Y24,OPCODE_mult!$L$4:$N$19,3,FALSE))</f>
        <v>0</v>
      </c>
      <c r="AL24" s="8">
        <f>IF(Z24="X",0,VLOOKUP(Z24,OPCODE_mult!$M$4:$N$19,2,FALSE))</f>
        <v>0</v>
      </c>
      <c r="AM24" s="8" t="str">
        <f>DEC2BIN(SUM(AI24:AL24),OPCODE_mult!J$21)</f>
        <v>0001</v>
      </c>
      <c r="AN24" s="12"/>
      <c r="AO24" s="9" t="str">
        <f t="shared" si="5"/>
        <v>00000000000000000000001</v>
      </c>
      <c r="AP24" s="1">
        <f>(BIN2DEC(AM24)+(2^OPCODE_mult!$I$25)*BIN2DEC(AH24)+(2^OPCODE_mult!$H$25)*BIN2DEC(AG24)+(2^OPCODE_mult!$G$25)*BIN2DEC(AF24)+(2^OPCODE_mult!$F$25)*BIN2DEC(AE24)+(2^OPCODE_mult!$E$25)*BIN2DEC(AD24)+(2^OPCODE_mult!$D$25)*BIN2DEC(AC24)+(2^OPCODE_mult!$C$25)*BIN2DEC(AB24))</f>
        <v>1</v>
      </c>
      <c r="AR24" s="56" t="str">
        <f t="shared" si="10"/>
        <v>1 16 INSTRUCTION _NEGATE</v>
      </c>
      <c r="AS24" s="56" t="str">
        <f t="shared" si="11"/>
        <v>," NEGATE"</v>
      </c>
    </row>
    <row r="25" spans="1:45" s="2" customFormat="1" x14ac:dyDescent="0.2">
      <c r="B25" s="8" t="s">
        <v>47</v>
      </c>
      <c r="C25" s="8"/>
      <c r="D25" s="3">
        <v>0</v>
      </c>
      <c r="E25" s="3">
        <v>0</v>
      </c>
      <c r="F25" s="3">
        <f t="shared" si="12"/>
        <v>17</v>
      </c>
      <c r="G25" s="3"/>
      <c r="H25" s="5">
        <f t="shared" si="7"/>
        <v>17</v>
      </c>
      <c r="I25" s="3" t="str">
        <f t="shared" si="8"/>
        <v>0010001</v>
      </c>
      <c r="J25" s="3" t="str">
        <f t="shared" si="9"/>
        <v>11</v>
      </c>
      <c r="K25" s="3"/>
      <c r="L25" s="72" t="s">
        <v>91</v>
      </c>
      <c r="M25" s="2" t="s">
        <v>92</v>
      </c>
      <c r="N25" s="3">
        <v>1</v>
      </c>
      <c r="O25" s="9"/>
      <c r="P25" s="3" t="s">
        <v>323</v>
      </c>
      <c r="Q25" s="3" t="s">
        <v>320</v>
      </c>
      <c r="R25" s="8" t="s">
        <v>29</v>
      </c>
      <c r="S25" s="8" t="s">
        <v>31</v>
      </c>
      <c r="T25" s="8" t="s">
        <v>32</v>
      </c>
      <c r="U25" s="8" t="s">
        <v>30</v>
      </c>
      <c r="V25" s="8" t="s">
        <v>217</v>
      </c>
      <c r="W25" s="8" t="s">
        <v>131</v>
      </c>
      <c r="X25" s="10" t="s">
        <v>47</v>
      </c>
      <c r="Y25" s="8" t="s">
        <v>131</v>
      </c>
      <c r="Z25" s="8" t="s">
        <v>131</v>
      </c>
      <c r="AA25" s="1"/>
      <c r="AB25" s="8" t="str">
        <f>DEC2BIN(VLOOKUP(P25,OPCODE_mult!$C$4:$N$19,12,FALSE),OPCODE_mult!C$21)</f>
        <v>000</v>
      </c>
      <c r="AC25" s="8" t="str">
        <f>DEC2BIN(VLOOKUP(Q25,OPCODE_mult!$D$4:$N$19,11,FALSE),OPCODE_mult!D$21)</f>
        <v>000</v>
      </c>
      <c r="AD25" s="8" t="str">
        <f>DEC2BIN(VLOOKUP(R25,OPCODE_mult!$E$4:$N$19,10,FALSE),OPCODE_mult!E$21)</f>
        <v>0</v>
      </c>
      <c r="AE25" s="8" t="str">
        <f>DEC2BIN(VLOOKUP(S25,OPCODE_mult!$F$4:$N$19,9,FALSE),OPCODE_mult!F$21)</f>
        <v>000</v>
      </c>
      <c r="AF25" s="8" t="str">
        <f>DEC2BIN(VLOOKUP(T25,OPCODE_mult!$G$4:$N$19,8,FALSE),OPCODE_mult!G$21)</f>
        <v>000</v>
      </c>
      <c r="AG25" s="8" t="str">
        <f>DEC2BIN(VLOOKUP(U25,OPCODE_mult!$H$4:$N$19,7,FALSE),OPCODE_mult!H$21)</f>
        <v>000</v>
      </c>
      <c r="AH25" s="8" t="str">
        <f>DEC2BIN(IF(V25="X",0,VLOOKUP(V25,OPCODE_mult!$I$4:$N$19,6,FALSE)),OPCODE_mult!I$21)</f>
        <v>000</v>
      </c>
      <c r="AI25" s="8">
        <f>IF(W25="X",0,VLOOKUP(W25,OPCODE_mult!$J$4:$N$19,5,FALSE))</f>
        <v>0</v>
      </c>
      <c r="AJ25" s="8">
        <f>IF(X25="X",0,VLOOKUP(X25,OPCODE_mult!$K$4:$N$19,4,FALSE))</f>
        <v>6</v>
      </c>
      <c r="AK25" s="8">
        <f>IF(Y25="X",0,VLOOKUP(Y25,OPCODE_mult!$L$4:$N$19,3,FALSE))</f>
        <v>0</v>
      </c>
      <c r="AL25" s="8">
        <f>IF(Z25="X",0,VLOOKUP(Z25,OPCODE_mult!$M$4:$N$19,2,FALSE))</f>
        <v>0</v>
      </c>
      <c r="AM25" s="8" t="str">
        <f>DEC2BIN(SUM(AI25:AL25),OPCODE_mult!J$21)</f>
        <v>0110</v>
      </c>
      <c r="AN25" s="12"/>
      <c r="AO25" s="9" t="str">
        <f t="shared" si="5"/>
        <v>00000000000000000000110</v>
      </c>
      <c r="AP25" s="1">
        <f>(BIN2DEC(AM25)+(2^OPCODE_mult!$I$25)*BIN2DEC(AH25)+(2^OPCODE_mult!$H$25)*BIN2DEC(AG25)+(2^OPCODE_mult!$G$25)*BIN2DEC(AF25)+(2^OPCODE_mult!$F$25)*BIN2DEC(AE25)+(2^OPCODE_mult!$E$25)*BIN2DEC(AD25)+(2^OPCODE_mult!$D$25)*BIN2DEC(AC25)+(2^OPCODE_mult!$C$25)*BIN2DEC(AB25))</f>
        <v>6</v>
      </c>
      <c r="AR25" s="56" t="str">
        <f t="shared" si="10"/>
        <v>1 17 INSTRUCTION _1+</v>
      </c>
      <c r="AS25" s="56" t="str">
        <f t="shared" si="11"/>
        <v>," 1+"</v>
      </c>
    </row>
    <row r="26" spans="1:45" s="2" customFormat="1" x14ac:dyDescent="0.2">
      <c r="B26" s="10" t="s">
        <v>48</v>
      </c>
      <c r="C26" s="8"/>
      <c r="D26" s="3">
        <v>0</v>
      </c>
      <c r="E26" s="3">
        <v>0</v>
      </c>
      <c r="F26" s="3">
        <f t="shared" si="12"/>
        <v>18</v>
      </c>
      <c r="G26" s="3"/>
      <c r="H26" s="5">
        <f t="shared" si="7"/>
        <v>18</v>
      </c>
      <c r="I26" s="3" t="str">
        <f t="shared" si="8"/>
        <v>0010010</v>
      </c>
      <c r="J26" s="3" t="str">
        <f t="shared" si="9"/>
        <v>12</v>
      </c>
      <c r="K26" s="3"/>
      <c r="L26" s="72" t="s">
        <v>91</v>
      </c>
      <c r="M26" s="2" t="s">
        <v>93</v>
      </c>
      <c r="N26" s="3">
        <v>1</v>
      </c>
      <c r="O26" s="9"/>
      <c r="P26" s="3" t="s">
        <v>323</v>
      </c>
      <c r="Q26" s="3" t="s">
        <v>320</v>
      </c>
      <c r="R26" s="8" t="s">
        <v>29</v>
      </c>
      <c r="S26" s="8" t="s">
        <v>31</v>
      </c>
      <c r="T26" s="8" t="s">
        <v>32</v>
      </c>
      <c r="U26" s="8" t="s">
        <v>30</v>
      </c>
      <c r="V26" s="8" t="s">
        <v>217</v>
      </c>
      <c r="W26" s="8" t="s">
        <v>131</v>
      </c>
      <c r="X26" s="10" t="s">
        <v>48</v>
      </c>
      <c r="Y26" s="8" t="s">
        <v>131</v>
      </c>
      <c r="Z26" s="8" t="s">
        <v>131</v>
      </c>
      <c r="AA26" s="1"/>
      <c r="AB26" s="8" t="str">
        <f>DEC2BIN(VLOOKUP(P26,OPCODE_mult!$C$4:$N$19,12,FALSE),OPCODE_mult!C$21)</f>
        <v>000</v>
      </c>
      <c r="AC26" s="8" t="str">
        <f>DEC2BIN(VLOOKUP(Q26,OPCODE_mult!$D$4:$N$19,11,FALSE),OPCODE_mult!D$21)</f>
        <v>000</v>
      </c>
      <c r="AD26" s="8" t="str">
        <f>DEC2BIN(VLOOKUP(R26,OPCODE_mult!$E$4:$N$19,10,FALSE),OPCODE_mult!E$21)</f>
        <v>0</v>
      </c>
      <c r="AE26" s="8" t="str">
        <f>DEC2BIN(VLOOKUP(S26,OPCODE_mult!$F$4:$N$19,9,FALSE),OPCODE_mult!F$21)</f>
        <v>000</v>
      </c>
      <c r="AF26" s="8" t="str">
        <f>DEC2BIN(VLOOKUP(T26,OPCODE_mult!$G$4:$N$19,8,FALSE),OPCODE_mult!G$21)</f>
        <v>000</v>
      </c>
      <c r="AG26" s="8" t="str">
        <f>DEC2BIN(VLOOKUP(U26,OPCODE_mult!$H$4:$N$19,7,FALSE),OPCODE_mult!H$21)</f>
        <v>000</v>
      </c>
      <c r="AH26" s="8" t="str">
        <f>DEC2BIN(IF(V26="X",0,VLOOKUP(V26,OPCODE_mult!$I$4:$N$19,6,FALSE)),OPCODE_mult!I$21)</f>
        <v>000</v>
      </c>
      <c r="AI26" s="8">
        <f>IF(W26="X",0,VLOOKUP(W26,OPCODE_mult!$J$4:$N$19,5,FALSE))</f>
        <v>0</v>
      </c>
      <c r="AJ26" s="8">
        <f>IF(X26="X",0,VLOOKUP(X26,OPCODE_mult!$K$4:$N$19,4,FALSE))</f>
        <v>7</v>
      </c>
      <c r="AK26" s="8">
        <f>IF(Y26="X",0,VLOOKUP(Y26,OPCODE_mult!$L$4:$N$19,3,FALSE))</f>
        <v>0</v>
      </c>
      <c r="AL26" s="8">
        <f>IF(Z26="X",0,VLOOKUP(Z26,OPCODE_mult!$M$4:$N$19,2,FALSE))</f>
        <v>0</v>
      </c>
      <c r="AM26" s="8" t="str">
        <f>DEC2BIN(SUM(AI26:AL26),OPCODE_mult!J$21)</f>
        <v>0111</v>
      </c>
      <c r="AN26" s="12"/>
      <c r="AO26" s="9" t="str">
        <f t="shared" si="5"/>
        <v>00000000000000000000111</v>
      </c>
      <c r="AP26" s="1">
        <f>(BIN2DEC(AM26)+(2^OPCODE_mult!$I$25)*BIN2DEC(AH26)+(2^OPCODE_mult!$H$25)*BIN2DEC(AG26)+(2^OPCODE_mult!$G$25)*BIN2DEC(AF26)+(2^OPCODE_mult!$F$25)*BIN2DEC(AE26)+(2^OPCODE_mult!$E$25)*BIN2DEC(AD26)+(2^OPCODE_mult!$D$25)*BIN2DEC(AC26)+(2^OPCODE_mult!$C$25)*BIN2DEC(AB26))</f>
        <v>7</v>
      </c>
      <c r="AR26" s="56" t="str">
        <f t="shared" si="10"/>
        <v>1 18 INSTRUCTION _1-</v>
      </c>
      <c r="AS26" s="56" t="str">
        <f t="shared" si="11"/>
        <v>," 1-"</v>
      </c>
    </row>
    <row r="27" spans="1:45" s="2" customFormat="1" x14ac:dyDescent="0.2">
      <c r="B27" s="10" t="s">
        <v>50</v>
      </c>
      <c r="C27" s="8"/>
      <c r="D27" s="3">
        <v>0</v>
      </c>
      <c r="E27" s="3">
        <v>0</v>
      </c>
      <c r="F27" s="3">
        <f>F26+1</f>
        <v>19</v>
      </c>
      <c r="G27" s="3"/>
      <c r="H27" s="5">
        <f t="shared" si="7"/>
        <v>19</v>
      </c>
      <c r="I27" s="3" t="str">
        <f t="shared" si="8"/>
        <v>0010011</v>
      </c>
      <c r="J27" s="3" t="str">
        <f t="shared" si="9"/>
        <v>13</v>
      </c>
      <c r="K27" s="3"/>
      <c r="L27" s="72" t="s">
        <v>91</v>
      </c>
      <c r="M27" s="2" t="s">
        <v>94</v>
      </c>
      <c r="N27" s="3">
        <v>1</v>
      </c>
      <c r="O27" s="9"/>
      <c r="P27" s="3" t="s">
        <v>323</v>
      </c>
      <c r="Q27" s="3" t="s">
        <v>320</v>
      </c>
      <c r="R27" s="8" t="s">
        <v>29</v>
      </c>
      <c r="S27" s="8" t="s">
        <v>31</v>
      </c>
      <c r="T27" s="8" t="s">
        <v>32</v>
      </c>
      <c r="U27" s="8" t="s">
        <v>30</v>
      </c>
      <c r="V27" s="8" t="s">
        <v>218</v>
      </c>
      <c r="W27" s="8" t="s">
        <v>131</v>
      </c>
      <c r="X27" s="8" t="s">
        <v>131</v>
      </c>
      <c r="Y27" s="8" t="s">
        <v>173</v>
      </c>
      <c r="Z27" s="8" t="s">
        <v>131</v>
      </c>
      <c r="AA27" s="1"/>
      <c r="AB27" s="8" t="str">
        <f>DEC2BIN(VLOOKUP(P27,OPCODE_mult!$C$4:$N$19,12,FALSE),OPCODE_mult!C$21)</f>
        <v>000</v>
      </c>
      <c r="AC27" s="8" t="str">
        <f>DEC2BIN(VLOOKUP(Q27,OPCODE_mult!$D$4:$N$19,11,FALSE),OPCODE_mult!D$21)</f>
        <v>000</v>
      </c>
      <c r="AD27" s="8" t="str">
        <f>DEC2BIN(VLOOKUP(R27,OPCODE_mult!$E$4:$N$19,10,FALSE),OPCODE_mult!E$21)</f>
        <v>0</v>
      </c>
      <c r="AE27" s="8" t="str">
        <f>DEC2BIN(VLOOKUP(S27,OPCODE_mult!$F$4:$N$19,9,FALSE),OPCODE_mult!F$21)</f>
        <v>000</v>
      </c>
      <c r="AF27" s="8" t="str">
        <f>DEC2BIN(VLOOKUP(T27,OPCODE_mult!$G$4:$N$19,8,FALSE),OPCODE_mult!G$21)</f>
        <v>000</v>
      </c>
      <c r="AG27" s="8" t="str">
        <f>DEC2BIN(VLOOKUP(U27,OPCODE_mult!$H$4:$N$19,7,FALSE),OPCODE_mult!H$21)</f>
        <v>000</v>
      </c>
      <c r="AH27" s="8" t="str">
        <f>DEC2BIN(IF(V27="X",0,VLOOKUP(V27,OPCODE_mult!$I$4:$N$19,6,FALSE)),OPCODE_mult!I$21)</f>
        <v>001</v>
      </c>
      <c r="AI27" s="8">
        <f>IF(W27="X",0,VLOOKUP(W27,OPCODE_mult!$J$4:$N$19,5,FALSE))</f>
        <v>0</v>
      </c>
      <c r="AJ27" s="8">
        <f>IF(X27="X",0,VLOOKUP(X27,OPCODE_mult!$K$4:$N$19,4,FALSE))</f>
        <v>0</v>
      </c>
      <c r="AK27" s="8">
        <f>IF(Y27="X",0,VLOOKUP(Y27,OPCODE_mult!$L$4:$N$19,3,FALSE))</f>
        <v>7</v>
      </c>
      <c r="AL27" s="8">
        <f>IF(Z27="X",0,VLOOKUP(Z27,OPCODE_mult!$M$4:$N$19,2,FALSE))</f>
        <v>0</v>
      </c>
      <c r="AM27" s="8" t="str">
        <f>DEC2BIN(SUM(AI27:AL27),OPCODE_mult!J$21)</f>
        <v>0111</v>
      </c>
      <c r="AN27" s="12"/>
      <c r="AO27" s="9" t="str">
        <f t="shared" si="5"/>
        <v>00000000000000000010111</v>
      </c>
      <c r="AP27" s="1">
        <f>(BIN2DEC(AM27)+(2^OPCODE_mult!$I$25)*BIN2DEC(AH27)+(2^OPCODE_mult!$H$25)*BIN2DEC(AG27)+(2^OPCODE_mult!$G$25)*BIN2DEC(AF27)+(2^OPCODE_mult!$F$25)*BIN2DEC(AE27)+(2^OPCODE_mult!$E$25)*BIN2DEC(AD27)+(2^OPCODE_mult!$D$25)*BIN2DEC(AC27)+(2^OPCODE_mult!$C$25)*BIN2DEC(AB27))</f>
        <v>23</v>
      </c>
      <c r="AR27" s="56" t="str">
        <f t="shared" si="10"/>
        <v>1 19 INSTRUCTION _2/</v>
      </c>
      <c r="AS27" s="56" t="str">
        <f t="shared" si="11"/>
        <v>," 2/"</v>
      </c>
    </row>
    <row r="28" spans="1:45" s="2" customFormat="1" x14ac:dyDescent="0.2">
      <c r="B28" s="8" t="s">
        <v>203</v>
      </c>
      <c r="C28" s="8"/>
      <c r="D28" s="8">
        <v>0</v>
      </c>
      <c r="E28" s="3">
        <v>0</v>
      </c>
      <c r="F28" s="3">
        <f>F27+1</f>
        <v>20</v>
      </c>
      <c r="G28" s="3"/>
      <c r="H28" s="5">
        <f t="shared" si="7"/>
        <v>20</v>
      </c>
      <c r="I28" s="3" t="str">
        <f t="shared" si="8"/>
        <v>0010100</v>
      </c>
      <c r="J28" s="3" t="str">
        <f t="shared" si="9"/>
        <v>14</v>
      </c>
      <c r="K28" s="8"/>
      <c r="L28" s="69" t="s">
        <v>68</v>
      </c>
      <c r="M28" s="2" t="s">
        <v>227</v>
      </c>
      <c r="N28" s="3">
        <v>1</v>
      </c>
      <c r="O28" s="9"/>
      <c r="P28" s="3" t="s">
        <v>323</v>
      </c>
      <c r="Q28" s="3" t="s">
        <v>320</v>
      </c>
      <c r="R28" s="8" t="s">
        <v>29</v>
      </c>
      <c r="S28" s="8" t="s">
        <v>31</v>
      </c>
      <c r="T28" s="8" t="s">
        <v>138</v>
      </c>
      <c r="U28" s="8" t="s">
        <v>124</v>
      </c>
      <c r="V28" s="8" t="s">
        <v>217</v>
      </c>
      <c r="W28" s="8" t="s">
        <v>131</v>
      </c>
      <c r="X28" s="8" t="s">
        <v>203</v>
      </c>
      <c r="Y28" s="8" t="s">
        <v>131</v>
      </c>
      <c r="Z28" s="8" t="s">
        <v>131</v>
      </c>
      <c r="AA28" s="1"/>
      <c r="AB28" s="8" t="str">
        <f>DEC2BIN(VLOOKUP(P28,OPCODE_mult!$C$4:$N$19,12,FALSE),OPCODE_mult!C$21)</f>
        <v>000</v>
      </c>
      <c r="AC28" s="8" t="str">
        <f>DEC2BIN(VLOOKUP(Q28,OPCODE_mult!$D$4:$N$19,11,FALSE),OPCODE_mult!D$21)</f>
        <v>000</v>
      </c>
      <c r="AD28" s="8" t="str">
        <f>DEC2BIN(VLOOKUP(R28,OPCODE_mult!$E$4:$N$19,10,FALSE),OPCODE_mult!E$21)</f>
        <v>0</v>
      </c>
      <c r="AE28" s="8" t="str">
        <f>DEC2BIN(VLOOKUP(S28,OPCODE_mult!$F$4:$N$19,9,FALSE),OPCODE_mult!F$21)</f>
        <v>000</v>
      </c>
      <c r="AF28" s="8" t="str">
        <f>DEC2BIN(VLOOKUP(T28,OPCODE_mult!$G$4:$N$19,8,FALSE),OPCODE_mult!G$21)</f>
        <v>001</v>
      </c>
      <c r="AG28" s="8" t="str">
        <f>DEC2BIN(VLOOKUP(U28,OPCODE_mult!$H$4:$N$19,7,FALSE),OPCODE_mult!H$21)</f>
        <v>010</v>
      </c>
      <c r="AH28" s="8" t="str">
        <f>DEC2BIN(IF(V28="X",0,VLOOKUP(V28,OPCODE_mult!$I$4:$N$19,6,FALSE)),OPCODE_mult!I$21)</f>
        <v>000</v>
      </c>
      <c r="AI28" s="8">
        <f>IF(W28="X",0,VLOOKUP(W28,OPCODE_mult!$J$4:$N$19,5,FALSE))</f>
        <v>0</v>
      </c>
      <c r="AJ28" s="8">
        <f>IF(X28="X",0,VLOOKUP(X28,OPCODE_mult!$K$4:$N$19,4,FALSE))</f>
        <v>4</v>
      </c>
      <c r="AK28" s="8">
        <f>IF(Y28="X",0,VLOOKUP(Y28,OPCODE_mult!$L$4:$N$19,3,FALSE))</f>
        <v>0</v>
      </c>
      <c r="AL28" s="8">
        <f>IF(Z28="X",0,VLOOKUP(Z28,OPCODE_mult!$M$4:$N$19,2,FALSE))</f>
        <v>0</v>
      </c>
      <c r="AM28" s="8" t="str">
        <f>DEC2BIN(SUM(AI28:AL28),OPCODE_mult!J$21)</f>
        <v>0100</v>
      </c>
      <c r="AN28" s="12"/>
      <c r="AO28" s="9" t="str">
        <f t="shared" si="5"/>
        <v>00000000000010100000100</v>
      </c>
      <c r="AP28" s="1">
        <f>(BIN2DEC(AM28)+(2^OPCODE_mult!$I$25)*BIN2DEC(AH28)+(2^OPCODE_mult!$H$25)*BIN2DEC(AG28)+(2^OPCODE_mult!$G$25)*BIN2DEC(AF28)+(2^OPCODE_mult!$F$25)*BIN2DEC(AE28)+(2^OPCODE_mult!$E$25)*BIN2DEC(AD28)+(2^OPCODE_mult!$D$25)*BIN2DEC(AC28)+(2^OPCODE_mult!$C$25)*BIN2DEC(AB28))</f>
        <v>1284</v>
      </c>
      <c r="AR28" s="56" t="str">
        <f t="shared" si="10"/>
        <v>1 20 INSTRUCTION _ADDX</v>
      </c>
      <c r="AS28" s="56" t="str">
        <f t="shared" si="11"/>
        <v>," ADDX"</v>
      </c>
    </row>
    <row r="29" spans="1:45" s="2" customFormat="1" x14ac:dyDescent="0.2">
      <c r="B29" s="8" t="s">
        <v>204</v>
      </c>
      <c r="C29" s="8"/>
      <c r="D29" s="8">
        <v>0</v>
      </c>
      <c r="E29" s="3">
        <v>0</v>
      </c>
      <c r="F29" s="3">
        <f t="shared" si="12"/>
        <v>21</v>
      </c>
      <c r="G29" s="3"/>
      <c r="H29" s="5">
        <f t="shared" si="7"/>
        <v>21</v>
      </c>
      <c r="I29" s="3" t="str">
        <f t="shared" si="8"/>
        <v>0010101</v>
      </c>
      <c r="J29" s="3" t="str">
        <f t="shared" si="9"/>
        <v>15</v>
      </c>
      <c r="K29" s="8"/>
      <c r="L29" s="69" t="s">
        <v>68</v>
      </c>
      <c r="M29" s="2" t="s">
        <v>228</v>
      </c>
      <c r="N29" s="3">
        <v>1</v>
      </c>
      <c r="O29" s="9"/>
      <c r="P29" s="3" t="s">
        <v>323</v>
      </c>
      <c r="Q29" s="3" t="s">
        <v>320</v>
      </c>
      <c r="R29" s="8" t="s">
        <v>29</v>
      </c>
      <c r="S29" s="8" t="s">
        <v>31</v>
      </c>
      <c r="T29" s="8" t="s">
        <v>138</v>
      </c>
      <c r="U29" s="8" t="s">
        <v>124</v>
      </c>
      <c r="V29" s="8" t="s">
        <v>217</v>
      </c>
      <c r="W29" s="8" t="s">
        <v>131</v>
      </c>
      <c r="X29" s="8" t="s">
        <v>204</v>
      </c>
      <c r="Y29" s="8" t="s">
        <v>131</v>
      </c>
      <c r="Z29" s="8" t="s">
        <v>131</v>
      </c>
      <c r="AA29" s="1"/>
      <c r="AB29" s="8" t="str">
        <f>DEC2BIN(VLOOKUP(P29,OPCODE_mult!$C$4:$N$19,12,FALSE),OPCODE_mult!C$21)</f>
        <v>000</v>
      </c>
      <c r="AC29" s="8" t="str">
        <f>DEC2BIN(VLOOKUP(Q29,OPCODE_mult!$D$4:$N$19,11,FALSE),OPCODE_mult!D$21)</f>
        <v>000</v>
      </c>
      <c r="AD29" s="8" t="str">
        <f>DEC2BIN(VLOOKUP(R29,OPCODE_mult!$E$4:$N$19,10,FALSE),OPCODE_mult!E$21)</f>
        <v>0</v>
      </c>
      <c r="AE29" s="8" t="str">
        <f>DEC2BIN(VLOOKUP(S29,OPCODE_mult!$F$4:$N$19,9,FALSE),OPCODE_mult!F$21)</f>
        <v>000</v>
      </c>
      <c r="AF29" s="8" t="str">
        <f>DEC2BIN(VLOOKUP(T29,OPCODE_mult!$G$4:$N$19,8,FALSE),OPCODE_mult!G$21)</f>
        <v>001</v>
      </c>
      <c r="AG29" s="8" t="str">
        <f>DEC2BIN(VLOOKUP(U29,OPCODE_mult!$H$4:$N$19,7,FALSE),OPCODE_mult!H$21)</f>
        <v>010</v>
      </c>
      <c r="AH29" s="8" t="str">
        <f>DEC2BIN(IF(V29="X",0,VLOOKUP(V29,OPCODE_mult!$I$4:$N$19,6,FALSE)),OPCODE_mult!I$21)</f>
        <v>000</v>
      </c>
      <c r="AI29" s="8">
        <f>IF(W29="X",0,VLOOKUP(W29,OPCODE_mult!$J$4:$N$19,5,FALSE))</f>
        <v>0</v>
      </c>
      <c r="AJ29" s="8">
        <f>IF(X29="X",0,VLOOKUP(X29,OPCODE_mult!$K$4:$N$19,4,FALSE))</f>
        <v>5</v>
      </c>
      <c r="AK29" s="8">
        <f>IF(Y29="X",0,VLOOKUP(Y29,OPCODE_mult!$L$4:$N$19,3,FALSE))</f>
        <v>0</v>
      </c>
      <c r="AL29" s="8">
        <f>IF(Z29="X",0,VLOOKUP(Z29,OPCODE_mult!$M$4:$N$19,2,FALSE))</f>
        <v>0</v>
      </c>
      <c r="AM29" s="8" t="str">
        <f>DEC2BIN(SUM(AI29:AL29),OPCODE_mult!J$21)</f>
        <v>0101</v>
      </c>
      <c r="AN29" s="12"/>
      <c r="AO29" s="9" t="str">
        <f t="shared" si="5"/>
        <v>00000000000010100000101</v>
      </c>
      <c r="AP29" s="1">
        <f>(BIN2DEC(AM29)+(2^OPCODE_mult!$I$25)*BIN2DEC(AH29)+(2^OPCODE_mult!$H$25)*BIN2DEC(AG29)+(2^OPCODE_mult!$G$25)*BIN2DEC(AF29)+(2^OPCODE_mult!$F$25)*BIN2DEC(AE29)+(2^OPCODE_mult!$E$25)*BIN2DEC(AD29)+(2^OPCODE_mult!$D$25)*BIN2DEC(AC29)+(2^OPCODE_mult!$C$25)*BIN2DEC(AB29))</f>
        <v>1285</v>
      </c>
      <c r="AR29" s="56" t="str">
        <f t="shared" si="10"/>
        <v>1 21 INSTRUCTION _SUBX</v>
      </c>
      <c r="AS29" s="56" t="str">
        <f t="shared" si="11"/>
        <v>," SUBX"</v>
      </c>
    </row>
    <row r="30" spans="1:45" x14ac:dyDescent="0.2">
      <c r="E30" s="10"/>
      <c r="I30" s="3"/>
      <c r="N30" s="3"/>
      <c r="AB30" s="8"/>
      <c r="AC30" s="8"/>
      <c r="AF30" s="8"/>
      <c r="AO30" s="9" t="str">
        <f t="shared" si="5"/>
        <v/>
      </c>
      <c r="AR30" s="56"/>
      <c r="AS30" s="56"/>
    </row>
    <row r="31" spans="1:45" x14ac:dyDescent="0.2">
      <c r="A31" s="1" t="s">
        <v>17</v>
      </c>
      <c r="E31" s="10"/>
      <c r="I31" s="3"/>
      <c r="AB31" s="8"/>
      <c r="AC31" s="8"/>
      <c r="AF31" s="8"/>
      <c r="AO31" s="9" t="str">
        <f t="shared" si="5"/>
        <v/>
      </c>
      <c r="AR31" s="56"/>
      <c r="AS31" s="56"/>
    </row>
    <row r="32" spans="1:45" x14ac:dyDescent="0.2">
      <c r="A32" s="3"/>
      <c r="B32" s="4" t="s">
        <v>20</v>
      </c>
      <c r="C32" s="4"/>
      <c r="D32" s="3">
        <v>0</v>
      </c>
      <c r="E32" s="3">
        <v>0</v>
      </c>
      <c r="F32" s="3">
        <f>F29+1</f>
        <v>22</v>
      </c>
      <c r="H32" s="5">
        <f t="shared" ref="H32:H42" si="13">F32+E32*64+D32*128</f>
        <v>22</v>
      </c>
      <c r="I32" s="3" t="str">
        <f t="shared" ref="I32:I42" si="14">DEC2BIN(H32,7)</f>
        <v>0010110</v>
      </c>
      <c r="J32" s="3" t="str">
        <f t="shared" ref="J32:J42" si="15">DEC2HEX(H32)</f>
        <v>16</v>
      </c>
      <c r="L32" s="69" t="s">
        <v>76</v>
      </c>
      <c r="M32" s="1" t="s">
        <v>82</v>
      </c>
      <c r="N32" s="3">
        <v>1</v>
      </c>
      <c r="P32" s="3" t="s">
        <v>323</v>
      </c>
      <c r="Q32" s="3" t="s">
        <v>320</v>
      </c>
      <c r="R32" s="8" t="s">
        <v>29</v>
      </c>
      <c r="S32" s="8" t="s">
        <v>31</v>
      </c>
      <c r="T32" s="8" t="s">
        <v>138</v>
      </c>
      <c r="U32" s="8" t="s">
        <v>124</v>
      </c>
      <c r="V32" s="8" t="s">
        <v>219</v>
      </c>
      <c r="W32" s="8" t="str">
        <f t="shared" ref="W32:W42" si="16">B32</f>
        <v>=</v>
      </c>
      <c r="X32" s="8" t="s">
        <v>131</v>
      </c>
      <c r="Y32" s="8" t="s">
        <v>131</v>
      </c>
      <c r="Z32" s="8" t="s">
        <v>131</v>
      </c>
      <c r="AB32" s="8" t="str">
        <f>DEC2BIN(VLOOKUP(P32,OPCODE_mult!$C$4:$N$19,12,FALSE),OPCODE_mult!C$21)</f>
        <v>000</v>
      </c>
      <c r="AC32" s="8" t="str">
        <f>DEC2BIN(VLOOKUP(Q32,OPCODE_mult!$D$4:$N$19,11,FALSE),OPCODE_mult!D$21)</f>
        <v>000</v>
      </c>
      <c r="AD32" s="8" t="str">
        <f>DEC2BIN(VLOOKUP(R32,OPCODE_mult!$E$4:$N$19,10,FALSE),OPCODE_mult!E$21)</f>
        <v>0</v>
      </c>
      <c r="AE32" s="8" t="str">
        <f>DEC2BIN(VLOOKUP(S32,OPCODE_mult!$F$4:$N$19,9,FALSE),OPCODE_mult!F$21)</f>
        <v>000</v>
      </c>
      <c r="AF32" s="8" t="str">
        <f>DEC2BIN(VLOOKUP(T32,OPCODE_mult!$G$4:$N$19,8,FALSE),OPCODE_mult!G$21)</f>
        <v>001</v>
      </c>
      <c r="AG32" s="8" t="str">
        <f>DEC2BIN(VLOOKUP(U32,OPCODE_mult!$H$4:$N$19,7,FALSE),OPCODE_mult!H$21)</f>
        <v>010</v>
      </c>
      <c r="AH32" s="8" t="str">
        <f>DEC2BIN(IF(V32="X",0,VLOOKUP(V32,OPCODE_mult!$I$4:$N$19,6,FALSE)),OPCODE_mult!I$21)</f>
        <v>011</v>
      </c>
      <c r="AI32" s="8">
        <f>IF(W32="X",0,VLOOKUP(W32,OPCODE_mult!$J$4:$N$19,5,FALSE))</f>
        <v>0</v>
      </c>
      <c r="AJ32" s="8">
        <f>IF(X32="X",0,VLOOKUP(X32,OPCODE_mult!$K$4:$N$19,4,FALSE))</f>
        <v>0</v>
      </c>
      <c r="AK32" s="8">
        <f>IF(Y32="X",0,VLOOKUP(Y32,OPCODE_mult!$L$4:$N$19,3,FALSE))</f>
        <v>0</v>
      </c>
      <c r="AL32" s="8">
        <f>IF(Z32="X",0,VLOOKUP(Z32,OPCODE_mult!$M$4:$N$19,2,FALSE))</f>
        <v>0</v>
      </c>
      <c r="AM32" s="8" t="str">
        <f>DEC2BIN(SUM(AI32:AL32),OPCODE_mult!J$21)</f>
        <v>0000</v>
      </c>
      <c r="AN32" s="12"/>
      <c r="AO32" s="9" t="str">
        <f t="shared" si="5"/>
        <v>00000000000010100110000</v>
      </c>
      <c r="AP32" s="1">
        <f>(BIN2DEC(AM32)+(2^OPCODE_mult!$I$25)*BIN2DEC(AH32)+(2^OPCODE_mult!$H$25)*BIN2DEC(AG32)+(2^OPCODE_mult!$G$25)*BIN2DEC(AF32)+(2^OPCODE_mult!$F$25)*BIN2DEC(AE32)+(2^OPCODE_mult!$E$25)*BIN2DEC(AD32)+(2^OPCODE_mult!$D$25)*BIN2DEC(AC32)+(2^OPCODE_mult!$C$25)*BIN2DEC(AB32))</f>
        <v>1328</v>
      </c>
      <c r="AR32" s="56" t="str">
        <f t="shared" ref="AR32:AR42" si="17">"1 "&amp;H32&amp;" INSTRUCTION _"&amp;B32</f>
        <v>1 22 INSTRUCTION _=</v>
      </c>
      <c r="AS32" s="56" t="str">
        <f t="shared" ref="AS32:AS42" si="18">CHAR(44)&amp;CHAR(34)&amp;CHAR(32)&amp;B32&amp;CHAR(34)</f>
        <v>," ="</v>
      </c>
    </row>
    <row r="33" spans="1:45" s="2" customFormat="1" x14ac:dyDescent="0.2">
      <c r="A33" s="3"/>
      <c r="B33" s="10" t="s">
        <v>40</v>
      </c>
      <c r="C33" s="8"/>
      <c r="D33" s="3">
        <v>0</v>
      </c>
      <c r="E33" s="3">
        <v>0</v>
      </c>
      <c r="F33" s="8">
        <f>F32+1</f>
        <v>23</v>
      </c>
      <c r="G33" s="8"/>
      <c r="H33" s="5">
        <f t="shared" si="13"/>
        <v>23</v>
      </c>
      <c r="I33" s="3" t="str">
        <f t="shared" si="14"/>
        <v>0010111</v>
      </c>
      <c r="J33" s="3" t="str">
        <f t="shared" si="15"/>
        <v>17</v>
      </c>
      <c r="K33" s="8"/>
      <c r="L33" s="72" t="s">
        <v>76</v>
      </c>
      <c r="M33" s="2" t="s">
        <v>83</v>
      </c>
      <c r="N33" s="3">
        <v>1</v>
      </c>
      <c r="O33" s="9"/>
      <c r="P33" s="3" t="s">
        <v>323</v>
      </c>
      <c r="Q33" s="3" t="s">
        <v>320</v>
      </c>
      <c r="R33" s="8" t="s">
        <v>29</v>
      </c>
      <c r="S33" s="8" t="s">
        <v>31</v>
      </c>
      <c r="T33" s="8" t="s">
        <v>138</v>
      </c>
      <c r="U33" s="8" t="s">
        <v>124</v>
      </c>
      <c r="V33" s="8" t="s">
        <v>219</v>
      </c>
      <c r="W33" s="8" t="str">
        <f t="shared" si="16"/>
        <v>&lt;&gt;</v>
      </c>
      <c r="X33" s="8" t="s">
        <v>131</v>
      </c>
      <c r="Y33" s="8" t="s">
        <v>131</v>
      </c>
      <c r="Z33" s="8" t="s">
        <v>131</v>
      </c>
      <c r="AB33" s="8" t="str">
        <f>DEC2BIN(VLOOKUP(P33,OPCODE_mult!$C$4:$N$19,12,FALSE),OPCODE_mult!C$21)</f>
        <v>000</v>
      </c>
      <c r="AC33" s="8" t="str">
        <f>DEC2BIN(VLOOKUP(Q33,OPCODE_mult!$D$4:$N$19,11,FALSE),OPCODE_mult!D$21)</f>
        <v>000</v>
      </c>
      <c r="AD33" s="8" t="str">
        <f>DEC2BIN(VLOOKUP(R33,OPCODE_mult!$E$4:$N$19,10,FALSE),OPCODE_mult!E$21)</f>
        <v>0</v>
      </c>
      <c r="AE33" s="8" t="str">
        <f>DEC2BIN(VLOOKUP(S33,OPCODE_mult!$F$4:$N$19,9,FALSE),OPCODE_mult!F$21)</f>
        <v>000</v>
      </c>
      <c r="AF33" s="8" t="str">
        <f>DEC2BIN(VLOOKUP(T33,OPCODE_mult!$G$4:$N$19,8,FALSE),OPCODE_mult!G$21)</f>
        <v>001</v>
      </c>
      <c r="AG33" s="8" t="str">
        <f>DEC2BIN(VLOOKUP(U33,OPCODE_mult!$H$4:$N$19,7,FALSE),OPCODE_mult!H$21)</f>
        <v>010</v>
      </c>
      <c r="AH33" s="8" t="str">
        <f>DEC2BIN(IF(V33="X",0,VLOOKUP(V33,OPCODE_mult!$I$4:$N$19,6,FALSE)),OPCODE_mult!I$21)</f>
        <v>011</v>
      </c>
      <c r="AI33" s="8">
        <f>IF(W33="X",0,VLOOKUP(W33,OPCODE_mult!$J$4:$N$19,5,FALSE))</f>
        <v>1</v>
      </c>
      <c r="AJ33" s="8">
        <f>IF(X33="X",0,VLOOKUP(X33,OPCODE_mult!$K$4:$N$19,4,FALSE))</f>
        <v>0</v>
      </c>
      <c r="AK33" s="8">
        <f>IF(Y33="X",0,VLOOKUP(Y33,OPCODE_mult!$L$4:$N$19,3,FALSE))</f>
        <v>0</v>
      </c>
      <c r="AL33" s="8">
        <f>IF(Z33="X",0,VLOOKUP(Z33,OPCODE_mult!$M$4:$N$19,2,FALSE))</f>
        <v>0</v>
      </c>
      <c r="AM33" s="8" t="str">
        <f>DEC2BIN(SUM(AI33:AL33),OPCODE_mult!J$21)</f>
        <v>0001</v>
      </c>
      <c r="AN33" s="12"/>
      <c r="AO33" s="9" t="str">
        <f t="shared" si="5"/>
        <v>00000000000010100110001</v>
      </c>
      <c r="AP33" s="1">
        <f>(BIN2DEC(AM33)+(2^OPCODE_mult!$I$25)*BIN2DEC(AH33)+(2^OPCODE_mult!$H$25)*BIN2DEC(AG33)+(2^OPCODE_mult!$G$25)*BIN2DEC(AF33)+(2^OPCODE_mult!$F$25)*BIN2DEC(AE33)+(2^OPCODE_mult!$E$25)*BIN2DEC(AD33)+(2^OPCODE_mult!$D$25)*BIN2DEC(AC33)+(2^OPCODE_mult!$C$25)*BIN2DEC(AB33))</f>
        <v>1329</v>
      </c>
      <c r="AR33" s="56" t="str">
        <f t="shared" si="17"/>
        <v>1 23 INSTRUCTION _&lt;&gt;</v>
      </c>
      <c r="AS33" s="56" t="str">
        <f t="shared" si="18"/>
        <v>," &lt;&gt;"</v>
      </c>
    </row>
    <row r="34" spans="1:45" x14ac:dyDescent="0.2">
      <c r="A34" s="3"/>
      <c r="B34" s="4" t="s">
        <v>18</v>
      </c>
      <c r="D34" s="3">
        <v>0</v>
      </c>
      <c r="E34" s="3">
        <v>0</v>
      </c>
      <c r="F34" s="8">
        <f t="shared" ref="F34:F42" si="19">F33+1</f>
        <v>24</v>
      </c>
      <c r="G34" s="8"/>
      <c r="H34" s="5">
        <f t="shared" si="13"/>
        <v>24</v>
      </c>
      <c r="I34" s="3" t="str">
        <f t="shared" si="14"/>
        <v>0011000</v>
      </c>
      <c r="J34" s="3" t="str">
        <f t="shared" si="15"/>
        <v>18</v>
      </c>
      <c r="L34" s="69" t="s">
        <v>76</v>
      </c>
      <c r="M34" s="1" t="s">
        <v>77</v>
      </c>
      <c r="N34" s="3">
        <v>1</v>
      </c>
      <c r="P34" s="3" t="s">
        <v>323</v>
      </c>
      <c r="Q34" s="3" t="s">
        <v>320</v>
      </c>
      <c r="R34" s="8" t="s">
        <v>29</v>
      </c>
      <c r="S34" s="8" t="s">
        <v>31</v>
      </c>
      <c r="T34" s="8" t="s">
        <v>138</v>
      </c>
      <c r="U34" s="8" t="s">
        <v>124</v>
      </c>
      <c r="V34" s="8" t="s">
        <v>219</v>
      </c>
      <c r="W34" s="8" t="str">
        <f t="shared" si="16"/>
        <v>&lt;</v>
      </c>
      <c r="X34" s="8" t="s">
        <v>131</v>
      </c>
      <c r="Y34" s="8" t="s">
        <v>131</v>
      </c>
      <c r="Z34" s="8" t="s">
        <v>131</v>
      </c>
      <c r="AB34" s="8" t="str">
        <f>DEC2BIN(VLOOKUP(P34,OPCODE_mult!$C$4:$N$19,12,FALSE),OPCODE_mult!C$21)</f>
        <v>000</v>
      </c>
      <c r="AC34" s="8" t="str">
        <f>DEC2BIN(VLOOKUP(Q34,OPCODE_mult!$D$4:$N$19,11,FALSE),OPCODE_mult!D$21)</f>
        <v>000</v>
      </c>
      <c r="AD34" s="8" t="str">
        <f>DEC2BIN(VLOOKUP(R34,OPCODE_mult!$E$4:$N$19,10,FALSE),OPCODE_mult!E$21)</f>
        <v>0</v>
      </c>
      <c r="AE34" s="8" t="str">
        <f>DEC2BIN(VLOOKUP(S34,OPCODE_mult!$F$4:$N$19,9,FALSE),OPCODE_mult!F$21)</f>
        <v>000</v>
      </c>
      <c r="AF34" s="8" t="str">
        <f>DEC2BIN(VLOOKUP(T34,OPCODE_mult!$G$4:$N$19,8,FALSE),OPCODE_mult!G$21)</f>
        <v>001</v>
      </c>
      <c r="AG34" s="8" t="str">
        <f>DEC2BIN(VLOOKUP(U34,OPCODE_mult!$H$4:$N$19,7,FALSE),OPCODE_mult!H$21)</f>
        <v>010</v>
      </c>
      <c r="AH34" s="8" t="str">
        <f>DEC2BIN(IF(V34="X",0,VLOOKUP(V34,OPCODE_mult!$I$4:$N$19,6,FALSE)),OPCODE_mult!I$21)</f>
        <v>011</v>
      </c>
      <c r="AI34" s="8">
        <f>IF(W34="X",0,VLOOKUP(W34,OPCODE_mult!$J$4:$N$19,5,FALSE))</f>
        <v>2</v>
      </c>
      <c r="AJ34" s="8">
        <f>IF(X34="X",0,VLOOKUP(X34,OPCODE_mult!$K$4:$N$19,4,FALSE))</f>
        <v>0</v>
      </c>
      <c r="AK34" s="8">
        <f>IF(Y34="X",0,VLOOKUP(Y34,OPCODE_mult!$L$4:$N$19,3,FALSE))</f>
        <v>0</v>
      </c>
      <c r="AL34" s="8">
        <f>IF(Z34="X",0,VLOOKUP(Z34,OPCODE_mult!$M$4:$N$19,2,FALSE))</f>
        <v>0</v>
      </c>
      <c r="AM34" s="8" t="str">
        <f>DEC2BIN(SUM(AI34:AL34),OPCODE_mult!J$21)</f>
        <v>0010</v>
      </c>
      <c r="AN34" s="12"/>
      <c r="AO34" s="9" t="str">
        <f t="shared" si="5"/>
        <v>00000000000010100110010</v>
      </c>
      <c r="AP34" s="1">
        <f>(BIN2DEC(AM34)+(2^OPCODE_mult!$I$25)*BIN2DEC(AH34)+(2^OPCODE_mult!$H$25)*BIN2DEC(AG34)+(2^OPCODE_mult!$G$25)*BIN2DEC(AF34)+(2^OPCODE_mult!$F$25)*BIN2DEC(AE34)+(2^OPCODE_mult!$E$25)*BIN2DEC(AD34)+(2^OPCODE_mult!$D$25)*BIN2DEC(AC34)+(2^OPCODE_mult!$C$25)*BIN2DEC(AB34))</f>
        <v>1330</v>
      </c>
      <c r="AR34" s="56" t="str">
        <f t="shared" si="17"/>
        <v>1 24 INSTRUCTION _&lt;</v>
      </c>
      <c r="AS34" s="56" t="str">
        <f t="shared" si="18"/>
        <v>," &lt;"</v>
      </c>
    </row>
    <row r="35" spans="1:45" x14ac:dyDescent="0.2">
      <c r="A35" s="3"/>
      <c r="B35" s="4" t="s">
        <v>19</v>
      </c>
      <c r="D35" s="3">
        <v>0</v>
      </c>
      <c r="E35" s="3">
        <v>0</v>
      </c>
      <c r="F35" s="8">
        <f t="shared" si="19"/>
        <v>25</v>
      </c>
      <c r="G35" s="8"/>
      <c r="H35" s="5">
        <f t="shared" si="13"/>
        <v>25</v>
      </c>
      <c r="I35" s="3" t="str">
        <f t="shared" si="14"/>
        <v>0011001</v>
      </c>
      <c r="J35" s="3" t="str">
        <f t="shared" si="15"/>
        <v>19</v>
      </c>
      <c r="L35" s="69" t="s">
        <v>76</v>
      </c>
      <c r="M35" s="1" t="s">
        <v>78</v>
      </c>
      <c r="N35" s="3">
        <v>1</v>
      </c>
      <c r="P35" s="3" t="s">
        <v>323</v>
      </c>
      <c r="Q35" s="3" t="s">
        <v>320</v>
      </c>
      <c r="R35" s="8" t="s">
        <v>29</v>
      </c>
      <c r="S35" s="8" t="s">
        <v>31</v>
      </c>
      <c r="T35" s="8" t="s">
        <v>138</v>
      </c>
      <c r="U35" s="8" t="s">
        <v>124</v>
      </c>
      <c r="V35" s="8" t="s">
        <v>219</v>
      </c>
      <c r="W35" s="8" t="str">
        <f t="shared" si="16"/>
        <v>&gt;</v>
      </c>
      <c r="X35" s="8" t="s">
        <v>131</v>
      </c>
      <c r="Y35" s="8" t="s">
        <v>131</v>
      </c>
      <c r="Z35" s="8" t="s">
        <v>131</v>
      </c>
      <c r="AB35" s="8" t="str">
        <f>DEC2BIN(VLOOKUP(P35,OPCODE_mult!$C$4:$N$19,12,FALSE),OPCODE_mult!C$21)</f>
        <v>000</v>
      </c>
      <c r="AC35" s="8" t="str">
        <f>DEC2BIN(VLOOKUP(Q35,OPCODE_mult!$D$4:$N$19,11,FALSE),OPCODE_mult!D$21)</f>
        <v>000</v>
      </c>
      <c r="AD35" s="8" t="str">
        <f>DEC2BIN(VLOOKUP(R35,OPCODE_mult!$E$4:$N$19,10,FALSE),OPCODE_mult!E$21)</f>
        <v>0</v>
      </c>
      <c r="AE35" s="8" t="str">
        <f>DEC2BIN(VLOOKUP(S35,OPCODE_mult!$F$4:$N$19,9,FALSE),OPCODE_mult!F$21)</f>
        <v>000</v>
      </c>
      <c r="AF35" s="8" t="str">
        <f>DEC2BIN(VLOOKUP(T35,OPCODE_mult!$G$4:$N$19,8,FALSE),OPCODE_mult!G$21)</f>
        <v>001</v>
      </c>
      <c r="AG35" s="8" t="str">
        <f>DEC2BIN(VLOOKUP(U35,OPCODE_mult!$H$4:$N$19,7,FALSE),OPCODE_mult!H$21)</f>
        <v>010</v>
      </c>
      <c r="AH35" s="8" t="str">
        <f>DEC2BIN(IF(V35="X",0,VLOOKUP(V35,OPCODE_mult!$I$4:$N$19,6,FALSE)),OPCODE_mult!I$21)</f>
        <v>011</v>
      </c>
      <c r="AI35" s="8">
        <f>IF(W35="X",0,VLOOKUP(W35,OPCODE_mult!$J$4:$N$19,5,FALSE))</f>
        <v>3</v>
      </c>
      <c r="AJ35" s="8">
        <f>IF(X35="X",0,VLOOKUP(X35,OPCODE_mult!$K$4:$N$19,4,FALSE))</f>
        <v>0</v>
      </c>
      <c r="AK35" s="8">
        <f>IF(Y35="X",0,VLOOKUP(Y35,OPCODE_mult!$L$4:$N$19,3,FALSE))</f>
        <v>0</v>
      </c>
      <c r="AL35" s="8">
        <f>IF(Z35="X",0,VLOOKUP(Z35,OPCODE_mult!$M$4:$N$19,2,FALSE))</f>
        <v>0</v>
      </c>
      <c r="AM35" s="8" t="str">
        <f>DEC2BIN(SUM(AI35:AL35),OPCODE_mult!J$21)</f>
        <v>0011</v>
      </c>
      <c r="AN35" s="12"/>
      <c r="AO35" s="9" t="str">
        <f t="shared" si="5"/>
        <v>00000000000010100110011</v>
      </c>
      <c r="AP35" s="1">
        <f>(BIN2DEC(AM35)+(2^OPCODE_mult!$I$25)*BIN2DEC(AH35)+(2^OPCODE_mult!$H$25)*BIN2DEC(AG35)+(2^OPCODE_mult!$G$25)*BIN2DEC(AF35)+(2^OPCODE_mult!$F$25)*BIN2DEC(AE35)+(2^OPCODE_mult!$E$25)*BIN2DEC(AD35)+(2^OPCODE_mult!$D$25)*BIN2DEC(AC35)+(2^OPCODE_mult!$C$25)*BIN2DEC(AB35))</f>
        <v>1331</v>
      </c>
      <c r="AR35" s="56" t="str">
        <f t="shared" si="17"/>
        <v>1 25 INSTRUCTION _&gt;</v>
      </c>
      <c r="AS35" s="56" t="str">
        <f t="shared" si="18"/>
        <v>," &gt;"</v>
      </c>
    </row>
    <row r="36" spans="1:45" x14ac:dyDescent="0.2">
      <c r="A36" s="3"/>
      <c r="B36" s="4" t="s">
        <v>27</v>
      </c>
      <c r="D36" s="3">
        <v>0</v>
      </c>
      <c r="E36" s="3">
        <v>0</v>
      </c>
      <c r="F36" s="8">
        <f t="shared" si="19"/>
        <v>26</v>
      </c>
      <c r="G36" s="8"/>
      <c r="H36" s="5">
        <f t="shared" si="13"/>
        <v>26</v>
      </c>
      <c r="I36" s="3" t="str">
        <f t="shared" si="14"/>
        <v>0011010</v>
      </c>
      <c r="J36" s="3" t="str">
        <f t="shared" si="15"/>
        <v>1A</v>
      </c>
      <c r="L36" s="69" t="s">
        <v>79</v>
      </c>
      <c r="M36" s="1" t="s">
        <v>80</v>
      </c>
      <c r="N36" s="3">
        <v>1</v>
      </c>
      <c r="P36" s="3" t="s">
        <v>323</v>
      </c>
      <c r="Q36" s="3" t="s">
        <v>320</v>
      </c>
      <c r="R36" s="8" t="s">
        <v>29</v>
      </c>
      <c r="S36" s="8" t="s">
        <v>31</v>
      </c>
      <c r="T36" s="8" t="s">
        <v>138</v>
      </c>
      <c r="U36" s="8" t="s">
        <v>124</v>
      </c>
      <c r="V36" s="8" t="s">
        <v>219</v>
      </c>
      <c r="W36" s="8" t="str">
        <f t="shared" si="16"/>
        <v>U&lt;</v>
      </c>
      <c r="X36" s="8" t="s">
        <v>131</v>
      </c>
      <c r="Y36" s="8" t="s">
        <v>131</v>
      </c>
      <c r="Z36" s="8" t="s">
        <v>131</v>
      </c>
      <c r="AB36" s="8" t="str">
        <f>DEC2BIN(VLOOKUP(P36,OPCODE_mult!$C$4:$N$19,12,FALSE),OPCODE_mult!C$21)</f>
        <v>000</v>
      </c>
      <c r="AC36" s="8" t="str">
        <f>DEC2BIN(VLOOKUP(Q36,OPCODE_mult!$D$4:$N$19,11,FALSE),OPCODE_mult!D$21)</f>
        <v>000</v>
      </c>
      <c r="AD36" s="8" t="str">
        <f>DEC2BIN(VLOOKUP(R36,OPCODE_mult!$E$4:$N$19,10,FALSE),OPCODE_mult!E$21)</f>
        <v>0</v>
      </c>
      <c r="AE36" s="8" t="str">
        <f>DEC2BIN(VLOOKUP(S36,OPCODE_mult!$F$4:$N$19,9,FALSE),OPCODE_mult!F$21)</f>
        <v>000</v>
      </c>
      <c r="AF36" s="8" t="str">
        <f>DEC2BIN(VLOOKUP(T36,OPCODE_mult!$G$4:$N$19,8,FALSE),OPCODE_mult!G$21)</f>
        <v>001</v>
      </c>
      <c r="AG36" s="8" t="str">
        <f>DEC2BIN(VLOOKUP(U36,OPCODE_mult!$H$4:$N$19,7,FALSE),OPCODE_mult!H$21)</f>
        <v>010</v>
      </c>
      <c r="AH36" s="8" t="str">
        <f>DEC2BIN(IF(V36="X",0,VLOOKUP(V36,OPCODE_mult!$I$4:$N$19,6,FALSE)),OPCODE_mult!I$21)</f>
        <v>011</v>
      </c>
      <c r="AI36" s="8">
        <f>IF(W36="X",0,VLOOKUP(W36,OPCODE_mult!$J$4:$N$19,5,FALSE))</f>
        <v>4</v>
      </c>
      <c r="AJ36" s="8">
        <f>IF(X36="X",0,VLOOKUP(X36,OPCODE_mult!$K$4:$N$19,4,FALSE))</f>
        <v>0</v>
      </c>
      <c r="AK36" s="8">
        <f>IF(Y36="X",0,VLOOKUP(Y36,OPCODE_mult!$L$4:$N$19,3,FALSE))</f>
        <v>0</v>
      </c>
      <c r="AL36" s="8">
        <f>IF(Z36="X",0,VLOOKUP(Z36,OPCODE_mult!$M$4:$N$19,2,FALSE))</f>
        <v>0</v>
      </c>
      <c r="AM36" s="8" t="str">
        <f>DEC2BIN(SUM(AI36:AL36),OPCODE_mult!J$21)</f>
        <v>0100</v>
      </c>
      <c r="AN36" s="12"/>
      <c r="AO36" s="9" t="str">
        <f t="shared" si="5"/>
        <v>00000000000010100110100</v>
      </c>
      <c r="AP36" s="1">
        <f>(BIN2DEC(AM36)+(2^OPCODE_mult!$I$25)*BIN2DEC(AH36)+(2^OPCODE_mult!$H$25)*BIN2DEC(AG36)+(2^OPCODE_mult!$G$25)*BIN2DEC(AF36)+(2^OPCODE_mult!$F$25)*BIN2DEC(AE36)+(2^OPCODE_mult!$E$25)*BIN2DEC(AD36)+(2^OPCODE_mult!$D$25)*BIN2DEC(AC36)+(2^OPCODE_mult!$C$25)*BIN2DEC(AB36))</f>
        <v>1332</v>
      </c>
      <c r="AR36" s="56" t="str">
        <f t="shared" si="17"/>
        <v>1 26 INSTRUCTION _U&lt;</v>
      </c>
      <c r="AS36" s="56" t="str">
        <f t="shared" si="18"/>
        <v>," U&lt;"</v>
      </c>
    </row>
    <row r="37" spans="1:45" x14ac:dyDescent="0.2">
      <c r="A37" s="3"/>
      <c r="B37" s="4" t="s">
        <v>28</v>
      </c>
      <c r="D37" s="3">
        <v>0</v>
      </c>
      <c r="E37" s="3">
        <v>0</v>
      </c>
      <c r="F37" s="8">
        <f t="shared" si="19"/>
        <v>27</v>
      </c>
      <c r="G37" s="8"/>
      <c r="H37" s="5">
        <f t="shared" si="13"/>
        <v>27</v>
      </c>
      <c r="I37" s="3" t="str">
        <f t="shared" si="14"/>
        <v>0011011</v>
      </c>
      <c r="J37" s="3" t="str">
        <f t="shared" si="15"/>
        <v>1B</v>
      </c>
      <c r="L37" s="69" t="s">
        <v>79</v>
      </c>
      <c r="M37" s="1" t="s">
        <v>81</v>
      </c>
      <c r="N37" s="3">
        <v>1</v>
      </c>
      <c r="P37" s="3" t="s">
        <v>323</v>
      </c>
      <c r="Q37" s="3" t="s">
        <v>320</v>
      </c>
      <c r="R37" s="8" t="s">
        <v>29</v>
      </c>
      <c r="S37" s="8" t="s">
        <v>31</v>
      </c>
      <c r="T37" s="8" t="s">
        <v>138</v>
      </c>
      <c r="U37" s="8" t="s">
        <v>124</v>
      </c>
      <c r="V37" s="8" t="s">
        <v>219</v>
      </c>
      <c r="W37" s="8" t="str">
        <f t="shared" si="16"/>
        <v>U&gt;</v>
      </c>
      <c r="X37" s="8" t="s">
        <v>131</v>
      </c>
      <c r="Y37" s="8" t="s">
        <v>131</v>
      </c>
      <c r="Z37" s="8" t="s">
        <v>131</v>
      </c>
      <c r="AB37" s="8" t="str">
        <f>DEC2BIN(VLOOKUP(P37,OPCODE_mult!$C$4:$N$19,12,FALSE),OPCODE_mult!C$21)</f>
        <v>000</v>
      </c>
      <c r="AC37" s="8" t="str">
        <f>DEC2BIN(VLOOKUP(Q37,OPCODE_mult!$D$4:$N$19,11,FALSE),OPCODE_mult!D$21)</f>
        <v>000</v>
      </c>
      <c r="AD37" s="8" t="str">
        <f>DEC2BIN(VLOOKUP(R37,OPCODE_mult!$E$4:$N$19,10,FALSE),OPCODE_mult!E$21)</f>
        <v>0</v>
      </c>
      <c r="AE37" s="8" t="str">
        <f>DEC2BIN(VLOOKUP(S37,OPCODE_mult!$F$4:$N$19,9,FALSE),OPCODE_mult!F$21)</f>
        <v>000</v>
      </c>
      <c r="AF37" s="8" t="str">
        <f>DEC2BIN(VLOOKUP(T37,OPCODE_mult!$G$4:$N$19,8,FALSE),OPCODE_mult!G$21)</f>
        <v>001</v>
      </c>
      <c r="AG37" s="8" t="str">
        <f>DEC2BIN(VLOOKUP(U37,OPCODE_mult!$H$4:$N$19,7,FALSE),OPCODE_mult!H$21)</f>
        <v>010</v>
      </c>
      <c r="AH37" s="8" t="str">
        <f>DEC2BIN(IF(V37="X",0,VLOOKUP(V37,OPCODE_mult!$I$4:$N$19,6,FALSE)),OPCODE_mult!I$21)</f>
        <v>011</v>
      </c>
      <c r="AI37" s="8">
        <f>IF(W37="X",0,VLOOKUP(W37,OPCODE_mult!$J$4:$N$19,5,FALSE))</f>
        <v>5</v>
      </c>
      <c r="AJ37" s="8">
        <f>IF(X37="X",0,VLOOKUP(X37,OPCODE_mult!$K$4:$N$19,4,FALSE))</f>
        <v>0</v>
      </c>
      <c r="AK37" s="8">
        <f>IF(Y37="X",0,VLOOKUP(Y37,OPCODE_mult!$L$4:$N$19,3,FALSE))</f>
        <v>0</v>
      </c>
      <c r="AL37" s="8">
        <f>IF(Z37="X",0,VLOOKUP(Z37,OPCODE_mult!$M$4:$N$19,2,FALSE))</f>
        <v>0</v>
      </c>
      <c r="AM37" s="8" t="str">
        <f>DEC2BIN(SUM(AI37:AL37),OPCODE_mult!J$21)</f>
        <v>0101</v>
      </c>
      <c r="AN37" s="12"/>
      <c r="AO37" s="9" t="str">
        <f t="shared" si="5"/>
        <v>00000000000010100110101</v>
      </c>
      <c r="AP37" s="1">
        <f>(BIN2DEC(AM37)+(2^OPCODE_mult!$I$25)*BIN2DEC(AH37)+(2^OPCODE_mult!$H$25)*BIN2DEC(AG37)+(2^OPCODE_mult!$G$25)*BIN2DEC(AF37)+(2^OPCODE_mult!$F$25)*BIN2DEC(AE37)+(2^OPCODE_mult!$E$25)*BIN2DEC(AD37)+(2^OPCODE_mult!$D$25)*BIN2DEC(AC37)+(2^OPCODE_mult!$C$25)*BIN2DEC(AB37))</f>
        <v>1333</v>
      </c>
      <c r="AR37" s="56" t="str">
        <f t="shared" si="17"/>
        <v>1 27 INSTRUCTION _U&gt;</v>
      </c>
      <c r="AS37" s="56" t="str">
        <f t="shared" si="18"/>
        <v>," U&gt;"</v>
      </c>
    </row>
    <row r="38" spans="1:45" s="2" customFormat="1" x14ac:dyDescent="0.2">
      <c r="A38" s="3"/>
      <c r="B38" s="10" t="s">
        <v>21</v>
      </c>
      <c r="C38" s="8"/>
      <c r="D38" s="3">
        <v>0</v>
      </c>
      <c r="E38" s="3">
        <v>0</v>
      </c>
      <c r="F38" s="8">
        <f t="shared" si="19"/>
        <v>28</v>
      </c>
      <c r="G38" s="8"/>
      <c r="H38" s="5">
        <f t="shared" si="13"/>
        <v>28</v>
      </c>
      <c r="I38" s="3" t="str">
        <f t="shared" si="14"/>
        <v>0011100</v>
      </c>
      <c r="J38" s="3" t="str">
        <f t="shared" si="15"/>
        <v>1C</v>
      </c>
      <c r="K38" s="8"/>
      <c r="L38" s="72" t="s">
        <v>84</v>
      </c>
      <c r="M38" s="2" t="s">
        <v>85</v>
      </c>
      <c r="N38" s="3">
        <v>1</v>
      </c>
      <c r="O38" s="9"/>
      <c r="P38" s="3" t="s">
        <v>323</v>
      </c>
      <c r="Q38" s="3" t="s">
        <v>320</v>
      </c>
      <c r="R38" s="8" t="s">
        <v>29</v>
      </c>
      <c r="S38" s="8" t="s">
        <v>31</v>
      </c>
      <c r="T38" s="8" t="s">
        <v>32</v>
      </c>
      <c r="U38" s="8" t="s">
        <v>30</v>
      </c>
      <c r="V38" s="8" t="s">
        <v>219</v>
      </c>
      <c r="W38" s="8" t="str">
        <f t="shared" si="16"/>
        <v>0=</v>
      </c>
      <c r="X38" s="8" t="s">
        <v>131</v>
      </c>
      <c r="Y38" s="8" t="s">
        <v>131</v>
      </c>
      <c r="Z38" s="8" t="s">
        <v>131</v>
      </c>
      <c r="AB38" s="8" t="str">
        <f>DEC2BIN(VLOOKUP(P38,OPCODE_mult!$C$4:$N$19,12,FALSE),OPCODE_mult!C$21)</f>
        <v>000</v>
      </c>
      <c r="AC38" s="8" t="str">
        <f>DEC2BIN(VLOOKUP(Q38,OPCODE_mult!$D$4:$N$19,11,FALSE),OPCODE_mult!D$21)</f>
        <v>000</v>
      </c>
      <c r="AD38" s="8" t="str">
        <f>DEC2BIN(VLOOKUP(R38,OPCODE_mult!$E$4:$N$19,10,FALSE),OPCODE_mult!E$21)</f>
        <v>0</v>
      </c>
      <c r="AE38" s="8" t="str">
        <f>DEC2BIN(VLOOKUP(S38,OPCODE_mult!$F$4:$N$19,9,FALSE),OPCODE_mult!F$21)</f>
        <v>000</v>
      </c>
      <c r="AF38" s="8" t="str">
        <f>DEC2BIN(VLOOKUP(T38,OPCODE_mult!$G$4:$N$19,8,FALSE),OPCODE_mult!G$21)</f>
        <v>000</v>
      </c>
      <c r="AG38" s="8" t="str">
        <f>DEC2BIN(VLOOKUP(U38,OPCODE_mult!$H$4:$N$19,7,FALSE),OPCODE_mult!H$21)</f>
        <v>000</v>
      </c>
      <c r="AH38" s="8" t="str">
        <f>DEC2BIN(IF(V38="X",0,VLOOKUP(V38,OPCODE_mult!$I$4:$N$19,6,FALSE)),OPCODE_mult!I$21)</f>
        <v>011</v>
      </c>
      <c r="AI38" s="8">
        <f>IF(W38="X",0,VLOOKUP(W38,OPCODE_mult!$J$4:$N$19,5,FALSE))</f>
        <v>6</v>
      </c>
      <c r="AJ38" s="8">
        <f>IF(X38="X",0,VLOOKUP(X38,OPCODE_mult!$K$4:$N$19,4,FALSE))</f>
        <v>0</v>
      </c>
      <c r="AK38" s="8">
        <f>IF(Y38="X",0,VLOOKUP(Y38,OPCODE_mult!$L$4:$N$19,3,FALSE))</f>
        <v>0</v>
      </c>
      <c r="AL38" s="8">
        <f>IF(Z38="X",0,VLOOKUP(Z38,OPCODE_mult!$M$4:$N$19,2,FALSE))</f>
        <v>0</v>
      </c>
      <c r="AM38" s="8" t="str">
        <f>DEC2BIN(SUM(AI38:AL38),OPCODE_mult!J$21)</f>
        <v>0110</v>
      </c>
      <c r="AN38" s="12"/>
      <c r="AO38" s="9" t="str">
        <f t="shared" si="5"/>
        <v>00000000000000000110110</v>
      </c>
      <c r="AP38" s="1">
        <f>(BIN2DEC(AM38)+(2^OPCODE_mult!$I$25)*BIN2DEC(AH38)+(2^OPCODE_mult!$H$25)*BIN2DEC(AG38)+(2^OPCODE_mult!$G$25)*BIN2DEC(AF38)+(2^OPCODE_mult!$F$25)*BIN2DEC(AE38)+(2^OPCODE_mult!$E$25)*BIN2DEC(AD38)+(2^OPCODE_mult!$D$25)*BIN2DEC(AC38)+(2^OPCODE_mult!$C$25)*BIN2DEC(AB38))</f>
        <v>54</v>
      </c>
      <c r="AR38" s="56" t="str">
        <f t="shared" si="17"/>
        <v>1 28 INSTRUCTION _0=</v>
      </c>
      <c r="AS38" s="56" t="str">
        <f t="shared" si="18"/>
        <v>," 0="</v>
      </c>
    </row>
    <row r="39" spans="1:45" s="2" customFormat="1" x14ac:dyDescent="0.2">
      <c r="A39" s="3"/>
      <c r="B39" s="10" t="s">
        <v>265</v>
      </c>
      <c r="C39" s="8"/>
      <c r="D39" s="3">
        <v>0</v>
      </c>
      <c r="E39" s="3">
        <v>0</v>
      </c>
      <c r="F39" s="8">
        <f t="shared" si="19"/>
        <v>29</v>
      </c>
      <c r="G39" s="8"/>
      <c r="H39" s="5">
        <f t="shared" si="13"/>
        <v>29</v>
      </c>
      <c r="I39" s="3" t="str">
        <f t="shared" si="14"/>
        <v>0011101</v>
      </c>
      <c r="J39" s="3" t="str">
        <f t="shared" si="15"/>
        <v>1D</v>
      </c>
      <c r="K39" s="8"/>
      <c r="L39" s="72" t="s">
        <v>84</v>
      </c>
      <c r="M39" s="2" t="s">
        <v>86</v>
      </c>
      <c r="N39" s="3">
        <v>1</v>
      </c>
      <c r="O39" s="9"/>
      <c r="P39" s="3" t="s">
        <v>323</v>
      </c>
      <c r="Q39" s="3" t="s">
        <v>320</v>
      </c>
      <c r="R39" s="8" t="s">
        <v>29</v>
      </c>
      <c r="S39" s="8" t="s">
        <v>31</v>
      </c>
      <c r="T39" s="8" t="s">
        <v>32</v>
      </c>
      <c r="U39" s="8" t="s">
        <v>30</v>
      </c>
      <c r="V39" s="8" t="s">
        <v>219</v>
      </c>
      <c r="W39" s="8" t="str">
        <f t="shared" si="16"/>
        <v>0&lt;&gt;</v>
      </c>
      <c r="X39" s="8" t="s">
        <v>131</v>
      </c>
      <c r="Y39" s="8" t="s">
        <v>131</v>
      </c>
      <c r="Z39" s="8" t="s">
        <v>131</v>
      </c>
      <c r="AB39" s="8" t="str">
        <f>DEC2BIN(VLOOKUP(P39,OPCODE_mult!$C$4:$N$19,12,FALSE),OPCODE_mult!C$21)</f>
        <v>000</v>
      </c>
      <c r="AC39" s="8" t="str">
        <f>DEC2BIN(VLOOKUP(Q39,OPCODE_mult!$D$4:$N$19,11,FALSE),OPCODE_mult!D$21)</f>
        <v>000</v>
      </c>
      <c r="AD39" s="8" t="str">
        <f>DEC2BIN(VLOOKUP(R39,OPCODE_mult!$E$4:$N$19,10,FALSE),OPCODE_mult!E$21)</f>
        <v>0</v>
      </c>
      <c r="AE39" s="8" t="str">
        <f>DEC2BIN(VLOOKUP(S39,OPCODE_mult!$F$4:$N$19,9,FALSE),OPCODE_mult!F$21)</f>
        <v>000</v>
      </c>
      <c r="AF39" s="8" t="str">
        <f>DEC2BIN(VLOOKUP(T39,OPCODE_mult!$G$4:$N$19,8,FALSE),OPCODE_mult!G$21)</f>
        <v>000</v>
      </c>
      <c r="AG39" s="8" t="str">
        <f>DEC2BIN(VLOOKUP(U39,OPCODE_mult!$H$4:$N$19,7,FALSE),OPCODE_mult!H$21)</f>
        <v>000</v>
      </c>
      <c r="AH39" s="8" t="str">
        <f>DEC2BIN(IF(V39="X",0,VLOOKUP(V39,OPCODE_mult!$I$4:$N$19,6,FALSE)),OPCODE_mult!I$21)</f>
        <v>011</v>
      </c>
      <c r="AI39" s="8">
        <f>IF(W39="X",0,VLOOKUP(W39,OPCODE_mult!$J$4:$N$19,5,FALSE))</f>
        <v>7</v>
      </c>
      <c r="AJ39" s="8">
        <f>IF(X39="X",0,VLOOKUP(X39,OPCODE_mult!$K$4:$N$19,4,FALSE))</f>
        <v>0</v>
      </c>
      <c r="AK39" s="8">
        <f>IF(Y39="X",0,VLOOKUP(Y39,OPCODE_mult!$L$4:$N$19,3,FALSE))</f>
        <v>0</v>
      </c>
      <c r="AL39" s="8">
        <f>IF(Z39="X",0,VLOOKUP(Z39,OPCODE_mult!$M$4:$N$19,2,FALSE))</f>
        <v>0</v>
      </c>
      <c r="AM39" s="8" t="str">
        <f>DEC2BIN(SUM(AI39:AL39),OPCODE_mult!J$21)</f>
        <v>0111</v>
      </c>
      <c r="AN39" s="12"/>
      <c r="AO39" s="9" t="str">
        <f t="shared" si="5"/>
        <v>00000000000000000110111</v>
      </c>
      <c r="AP39" s="1">
        <f>(BIN2DEC(AM39)+(2^OPCODE_mult!$I$25)*BIN2DEC(AH39)+(2^OPCODE_mult!$H$25)*BIN2DEC(AG39)+(2^OPCODE_mult!$G$25)*BIN2DEC(AF39)+(2^OPCODE_mult!$F$25)*BIN2DEC(AE39)+(2^OPCODE_mult!$E$25)*BIN2DEC(AD39)+(2^OPCODE_mult!$D$25)*BIN2DEC(AC39)+(2^OPCODE_mult!$C$25)*BIN2DEC(AB39))</f>
        <v>55</v>
      </c>
      <c r="AR39" s="56" t="str">
        <f t="shared" si="17"/>
        <v>1 29 INSTRUCTION _0&lt;&gt;</v>
      </c>
      <c r="AS39" s="56" t="str">
        <f t="shared" si="18"/>
        <v>," 0&lt;&gt;"</v>
      </c>
    </row>
    <row r="40" spans="1:45" s="2" customFormat="1" x14ac:dyDescent="0.2">
      <c r="A40" s="3"/>
      <c r="B40" s="10" t="s">
        <v>263</v>
      </c>
      <c r="C40" s="8"/>
      <c r="D40" s="3">
        <v>0</v>
      </c>
      <c r="E40" s="3">
        <v>0</v>
      </c>
      <c r="F40" s="8">
        <f t="shared" si="19"/>
        <v>30</v>
      </c>
      <c r="G40" s="8"/>
      <c r="H40" s="5">
        <f t="shared" si="13"/>
        <v>30</v>
      </c>
      <c r="I40" s="3" t="str">
        <f t="shared" si="14"/>
        <v>0011110</v>
      </c>
      <c r="J40" s="3" t="str">
        <f t="shared" si="15"/>
        <v>1E</v>
      </c>
      <c r="K40" s="8"/>
      <c r="L40" s="72" t="s">
        <v>84</v>
      </c>
      <c r="M40" s="2" t="s">
        <v>262</v>
      </c>
      <c r="N40" s="3">
        <v>1</v>
      </c>
      <c r="O40" s="9"/>
      <c r="P40" s="3" t="s">
        <v>323</v>
      </c>
      <c r="Q40" s="3" t="s">
        <v>320</v>
      </c>
      <c r="R40" s="8" t="s">
        <v>29</v>
      </c>
      <c r="S40" s="8" t="s">
        <v>31</v>
      </c>
      <c r="T40" s="8" t="s">
        <v>32</v>
      </c>
      <c r="U40" s="8" t="s">
        <v>30</v>
      </c>
      <c r="V40" s="8" t="s">
        <v>219</v>
      </c>
      <c r="W40" s="8" t="str">
        <f t="shared" si="16"/>
        <v>0&lt;</v>
      </c>
      <c r="X40" s="8" t="s">
        <v>131</v>
      </c>
      <c r="Y40" s="8" t="s">
        <v>131</v>
      </c>
      <c r="Z40" s="8" t="s">
        <v>131</v>
      </c>
      <c r="AB40" s="8" t="str">
        <f>DEC2BIN(VLOOKUP(P40,OPCODE_mult!$C$4:$N$19,12,FALSE),OPCODE_mult!C$21)</f>
        <v>000</v>
      </c>
      <c r="AC40" s="8" t="str">
        <f>DEC2BIN(VLOOKUP(Q40,OPCODE_mult!$D$4:$N$19,11,FALSE),OPCODE_mult!D$21)</f>
        <v>000</v>
      </c>
      <c r="AD40" s="8" t="str">
        <f>DEC2BIN(VLOOKUP(R40,OPCODE_mult!$E$4:$N$19,10,FALSE),OPCODE_mult!E$21)</f>
        <v>0</v>
      </c>
      <c r="AE40" s="8" t="str">
        <f>DEC2BIN(VLOOKUP(S40,OPCODE_mult!$F$4:$N$19,9,FALSE),OPCODE_mult!F$21)</f>
        <v>000</v>
      </c>
      <c r="AF40" s="8" t="str">
        <f>DEC2BIN(VLOOKUP(T40,OPCODE_mult!$G$4:$N$19,8,FALSE),OPCODE_mult!G$21)</f>
        <v>000</v>
      </c>
      <c r="AG40" s="8" t="str">
        <f>DEC2BIN(VLOOKUP(U40,OPCODE_mult!$H$4:$N$19,7,FALSE),OPCODE_mult!H$21)</f>
        <v>000</v>
      </c>
      <c r="AH40" s="8" t="str">
        <f>DEC2BIN(IF(V40="X",0,VLOOKUP(V40,OPCODE_mult!$I$4:$N$19,6,FALSE)),OPCODE_mult!I$21)</f>
        <v>011</v>
      </c>
      <c r="AI40" s="8">
        <f>IF(W40="X",0,VLOOKUP(W40,OPCODE_mult!$J$4:$N$19,5,FALSE))</f>
        <v>8</v>
      </c>
      <c r="AJ40" s="8">
        <f>IF(X40="X",0,VLOOKUP(X40,OPCODE_mult!$K$4:$N$19,4,FALSE))</f>
        <v>0</v>
      </c>
      <c r="AK40" s="8">
        <f>IF(Y40="X",0,VLOOKUP(Y40,OPCODE_mult!$L$4:$N$19,3,FALSE))</f>
        <v>0</v>
      </c>
      <c r="AL40" s="8">
        <f>IF(Z40="X",0,VLOOKUP(Z40,OPCODE_mult!$M$4:$N$19,2,FALSE))</f>
        <v>0</v>
      </c>
      <c r="AM40" s="8" t="str">
        <f>DEC2BIN(SUM(AI40:AL40),OPCODE_mult!J$21)</f>
        <v>1000</v>
      </c>
      <c r="AN40" s="12"/>
      <c r="AO40" s="9" t="str">
        <f t="shared" si="5"/>
        <v>00000000000000000111000</v>
      </c>
      <c r="AP40" s="1">
        <f>(BIN2DEC(AM40)+(2^OPCODE_mult!$I$25)*BIN2DEC(AH40)+(2^OPCODE_mult!$H$25)*BIN2DEC(AG40)+(2^OPCODE_mult!$G$25)*BIN2DEC(AF40)+(2^OPCODE_mult!$F$25)*BIN2DEC(AE40)+(2^OPCODE_mult!$E$25)*BIN2DEC(AD40)+(2^OPCODE_mult!$D$25)*BIN2DEC(AC40)+(2^OPCODE_mult!$C$25)*BIN2DEC(AB40))</f>
        <v>56</v>
      </c>
      <c r="AR40" s="56" t="str">
        <f t="shared" si="17"/>
        <v>1 30 INSTRUCTION _0&lt;</v>
      </c>
      <c r="AS40" s="56" t="str">
        <f t="shared" si="18"/>
        <v>," 0&lt;"</v>
      </c>
    </row>
    <row r="41" spans="1:45" s="2" customFormat="1" x14ac:dyDescent="0.2">
      <c r="A41" s="3"/>
      <c r="B41" s="4" t="s">
        <v>264</v>
      </c>
      <c r="C41" s="3"/>
      <c r="D41" s="3">
        <v>0</v>
      </c>
      <c r="E41" s="3">
        <v>0</v>
      </c>
      <c r="F41" s="8">
        <f t="shared" si="19"/>
        <v>31</v>
      </c>
      <c r="G41" s="8"/>
      <c r="H41" s="5">
        <f t="shared" si="13"/>
        <v>31</v>
      </c>
      <c r="I41" s="3" t="str">
        <f t="shared" si="14"/>
        <v>0011111</v>
      </c>
      <c r="J41" s="3" t="str">
        <f t="shared" si="15"/>
        <v>1F</v>
      </c>
      <c r="K41" s="8"/>
      <c r="L41" s="72" t="s">
        <v>84</v>
      </c>
      <c r="M41" s="2" t="s">
        <v>195</v>
      </c>
      <c r="N41" s="3">
        <v>1</v>
      </c>
      <c r="O41" s="9"/>
      <c r="P41" s="3" t="s">
        <v>323</v>
      </c>
      <c r="Q41" s="3" t="s">
        <v>320</v>
      </c>
      <c r="R41" s="8" t="s">
        <v>29</v>
      </c>
      <c r="S41" s="8" t="s">
        <v>31</v>
      </c>
      <c r="T41" s="8" t="s">
        <v>32</v>
      </c>
      <c r="U41" s="8" t="s">
        <v>30</v>
      </c>
      <c r="V41" s="8" t="s">
        <v>219</v>
      </c>
      <c r="W41" s="8" t="str">
        <f t="shared" si="16"/>
        <v>0&gt;</v>
      </c>
      <c r="X41" s="8" t="s">
        <v>131</v>
      </c>
      <c r="Y41" s="8" t="s">
        <v>131</v>
      </c>
      <c r="Z41" s="8" t="s">
        <v>131</v>
      </c>
      <c r="AB41" s="8" t="str">
        <f>DEC2BIN(VLOOKUP(P41,OPCODE_mult!$C$4:$N$19,12,FALSE),OPCODE_mult!C$21)</f>
        <v>000</v>
      </c>
      <c r="AC41" s="8" t="str">
        <f>DEC2BIN(VLOOKUP(Q41,OPCODE_mult!$D$4:$N$19,11,FALSE),OPCODE_mult!D$21)</f>
        <v>000</v>
      </c>
      <c r="AD41" s="8" t="str">
        <f>DEC2BIN(VLOOKUP(R41,OPCODE_mult!$E$4:$N$19,10,FALSE),OPCODE_mult!E$21)</f>
        <v>0</v>
      </c>
      <c r="AE41" s="8" t="str">
        <f>DEC2BIN(VLOOKUP(S41,OPCODE_mult!$F$4:$N$19,9,FALSE),OPCODE_mult!F$21)</f>
        <v>000</v>
      </c>
      <c r="AF41" s="8" t="str">
        <f>DEC2BIN(VLOOKUP(T41,OPCODE_mult!$G$4:$N$19,8,FALSE),OPCODE_mult!G$21)</f>
        <v>000</v>
      </c>
      <c r="AG41" s="8" t="str">
        <f>DEC2BIN(VLOOKUP(U41,OPCODE_mult!$H$4:$N$19,7,FALSE),OPCODE_mult!H$21)</f>
        <v>000</v>
      </c>
      <c r="AH41" s="8" t="str">
        <f>DEC2BIN(IF(V41="X",0,VLOOKUP(V41,OPCODE_mult!$I$4:$N$19,6,FALSE)),OPCODE_mult!I$21)</f>
        <v>011</v>
      </c>
      <c r="AI41" s="8">
        <f>IF(W41="X",0,VLOOKUP(W41,OPCODE_mult!$J$4:$N$19,5,FALSE))</f>
        <v>9</v>
      </c>
      <c r="AJ41" s="8">
        <f>IF(X41="X",0,VLOOKUP(X41,OPCODE_mult!$K$4:$N$19,4,FALSE))</f>
        <v>0</v>
      </c>
      <c r="AK41" s="8">
        <f>IF(Y41="X",0,VLOOKUP(Y41,OPCODE_mult!$L$4:$N$19,3,FALSE))</f>
        <v>0</v>
      </c>
      <c r="AL41" s="8">
        <f>IF(Z41="X",0,VLOOKUP(Z41,OPCODE_mult!$M$4:$N$19,2,FALSE))</f>
        <v>0</v>
      </c>
      <c r="AM41" s="8" t="str">
        <f>DEC2BIN(SUM(AI41:AL41),OPCODE_mult!J$21)</f>
        <v>1001</v>
      </c>
      <c r="AN41" s="12"/>
      <c r="AO41" s="9" t="str">
        <f t="shared" si="5"/>
        <v>00000000000000000111001</v>
      </c>
      <c r="AP41" s="1">
        <f>(BIN2DEC(AM41)+(2^OPCODE_mult!$I$25)*BIN2DEC(AH41)+(2^OPCODE_mult!$H$25)*BIN2DEC(AG41)+(2^OPCODE_mult!$G$25)*BIN2DEC(AF41)+(2^OPCODE_mult!$F$25)*BIN2DEC(AE41)+(2^OPCODE_mult!$E$25)*BIN2DEC(AD41)+(2^OPCODE_mult!$D$25)*BIN2DEC(AC41)+(2^OPCODE_mult!$C$25)*BIN2DEC(AB41))</f>
        <v>57</v>
      </c>
      <c r="AR41" s="56" t="str">
        <f t="shared" si="17"/>
        <v>1 31 INSTRUCTION _0&gt;</v>
      </c>
      <c r="AS41" s="56" t="str">
        <f t="shared" si="18"/>
        <v>," 0&gt;"</v>
      </c>
    </row>
    <row r="42" spans="1:45" s="2" customFormat="1" x14ac:dyDescent="0.2">
      <c r="A42" s="3"/>
      <c r="B42" s="8" t="s">
        <v>308</v>
      </c>
      <c r="C42" s="8"/>
      <c r="D42" s="3">
        <v>0</v>
      </c>
      <c r="E42" s="3">
        <v>0</v>
      </c>
      <c r="F42" s="8">
        <f t="shared" si="19"/>
        <v>32</v>
      </c>
      <c r="G42" s="8"/>
      <c r="H42" s="5">
        <f t="shared" si="13"/>
        <v>32</v>
      </c>
      <c r="I42" s="3" t="str">
        <f t="shared" si="14"/>
        <v>0100000</v>
      </c>
      <c r="J42" s="3" t="str">
        <f t="shared" si="15"/>
        <v>20</v>
      </c>
      <c r="K42" s="8"/>
      <c r="L42" s="73" t="s">
        <v>180</v>
      </c>
      <c r="M42" s="2" t="s">
        <v>197</v>
      </c>
      <c r="N42" s="3">
        <v>1</v>
      </c>
      <c r="O42" s="9"/>
      <c r="P42" s="3" t="s">
        <v>323</v>
      </c>
      <c r="Q42" s="3" t="s">
        <v>320</v>
      </c>
      <c r="R42" s="8" t="s">
        <v>29</v>
      </c>
      <c r="S42" s="8" t="s">
        <v>31</v>
      </c>
      <c r="T42" s="8" t="s">
        <v>137</v>
      </c>
      <c r="U42" s="8" t="s">
        <v>29</v>
      </c>
      <c r="V42" s="8" t="s">
        <v>219</v>
      </c>
      <c r="W42" s="8" t="str">
        <f t="shared" si="16"/>
        <v>ZERO</v>
      </c>
      <c r="X42" s="8" t="s">
        <v>131</v>
      </c>
      <c r="Y42" s="8" t="s">
        <v>131</v>
      </c>
      <c r="Z42" s="8" t="s">
        <v>131</v>
      </c>
      <c r="AB42" s="8" t="str">
        <f>DEC2BIN(VLOOKUP(P42,OPCODE_mult!$C$4:$N$19,12,FALSE),OPCODE_mult!C$21)</f>
        <v>000</v>
      </c>
      <c r="AC42" s="8" t="str">
        <f>DEC2BIN(VLOOKUP(Q42,OPCODE_mult!$D$4:$N$19,11,FALSE),OPCODE_mult!D$21)</f>
        <v>000</v>
      </c>
      <c r="AD42" s="8" t="str">
        <f>DEC2BIN(VLOOKUP(R42,OPCODE_mult!$E$4:$N$19,10,FALSE),OPCODE_mult!E$21)</f>
        <v>0</v>
      </c>
      <c r="AE42" s="8" t="str">
        <f>DEC2BIN(VLOOKUP(S42,OPCODE_mult!$F$4:$N$19,9,FALSE),OPCODE_mult!F$21)</f>
        <v>000</v>
      </c>
      <c r="AF42" s="8" t="str">
        <f>DEC2BIN(VLOOKUP(T42,OPCODE_mult!$G$4:$N$19,8,FALSE),OPCODE_mult!G$21)</f>
        <v>010</v>
      </c>
      <c r="AG42" s="8" t="str">
        <f>DEC2BIN(VLOOKUP(U42,OPCODE_mult!$H$4:$N$19,7,FALSE),OPCODE_mult!H$21)</f>
        <v>001</v>
      </c>
      <c r="AH42" s="8" t="str">
        <f>DEC2BIN(IF(V42="X",0,VLOOKUP(V42,OPCODE_mult!$I$4:$N$19,6,FALSE)),OPCODE_mult!I$21)</f>
        <v>011</v>
      </c>
      <c r="AI42" s="8">
        <f>IF(W42="X",0,VLOOKUP(W42,OPCODE_mult!$J$4:$N$19,5,FALSE))</f>
        <v>10</v>
      </c>
      <c r="AJ42" s="8">
        <f>IF(X42="X",0,VLOOKUP(X42,OPCODE_mult!$K$4:$N$19,4,FALSE))</f>
        <v>0</v>
      </c>
      <c r="AK42" s="8">
        <f>IF(Y42="X",0,VLOOKUP(Y42,OPCODE_mult!$L$4:$N$19,3,FALSE))</f>
        <v>0</v>
      </c>
      <c r="AL42" s="8">
        <f>IF(Z42="X",0,VLOOKUP(Z42,OPCODE_mult!$M$4:$N$19,2,FALSE))</f>
        <v>0</v>
      </c>
      <c r="AM42" s="8" t="str">
        <f>DEC2BIN(SUM(AI42:AL42),OPCODE_mult!J$21)</f>
        <v>1010</v>
      </c>
      <c r="AN42" s="12"/>
      <c r="AO42" s="9" t="str">
        <f t="shared" si="5"/>
        <v>00000000000100010111010</v>
      </c>
      <c r="AP42" s="1">
        <f>(BIN2DEC(AM42)+(2^OPCODE_mult!$I$25)*BIN2DEC(AH42)+(2^OPCODE_mult!$H$25)*BIN2DEC(AG42)+(2^OPCODE_mult!$G$25)*BIN2DEC(AF42)+(2^OPCODE_mult!$F$25)*BIN2DEC(AE42)+(2^OPCODE_mult!$E$25)*BIN2DEC(AD42)+(2^OPCODE_mult!$D$25)*BIN2DEC(AC42)+(2^OPCODE_mult!$C$25)*BIN2DEC(AB42))</f>
        <v>2234</v>
      </c>
      <c r="AR42" s="56" t="str">
        <f t="shared" si="17"/>
        <v>1 32 INSTRUCTION _ZERO</v>
      </c>
      <c r="AS42" s="56" t="str">
        <f t="shared" si="18"/>
        <v>," ZERO"</v>
      </c>
    </row>
    <row r="43" spans="1:45" x14ac:dyDescent="0.2">
      <c r="E43" s="10"/>
      <c r="I43" s="3"/>
      <c r="AB43" s="8"/>
      <c r="AC43" s="8"/>
      <c r="AF43" s="8"/>
      <c r="AO43" s="9" t="str">
        <f t="shared" si="5"/>
        <v/>
      </c>
      <c r="AR43" s="56"/>
      <c r="AS43" s="56"/>
    </row>
    <row r="44" spans="1:45" x14ac:dyDescent="0.2">
      <c r="A44" s="1" t="s">
        <v>22</v>
      </c>
      <c r="E44" s="10"/>
      <c r="I44" s="3"/>
      <c r="AB44" s="8"/>
      <c r="AC44" s="8"/>
      <c r="AF44" s="8"/>
      <c r="AO44" s="9" t="str">
        <f t="shared" si="5"/>
        <v/>
      </c>
      <c r="AR44" s="56"/>
      <c r="AS44" s="56"/>
    </row>
    <row r="45" spans="1:45" x14ac:dyDescent="0.2">
      <c r="A45" s="3"/>
      <c r="B45" s="3" t="s">
        <v>23</v>
      </c>
      <c r="D45" s="3">
        <v>0</v>
      </c>
      <c r="E45" s="3">
        <v>0</v>
      </c>
      <c r="F45" s="3">
        <f>F42+1</f>
        <v>33</v>
      </c>
      <c r="H45" s="5">
        <f t="shared" ref="H45:H52" si="20">F45+E45*64+D45*128</f>
        <v>33</v>
      </c>
      <c r="I45" s="3" t="str">
        <f t="shared" ref="I45:I52" si="21">DEC2BIN(H45,7)</f>
        <v>0100001</v>
      </c>
      <c r="J45" s="3" t="str">
        <f t="shared" ref="J45:J52" si="22">DEC2HEX(H45)</f>
        <v>21</v>
      </c>
      <c r="L45" s="69" t="s">
        <v>71</v>
      </c>
      <c r="M45" s="1" t="s">
        <v>87</v>
      </c>
      <c r="N45" s="3">
        <v>1</v>
      </c>
      <c r="P45" s="3" t="s">
        <v>323</v>
      </c>
      <c r="Q45" s="3" t="s">
        <v>320</v>
      </c>
      <c r="R45" s="8" t="s">
        <v>29</v>
      </c>
      <c r="S45" s="8" t="s">
        <v>31</v>
      </c>
      <c r="T45" s="8" t="s">
        <v>138</v>
      </c>
      <c r="U45" s="8" t="s">
        <v>124</v>
      </c>
      <c r="V45" s="8" t="s">
        <v>218</v>
      </c>
      <c r="W45" s="8" t="s">
        <v>131</v>
      </c>
      <c r="X45" s="8" t="s">
        <v>131</v>
      </c>
      <c r="Y45" s="8" t="str">
        <f t="shared" ref="Y45:Y50" si="23">B45</f>
        <v>AND</v>
      </c>
      <c r="Z45" s="8" t="s">
        <v>131</v>
      </c>
      <c r="AB45" s="8" t="str">
        <f>DEC2BIN(VLOOKUP(P45,OPCODE_mult!$C$4:$N$19,12,FALSE),OPCODE_mult!C$21)</f>
        <v>000</v>
      </c>
      <c r="AC45" s="8" t="str">
        <f>DEC2BIN(VLOOKUP(Q45,OPCODE_mult!$D$4:$N$19,11,FALSE),OPCODE_mult!D$21)</f>
        <v>000</v>
      </c>
      <c r="AD45" s="8" t="str">
        <f>DEC2BIN(VLOOKUP(R45,OPCODE_mult!$E$4:$N$19,10,FALSE),OPCODE_mult!E$21)</f>
        <v>0</v>
      </c>
      <c r="AE45" s="8" t="str">
        <f>DEC2BIN(VLOOKUP(S45,OPCODE_mult!$F$4:$N$19,9,FALSE),OPCODE_mult!F$21)</f>
        <v>000</v>
      </c>
      <c r="AF45" s="8" t="str">
        <f>DEC2BIN(VLOOKUP(T45,OPCODE_mult!$G$4:$N$19,8,FALSE),OPCODE_mult!G$21)</f>
        <v>001</v>
      </c>
      <c r="AG45" s="8" t="str">
        <f>DEC2BIN(VLOOKUP(U45,OPCODE_mult!$H$4:$N$19,7,FALSE),OPCODE_mult!H$21)</f>
        <v>010</v>
      </c>
      <c r="AH45" s="8" t="str">
        <f>DEC2BIN(IF(V45="X",0,VLOOKUP(V45,OPCODE_mult!$I$4:$N$19,6,FALSE)),OPCODE_mult!I$21)</f>
        <v>001</v>
      </c>
      <c r="AI45" s="8">
        <f>IF(W45="X",0,VLOOKUP(W45,OPCODE_mult!$J$4:$N$19,5,FALSE))</f>
        <v>0</v>
      </c>
      <c r="AJ45" s="8">
        <f>IF(X45="X",0,VLOOKUP(X45,OPCODE_mult!$K$4:$N$19,4,FALSE))</f>
        <v>0</v>
      </c>
      <c r="AK45" s="8">
        <f>IF(Y45="X",0,VLOOKUP(Y45,OPCODE_mult!$L$4:$N$19,3,FALSE))</f>
        <v>0</v>
      </c>
      <c r="AL45" s="8">
        <f>IF(Z45="X",0,VLOOKUP(Z45,OPCODE_mult!$M$4:$N$19,2,FALSE))</f>
        <v>0</v>
      </c>
      <c r="AM45" s="8" t="str">
        <f>DEC2BIN(SUM(AI45:AL45),OPCODE_mult!J$21)</f>
        <v>0000</v>
      </c>
      <c r="AN45" s="12"/>
      <c r="AO45" s="9" t="str">
        <f t="shared" si="5"/>
        <v>00000000000010100010000</v>
      </c>
      <c r="AP45" s="1">
        <f>(BIN2DEC(AM45)+(2^OPCODE_mult!$I$25)*BIN2DEC(AH45)+(2^OPCODE_mult!$H$25)*BIN2DEC(AG45)+(2^OPCODE_mult!$G$25)*BIN2DEC(AF45)+(2^OPCODE_mult!$F$25)*BIN2DEC(AE45)+(2^OPCODE_mult!$E$25)*BIN2DEC(AD45)+(2^OPCODE_mult!$D$25)*BIN2DEC(AC45)+(2^OPCODE_mult!$C$25)*BIN2DEC(AB45))</f>
        <v>1296</v>
      </c>
      <c r="AR45" s="56" t="str">
        <f t="shared" ref="AR45:AR52" si="24">"1 "&amp;H45&amp;" INSTRUCTION _"&amp;B45</f>
        <v>1 33 INSTRUCTION _AND</v>
      </c>
      <c r="AS45" s="56" t="str">
        <f t="shared" ref="AS45:AS52" si="25">CHAR(44)&amp;CHAR(34)&amp;CHAR(32)&amp;B45&amp;CHAR(34)</f>
        <v>," AND"</v>
      </c>
    </row>
    <row r="46" spans="1:45" x14ac:dyDescent="0.2">
      <c r="A46" s="3"/>
      <c r="B46" s="3" t="s">
        <v>24</v>
      </c>
      <c r="D46" s="3">
        <v>0</v>
      </c>
      <c r="E46" s="3">
        <v>0</v>
      </c>
      <c r="F46" s="3">
        <f>F45+1</f>
        <v>34</v>
      </c>
      <c r="H46" s="5">
        <f t="shared" si="20"/>
        <v>34</v>
      </c>
      <c r="I46" s="3" t="str">
        <f t="shared" si="21"/>
        <v>0100010</v>
      </c>
      <c r="J46" s="3" t="str">
        <f t="shared" si="22"/>
        <v>22</v>
      </c>
      <c r="L46" s="69" t="s">
        <v>71</v>
      </c>
      <c r="M46" s="1" t="s">
        <v>88</v>
      </c>
      <c r="N46" s="3">
        <v>1</v>
      </c>
      <c r="P46" s="3" t="s">
        <v>323</v>
      </c>
      <c r="Q46" s="3" t="s">
        <v>320</v>
      </c>
      <c r="R46" s="8" t="s">
        <v>29</v>
      </c>
      <c r="S46" s="8" t="s">
        <v>31</v>
      </c>
      <c r="T46" s="8" t="s">
        <v>138</v>
      </c>
      <c r="U46" s="8" t="s">
        <v>124</v>
      </c>
      <c r="V46" s="8" t="s">
        <v>218</v>
      </c>
      <c r="W46" s="8" t="s">
        <v>131</v>
      </c>
      <c r="X46" s="8" t="s">
        <v>131</v>
      </c>
      <c r="Y46" s="8" t="str">
        <f t="shared" si="23"/>
        <v>OR</v>
      </c>
      <c r="Z46" s="8" t="s">
        <v>131</v>
      </c>
      <c r="AB46" s="8" t="str">
        <f>DEC2BIN(VLOOKUP(P46,OPCODE_mult!$C$4:$N$19,12,FALSE),OPCODE_mult!C$21)</f>
        <v>000</v>
      </c>
      <c r="AC46" s="8" t="str">
        <f>DEC2BIN(VLOOKUP(Q46,OPCODE_mult!$D$4:$N$19,11,FALSE),OPCODE_mult!D$21)</f>
        <v>000</v>
      </c>
      <c r="AD46" s="8" t="str">
        <f>DEC2BIN(VLOOKUP(R46,OPCODE_mult!$E$4:$N$19,10,FALSE),OPCODE_mult!E$21)</f>
        <v>0</v>
      </c>
      <c r="AE46" s="8" t="str">
        <f>DEC2BIN(VLOOKUP(S46,OPCODE_mult!$F$4:$N$19,9,FALSE),OPCODE_mult!F$21)</f>
        <v>000</v>
      </c>
      <c r="AF46" s="8" t="str">
        <f>DEC2BIN(VLOOKUP(T46,OPCODE_mult!$G$4:$N$19,8,FALSE),OPCODE_mult!G$21)</f>
        <v>001</v>
      </c>
      <c r="AG46" s="8" t="str">
        <f>DEC2BIN(VLOOKUP(U46,OPCODE_mult!$H$4:$N$19,7,FALSE),OPCODE_mult!H$21)</f>
        <v>010</v>
      </c>
      <c r="AH46" s="8" t="str">
        <f>DEC2BIN(IF(V46="X",0,VLOOKUP(V46,OPCODE_mult!$I$4:$N$19,6,FALSE)),OPCODE_mult!I$21)</f>
        <v>001</v>
      </c>
      <c r="AI46" s="8">
        <f>IF(W46="X",0,VLOOKUP(W46,OPCODE_mult!$J$4:$N$19,5,FALSE))</f>
        <v>0</v>
      </c>
      <c r="AJ46" s="8">
        <f>IF(X46="X",0,VLOOKUP(X46,OPCODE_mult!$K$4:$N$19,4,FALSE))</f>
        <v>0</v>
      </c>
      <c r="AK46" s="8">
        <f>IF(Y46="X",0,VLOOKUP(Y46,OPCODE_mult!$L$4:$N$19,3,FALSE))</f>
        <v>1</v>
      </c>
      <c r="AL46" s="8">
        <f>IF(Z46="X",0,VLOOKUP(Z46,OPCODE_mult!$M$4:$N$19,2,FALSE))</f>
        <v>0</v>
      </c>
      <c r="AM46" s="8" t="str">
        <f>DEC2BIN(SUM(AI46:AL46),OPCODE_mult!J$21)</f>
        <v>0001</v>
      </c>
      <c r="AN46" s="12"/>
      <c r="AO46" s="9" t="str">
        <f t="shared" si="5"/>
        <v>00000000000010100010001</v>
      </c>
      <c r="AP46" s="1">
        <f>(BIN2DEC(AM46)+(2^OPCODE_mult!$I$25)*BIN2DEC(AH46)+(2^OPCODE_mult!$H$25)*BIN2DEC(AG46)+(2^OPCODE_mult!$G$25)*BIN2DEC(AF46)+(2^OPCODE_mult!$F$25)*BIN2DEC(AE46)+(2^OPCODE_mult!$E$25)*BIN2DEC(AD46)+(2^OPCODE_mult!$D$25)*BIN2DEC(AC46)+(2^OPCODE_mult!$C$25)*BIN2DEC(AB46))</f>
        <v>1297</v>
      </c>
      <c r="AR46" s="56" t="str">
        <f t="shared" si="24"/>
        <v>1 34 INSTRUCTION _OR</v>
      </c>
      <c r="AS46" s="56" t="str">
        <f t="shared" si="25"/>
        <v>," OR"</v>
      </c>
    </row>
    <row r="47" spans="1:45" x14ac:dyDescent="0.2">
      <c r="A47" s="3"/>
      <c r="B47" s="3" t="s">
        <v>26</v>
      </c>
      <c r="D47" s="3">
        <v>0</v>
      </c>
      <c r="E47" s="3">
        <v>0</v>
      </c>
      <c r="F47" s="3">
        <f t="shared" ref="F47:F52" si="26">F46+1</f>
        <v>35</v>
      </c>
      <c r="H47" s="5">
        <f t="shared" si="20"/>
        <v>35</v>
      </c>
      <c r="I47" s="3" t="str">
        <f t="shared" si="21"/>
        <v>0100011</v>
      </c>
      <c r="J47" s="3" t="str">
        <f t="shared" si="22"/>
        <v>23</v>
      </c>
      <c r="L47" s="69" t="s">
        <v>74</v>
      </c>
      <c r="M47" s="1" t="s">
        <v>90</v>
      </c>
      <c r="N47" s="3">
        <v>1</v>
      </c>
      <c r="P47" s="3" t="s">
        <v>323</v>
      </c>
      <c r="Q47" s="3" t="s">
        <v>320</v>
      </c>
      <c r="R47" s="8" t="s">
        <v>29</v>
      </c>
      <c r="S47" s="8" t="s">
        <v>31</v>
      </c>
      <c r="T47" s="8" t="s">
        <v>32</v>
      </c>
      <c r="U47" s="8" t="s">
        <v>30</v>
      </c>
      <c r="V47" s="8" t="s">
        <v>218</v>
      </c>
      <c r="W47" s="8" t="s">
        <v>131</v>
      </c>
      <c r="X47" s="8" t="s">
        <v>131</v>
      </c>
      <c r="Y47" s="8" t="str">
        <f t="shared" si="23"/>
        <v>INVERT</v>
      </c>
      <c r="Z47" s="8" t="s">
        <v>131</v>
      </c>
      <c r="AB47" s="8" t="str">
        <f>DEC2BIN(VLOOKUP(P47,OPCODE_mult!$C$4:$N$19,12,FALSE),OPCODE_mult!C$21)</f>
        <v>000</v>
      </c>
      <c r="AC47" s="8" t="str">
        <f>DEC2BIN(VLOOKUP(Q47,OPCODE_mult!$D$4:$N$19,11,FALSE),OPCODE_mult!D$21)</f>
        <v>000</v>
      </c>
      <c r="AD47" s="8" t="str">
        <f>DEC2BIN(VLOOKUP(R47,OPCODE_mult!$E$4:$N$19,10,FALSE),OPCODE_mult!E$21)</f>
        <v>0</v>
      </c>
      <c r="AE47" s="8" t="str">
        <f>DEC2BIN(VLOOKUP(S47,OPCODE_mult!$F$4:$N$19,9,FALSE),OPCODE_mult!F$21)</f>
        <v>000</v>
      </c>
      <c r="AF47" s="8" t="str">
        <f>DEC2BIN(VLOOKUP(T47,OPCODE_mult!$G$4:$N$19,8,FALSE),OPCODE_mult!G$21)</f>
        <v>000</v>
      </c>
      <c r="AG47" s="8" t="str">
        <f>DEC2BIN(VLOOKUP(U47,OPCODE_mult!$H$4:$N$19,7,FALSE),OPCODE_mult!H$21)</f>
        <v>000</v>
      </c>
      <c r="AH47" s="8" t="str">
        <f>DEC2BIN(IF(V47="X",0,VLOOKUP(V47,OPCODE_mult!$I$4:$N$19,6,FALSE)),OPCODE_mult!I$21)</f>
        <v>001</v>
      </c>
      <c r="AI47" s="8">
        <f>IF(W47="X",0,VLOOKUP(W47,OPCODE_mult!$J$4:$N$19,5,FALSE))</f>
        <v>0</v>
      </c>
      <c r="AJ47" s="8">
        <f>IF(X47="X",0,VLOOKUP(X47,OPCODE_mult!$K$4:$N$19,4,FALSE))</f>
        <v>0</v>
      </c>
      <c r="AK47" s="8">
        <f>IF(Y47="X",0,VLOOKUP(Y47,OPCODE_mult!$L$4:$N$19,3,FALSE))</f>
        <v>2</v>
      </c>
      <c r="AL47" s="8">
        <f>IF(Z47="X",0,VLOOKUP(Z47,OPCODE_mult!$M$4:$N$19,2,FALSE))</f>
        <v>0</v>
      </c>
      <c r="AM47" s="8" t="str">
        <f>DEC2BIN(SUM(AI47:AL47),OPCODE_mult!J$21)</f>
        <v>0010</v>
      </c>
      <c r="AN47" s="12"/>
      <c r="AO47" s="9" t="str">
        <f t="shared" si="5"/>
        <v>00000000000000000010010</v>
      </c>
      <c r="AP47" s="1">
        <f>(BIN2DEC(AM47)+(2^OPCODE_mult!$I$25)*BIN2DEC(AH47)+(2^OPCODE_mult!$H$25)*BIN2DEC(AG47)+(2^OPCODE_mult!$G$25)*BIN2DEC(AF47)+(2^OPCODE_mult!$F$25)*BIN2DEC(AE47)+(2^OPCODE_mult!$E$25)*BIN2DEC(AD47)+(2^OPCODE_mult!$D$25)*BIN2DEC(AC47)+(2^OPCODE_mult!$C$25)*BIN2DEC(AB47))</f>
        <v>18</v>
      </c>
      <c r="AR47" s="56" t="str">
        <f t="shared" si="24"/>
        <v>1 35 INSTRUCTION _INVERT</v>
      </c>
      <c r="AS47" s="56" t="str">
        <f t="shared" si="25"/>
        <v>," INVERT"</v>
      </c>
    </row>
    <row r="48" spans="1:45" x14ac:dyDescent="0.2">
      <c r="A48" s="3"/>
      <c r="B48" s="3" t="s">
        <v>25</v>
      </c>
      <c r="D48" s="3">
        <v>0</v>
      </c>
      <c r="E48" s="3">
        <v>0</v>
      </c>
      <c r="F48" s="3">
        <f t="shared" si="26"/>
        <v>36</v>
      </c>
      <c r="H48" s="5">
        <f t="shared" si="20"/>
        <v>36</v>
      </c>
      <c r="I48" s="3" t="str">
        <f t="shared" si="21"/>
        <v>0100100</v>
      </c>
      <c r="J48" s="3" t="str">
        <f t="shared" si="22"/>
        <v>24</v>
      </c>
      <c r="L48" s="69" t="s">
        <v>71</v>
      </c>
      <c r="M48" s="1" t="s">
        <v>89</v>
      </c>
      <c r="N48" s="3">
        <v>1</v>
      </c>
      <c r="P48" s="3" t="s">
        <v>323</v>
      </c>
      <c r="Q48" s="3" t="s">
        <v>320</v>
      </c>
      <c r="R48" s="8" t="s">
        <v>29</v>
      </c>
      <c r="S48" s="8" t="s">
        <v>31</v>
      </c>
      <c r="T48" s="8" t="s">
        <v>138</v>
      </c>
      <c r="U48" s="8" t="s">
        <v>124</v>
      </c>
      <c r="V48" s="8" t="s">
        <v>218</v>
      </c>
      <c r="W48" s="8" t="s">
        <v>131</v>
      </c>
      <c r="X48" s="8" t="s">
        <v>131</v>
      </c>
      <c r="Y48" s="8" t="str">
        <f t="shared" si="23"/>
        <v>XOR</v>
      </c>
      <c r="Z48" s="8" t="s">
        <v>131</v>
      </c>
      <c r="AB48" s="8" t="str">
        <f>DEC2BIN(VLOOKUP(P48,OPCODE_mult!$C$4:$N$19,12,FALSE),OPCODE_mult!C$21)</f>
        <v>000</v>
      </c>
      <c r="AC48" s="8" t="str">
        <f>DEC2BIN(VLOOKUP(Q48,OPCODE_mult!$D$4:$N$19,11,FALSE),OPCODE_mult!D$21)</f>
        <v>000</v>
      </c>
      <c r="AD48" s="8" t="str">
        <f>DEC2BIN(VLOOKUP(R48,OPCODE_mult!$E$4:$N$19,10,FALSE),OPCODE_mult!E$21)</f>
        <v>0</v>
      </c>
      <c r="AE48" s="8" t="str">
        <f>DEC2BIN(VLOOKUP(S48,OPCODE_mult!$F$4:$N$19,9,FALSE),OPCODE_mult!F$21)</f>
        <v>000</v>
      </c>
      <c r="AF48" s="8" t="str">
        <f>DEC2BIN(VLOOKUP(T48,OPCODE_mult!$G$4:$N$19,8,FALSE),OPCODE_mult!G$21)</f>
        <v>001</v>
      </c>
      <c r="AG48" s="8" t="str">
        <f>DEC2BIN(VLOOKUP(U48,OPCODE_mult!$H$4:$N$19,7,FALSE),OPCODE_mult!H$21)</f>
        <v>010</v>
      </c>
      <c r="AH48" s="8" t="str">
        <f>DEC2BIN(IF(V48="X",0,VLOOKUP(V48,OPCODE_mult!$I$4:$N$19,6,FALSE)),OPCODE_mult!I$21)</f>
        <v>001</v>
      </c>
      <c r="AI48" s="8">
        <f>IF(W48="X",0,VLOOKUP(W48,OPCODE_mult!$J$4:$N$19,5,FALSE))</f>
        <v>0</v>
      </c>
      <c r="AJ48" s="8">
        <f>IF(X48="X",0,VLOOKUP(X48,OPCODE_mult!$K$4:$N$19,4,FALSE))</f>
        <v>0</v>
      </c>
      <c r="AK48" s="8">
        <f>IF(Y48="X",0,VLOOKUP(Y48,OPCODE_mult!$L$4:$N$19,3,FALSE))</f>
        <v>3</v>
      </c>
      <c r="AL48" s="8">
        <f>IF(Z48="X",0,VLOOKUP(Z48,OPCODE_mult!$M$4:$N$19,2,FALSE))</f>
        <v>0</v>
      </c>
      <c r="AM48" s="8" t="str">
        <f>DEC2BIN(SUM(AI48:AL48),OPCODE_mult!J$21)</f>
        <v>0011</v>
      </c>
      <c r="AN48" s="12"/>
      <c r="AO48" s="9" t="str">
        <f t="shared" si="5"/>
        <v>00000000000010100010011</v>
      </c>
      <c r="AP48" s="1">
        <f>(BIN2DEC(AM48)+(2^OPCODE_mult!$I$25)*BIN2DEC(AH48)+(2^OPCODE_mult!$H$25)*BIN2DEC(AG48)+(2^OPCODE_mult!$G$25)*BIN2DEC(AF48)+(2^OPCODE_mult!$F$25)*BIN2DEC(AE48)+(2^OPCODE_mult!$E$25)*BIN2DEC(AD48)+(2^OPCODE_mult!$D$25)*BIN2DEC(AC48)+(2^OPCODE_mult!$C$25)*BIN2DEC(AB48))</f>
        <v>1299</v>
      </c>
      <c r="AR48" s="56" t="str">
        <f t="shared" si="24"/>
        <v>1 36 INSTRUCTION _XOR</v>
      </c>
      <c r="AS48" s="56" t="str">
        <f t="shared" si="25"/>
        <v>," XOR"</v>
      </c>
    </row>
    <row r="49" spans="1:45" x14ac:dyDescent="0.2">
      <c r="A49" s="3"/>
      <c r="B49" s="3" t="s">
        <v>119</v>
      </c>
      <c r="D49" s="3">
        <v>0</v>
      </c>
      <c r="E49" s="3">
        <v>0</v>
      </c>
      <c r="F49" s="3">
        <f t="shared" si="26"/>
        <v>37</v>
      </c>
      <c r="H49" s="5">
        <f t="shared" si="20"/>
        <v>37</v>
      </c>
      <c r="I49" s="3" t="str">
        <f t="shared" si="21"/>
        <v>0100101</v>
      </c>
      <c r="J49" s="3" t="str">
        <f t="shared" si="22"/>
        <v>25</v>
      </c>
      <c r="L49" s="69" t="s">
        <v>120</v>
      </c>
      <c r="M49" s="1" t="s">
        <v>122</v>
      </c>
      <c r="N49" s="3">
        <v>1</v>
      </c>
      <c r="P49" s="3" t="s">
        <v>323</v>
      </c>
      <c r="Q49" s="3" t="s">
        <v>320</v>
      </c>
      <c r="R49" s="3" t="s">
        <v>29</v>
      </c>
      <c r="S49" s="3" t="s">
        <v>31</v>
      </c>
      <c r="T49" s="3" t="s">
        <v>32</v>
      </c>
      <c r="U49" s="3" t="s">
        <v>30</v>
      </c>
      <c r="V49" s="3" t="s">
        <v>218</v>
      </c>
      <c r="W49" s="3" t="s">
        <v>131</v>
      </c>
      <c r="X49" s="3" t="s">
        <v>131</v>
      </c>
      <c r="Y49" s="3" t="str">
        <f t="shared" si="23"/>
        <v>LSL</v>
      </c>
      <c r="Z49" s="3" t="s">
        <v>131</v>
      </c>
      <c r="AB49" s="8" t="str">
        <f>DEC2BIN(VLOOKUP(P49,OPCODE_mult!$C$4:$N$19,12,FALSE),OPCODE_mult!C$21)</f>
        <v>000</v>
      </c>
      <c r="AC49" s="8" t="str">
        <f>DEC2BIN(VLOOKUP(Q49,OPCODE_mult!$D$4:$N$19,11,FALSE),OPCODE_mult!D$21)</f>
        <v>000</v>
      </c>
      <c r="AD49" s="8" t="str">
        <f>DEC2BIN(VLOOKUP(R49,OPCODE_mult!$E$4:$N$19,10,FALSE),OPCODE_mult!E$21)</f>
        <v>0</v>
      </c>
      <c r="AE49" s="8" t="str">
        <f>DEC2BIN(VLOOKUP(S49,OPCODE_mult!$F$4:$N$19,9,FALSE),OPCODE_mult!F$21)</f>
        <v>000</v>
      </c>
      <c r="AF49" s="8" t="str">
        <f>DEC2BIN(VLOOKUP(T49,OPCODE_mult!$G$4:$N$19,8,FALSE),OPCODE_mult!G$21)</f>
        <v>000</v>
      </c>
      <c r="AG49" s="8" t="str">
        <f>DEC2BIN(VLOOKUP(U49,OPCODE_mult!$H$4:$N$19,7,FALSE),OPCODE_mult!H$21)</f>
        <v>000</v>
      </c>
      <c r="AH49" s="8" t="str">
        <f>DEC2BIN(IF(V49="X",0,VLOOKUP(V49,OPCODE_mult!$I$4:$N$19,6,FALSE)),OPCODE_mult!I$21)</f>
        <v>001</v>
      </c>
      <c r="AI49" s="8">
        <f>IF(W49="X",0,VLOOKUP(W49,OPCODE_mult!$J$4:$N$19,5,FALSE))</f>
        <v>0</v>
      </c>
      <c r="AJ49" s="8">
        <f>IF(X49="X",0,VLOOKUP(X49,OPCODE_mult!$K$4:$N$19,4,FALSE))</f>
        <v>0</v>
      </c>
      <c r="AK49" s="8">
        <f>IF(Y49="X",0,VLOOKUP(Y49,OPCODE_mult!$L$4:$N$19,3,FALSE))</f>
        <v>4</v>
      </c>
      <c r="AL49" s="8">
        <f>IF(Z49="X",0,VLOOKUP(Z49,OPCODE_mult!$M$4:$N$19,2,FALSE))</f>
        <v>0</v>
      </c>
      <c r="AM49" s="8" t="str">
        <f>DEC2BIN(SUM(AI49:AL49),OPCODE_mult!J$21)</f>
        <v>0100</v>
      </c>
      <c r="AN49" s="3"/>
      <c r="AO49" s="9" t="str">
        <f t="shared" si="5"/>
        <v>00000000000000000010100</v>
      </c>
      <c r="AP49" s="1">
        <f>(BIN2DEC(AM49)+(2^OPCODE_mult!$I$25)*BIN2DEC(AH49)+(2^OPCODE_mult!$H$25)*BIN2DEC(AG49)+(2^OPCODE_mult!$G$25)*BIN2DEC(AF49)+(2^OPCODE_mult!$F$25)*BIN2DEC(AE49)+(2^OPCODE_mult!$E$25)*BIN2DEC(AD49)+(2^OPCODE_mult!$D$25)*BIN2DEC(AC49)+(2^OPCODE_mult!$C$25)*BIN2DEC(AB49))</f>
        <v>20</v>
      </c>
      <c r="AR49" s="56" t="str">
        <f t="shared" si="24"/>
        <v>1 37 INSTRUCTION _LSL</v>
      </c>
      <c r="AS49" s="56" t="str">
        <f t="shared" si="25"/>
        <v>," LSL"</v>
      </c>
    </row>
    <row r="50" spans="1:45" s="2" customFormat="1" x14ac:dyDescent="0.2">
      <c r="A50" s="8"/>
      <c r="B50" s="8" t="s">
        <v>118</v>
      </c>
      <c r="C50" s="8"/>
      <c r="D50" s="8">
        <v>0</v>
      </c>
      <c r="E50" s="8">
        <v>0</v>
      </c>
      <c r="F50" s="8">
        <f t="shared" si="26"/>
        <v>38</v>
      </c>
      <c r="G50" s="8"/>
      <c r="H50" s="44">
        <f t="shared" si="20"/>
        <v>38</v>
      </c>
      <c r="I50" s="3" t="str">
        <f t="shared" si="21"/>
        <v>0100110</v>
      </c>
      <c r="J50" s="8" t="str">
        <f t="shared" si="22"/>
        <v>26</v>
      </c>
      <c r="K50" s="8"/>
      <c r="L50" s="72" t="s">
        <v>120</v>
      </c>
      <c r="M50" s="2" t="s">
        <v>121</v>
      </c>
      <c r="N50" s="3">
        <v>1</v>
      </c>
      <c r="O50" s="9"/>
      <c r="P50" s="3" t="s">
        <v>323</v>
      </c>
      <c r="Q50" s="3" t="s">
        <v>320</v>
      </c>
      <c r="R50" s="8" t="s">
        <v>29</v>
      </c>
      <c r="S50" s="8" t="s">
        <v>31</v>
      </c>
      <c r="T50" s="8" t="s">
        <v>32</v>
      </c>
      <c r="U50" s="8" t="s">
        <v>30</v>
      </c>
      <c r="V50" s="8" t="s">
        <v>218</v>
      </c>
      <c r="W50" s="8" t="s">
        <v>131</v>
      </c>
      <c r="X50" s="8" t="s">
        <v>131</v>
      </c>
      <c r="Y50" s="8" t="str">
        <f t="shared" si="23"/>
        <v>LSR</v>
      </c>
      <c r="Z50" s="8" t="s">
        <v>131</v>
      </c>
      <c r="AB50" s="8" t="str">
        <f>DEC2BIN(VLOOKUP(P50,OPCODE_mult!$C$4:$N$19,12,FALSE),OPCODE_mult!C$21)</f>
        <v>000</v>
      </c>
      <c r="AC50" s="8" t="str">
        <f>DEC2BIN(VLOOKUP(Q50,OPCODE_mult!$D$4:$N$19,11,FALSE),OPCODE_mult!D$21)</f>
        <v>000</v>
      </c>
      <c r="AD50" s="8" t="str">
        <f>DEC2BIN(VLOOKUP(R50,OPCODE_mult!$E$4:$N$19,10,FALSE),OPCODE_mult!E$21)</f>
        <v>0</v>
      </c>
      <c r="AE50" s="8" t="str">
        <f>DEC2BIN(VLOOKUP(S50,OPCODE_mult!$F$4:$N$19,9,FALSE),OPCODE_mult!F$21)</f>
        <v>000</v>
      </c>
      <c r="AF50" s="8" t="str">
        <f>DEC2BIN(VLOOKUP(T50,OPCODE_mult!$G$4:$N$19,8,FALSE),OPCODE_mult!G$21)</f>
        <v>000</v>
      </c>
      <c r="AG50" s="8" t="str">
        <f>DEC2BIN(VLOOKUP(U50,OPCODE_mult!$H$4:$N$19,7,FALSE),OPCODE_mult!H$21)</f>
        <v>000</v>
      </c>
      <c r="AH50" s="8" t="str">
        <f>DEC2BIN(IF(V50="X",0,VLOOKUP(V50,OPCODE_mult!$I$4:$N$19,6,FALSE)),OPCODE_mult!I$21)</f>
        <v>001</v>
      </c>
      <c r="AI50" s="8">
        <f>IF(W50="X",0,VLOOKUP(W50,OPCODE_mult!$J$4:$N$19,5,FALSE))</f>
        <v>0</v>
      </c>
      <c r="AJ50" s="8">
        <f>IF(X50="X",0,VLOOKUP(X50,OPCODE_mult!$K$4:$N$19,4,FALSE))</f>
        <v>0</v>
      </c>
      <c r="AK50" s="8">
        <f>IF(Y50="X",0,VLOOKUP(Y50,OPCODE_mult!$L$4:$N$19,3,FALSE))</f>
        <v>5</v>
      </c>
      <c r="AL50" s="8">
        <f>IF(Z50="X",0,VLOOKUP(Z50,OPCODE_mult!$M$4:$N$19,2,FALSE))</f>
        <v>0</v>
      </c>
      <c r="AM50" s="8" t="str">
        <f>DEC2BIN(SUM(AI50:AL50),OPCODE_mult!J$21)</f>
        <v>0101</v>
      </c>
      <c r="AN50" s="8"/>
      <c r="AO50" s="9" t="str">
        <f t="shared" si="5"/>
        <v>00000000000000000010101</v>
      </c>
      <c r="AP50" s="1">
        <f>(BIN2DEC(AM50)+(2^OPCODE_mult!$I$25)*BIN2DEC(AH50)+(2^OPCODE_mult!$H$25)*BIN2DEC(AG50)+(2^OPCODE_mult!$G$25)*BIN2DEC(AF50)+(2^OPCODE_mult!$F$25)*BIN2DEC(AE50)+(2^OPCODE_mult!$E$25)*BIN2DEC(AD50)+(2^OPCODE_mult!$D$25)*BIN2DEC(AC50)+(2^OPCODE_mult!$C$25)*BIN2DEC(AB50))</f>
        <v>21</v>
      </c>
      <c r="AR50" s="58" t="str">
        <f t="shared" si="24"/>
        <v>1 38 INSTRUCTION _LSR</v>
      </c>
      <c r="AS50" s="58" t="str">
        <f t="shared" si="25"/>
        <v>," LSR"</v>
      </c>
    </row>
    <row r="51" spans="1:45" x14ac:dyDescent="0.2">
      <c r="A51" s="3"/>
      <c r="B51" s="3" t="s">
        <v>249</v>
      </c>
      <c r="D51" s="3">
        <v>0</v>
      </c>
      <c r="E51" s="3">
        <v>0</v>
      </c>
      <c r="F51" s="3">
        <f t="shared" si="26"/>
        <v>39</v>
      </c>
      <c r="H51" s="5">
        <f t="shared" si="20"/>
        <v>39</v>
      </c>
      <c r="I51" s="3" t="str">
        <f t="shared" si="21"/>
        <v>0100111</v>
      </c>
      <c r="J51" s="3" t="str">
        <f t="shared" si="22"/>
        <v>27</v>
      </c>
      <c r="L51" s="69" t="s">
        <v>120</v>
      </c>
      <c r="M51" s="1" t="s">
        <v>198</v>
      </c>
      <c r="N51" s="3">
        <v>1</v>
      </c>
      <c r="P51" s="3" t="s">
        <v>323</v>
      </c>
      <c r="Q51" s="3" t="s">
        <v>320</v>
      </c>
      <c r="R51" s="8" t="s">
        <v>29</v>
      </c>
      <c r="S51" s="8" t="s">
        <v>31</v>
      </c>
      <c r="T51" s="8" t="s">
        <v>32</v>
      </c>
      <c r="U51" s="8" t="s">
        <v>30</v>
      </c>
      <c r="V51" s="8" t="s">
        <v>231</v>
      </c>
      <c r="W51" s="8" t="s">
        <v>131</v>
      </c>
      <c r="X51" s="8" t="s">
        <v>131</v>
      </c>
      <c r="Y51" s="8" t="s">
        <v>131</v>
      </c>
      <c r="Z51" s="8" t="str">
        <f>B51</f>
        <v>XBYTE</v>
      </c>
      <c r="AB51" s="8" t="str">
        <f>DEC2BIN(VLOOKUP(P51,OPCODE_mult!$C$4:$N$19,12,FALSE),OPCODE_mult!C$21)</f>
        <v>000</v>
      </c>
      <c r="AC51" s="8" t="str">
        <f>DEC2BIN(VLOOKUP(Q51,OPCODE_mult!$D$4:$N$19,11,FALSE),OPCODE_mult!D$21)</f>
        <v>000</v>
      </c>
      <c r="AD51" s="8" t="str">
        <f>DEC2BIN(VLOOKUP(R51,OPCODE_mult!$E$4:$N$19,10,FALSE),OPCODE_mult!E$21)</f>
        <v>0</v>
      </c>
      <c r="AE51" s="8" t="str">
        <f>DEC2BIN(VLOOKUP(S51,OPCODE_mult!$F$4:$N$19,9,FALSE),OPCODE_mult!F$21)</f>
        <v>000</v>
      </c>
      <c r="AF51" s="8" t="str">
        <f>DEC2BIN(VLOOKUP(T51,OPCODE_mult!$G$4:$N$19,8,FALSE),OPCODE_mult!G$21)</f>
        <v>000</v>
      </c>
      <c r="AG51" s="8" t="str">
        <f>DEC2BIN(VLOOKUP(U51,OPCODE_mult!$H$4:$N$19,7,FALSE),OPCODE_mult!H$21)</f>
        <v>000</v>
      </c>
      <c r="AH51" s="8" t="str">
        <f>DEC2BIN(IF(V51="X",0,VLOOKUP(V51,OPCODE_mult!$I$4:$N$19,6,FALSE)),OPCODE_mult!I$21)</f>
        <v>010</v>
      </c>
      <c r="AI51" s="8">
        <f>IF(W51="X",0,VLOOKUP(W51,OPCODE_mult!$J$4:$N$19,5,FALSE))</f>
        <v>0</v>
      </c>
      <c r="AJ51" s="8">
        <f>IF(X51="X",0,VLOOKUP(X51,OPCODE_mult!$K$4:$N$19,4,FALSE))</f>
        <v>0</v>
      </c>
      <c r="AK51" s="8">
        <f>IF(Y51="X",0,VLOOKUP(Y51,OPCODE_mult!$L$4:$N$19,3,FALSE))</f>
        <v>0</v>
      </c>
      <c r="AL51" s="8">
        <f>IF(Z51="X",0,VLOOKUP(Z51,OPCODE_mult!$M$4:$N$19,2,FALSE))</f>
        <v>5</v>
      </c>
      <c r="AM51" s="8" t="str">
        <f>DEC2BIN(SUM(AI51:AL51),OPCODE_mult!J$21)</f>
        <v>0101</v>
      </c>
      <c r="AN51" s="12"/>
      <c r="AO51" s="9" t="str">
        <f t="shared" si="5"/>
        <v>00000000000000000100101</v>
      </c>
      <c r="AP51" s="1">
        <f>(BIN2DEC(AM51)+(2^OPCODE_mult!$I$25)*BIN2DEC(AH51)+(2^OPCODE_mult!$H$25)*BIN2DEC(AG51)+(2^OPCODE_mult!$G$25)*BIN2DEC(AF51)+(2^OPCODE_mult!$F$25)*BIN2DEC(AE51)+(2^OPCODE_mult!$E$25)*BIN2DEC(AD51)+(2^OPCODE_mult!$D$25)*BIN2DEC(AC51)+(2^OPCODE_mult!$C$25)*BIN2DEC(AB51))</f>
        <v>37</v>
      </c>
      <c r="AR51" s="56" t="str">
        <f t="shared" si="24"/>
        <v>1 39 INSTRUCTION _XBYTE</v>
      </c>
      <c r="AS51" s="56" t="str">
        <f t="shared" si="25"/>
        <v>," XBYTE"</v>
      </c>
    </row>
    <row r="52" spans="1:45" x14ac:dyDescent="0.2">
      <c r="A52" s="3"/>
      <c r="B52" s="3" t="s">
        <v>230</v>
      </c>
      <c r="D52" s="3">
        <v>0</v>
      </c>
      <c r="E52" s="3">
        <v>0</v>
      </c>
      <c r="F52" s="3">
        <f t="shared" si="26"/>
        <v>40</v>
      </c>
      <c r="H52" s="5">
        <f t="shared" si="20"/>
        <v>40</v>
      </c>
      <c r="I52" s="3" t="str">
        <f t="shared" si="21"/>
        <v>0101000</v>
      </c>
      <c r="J52" s="3" t="str">
        <f t="shared" si="22"/>
        <v>28</v>
      </c>
      <c r="L52" s="69" t="s">
        <v>120</v>
      </c>
      <c r="M52" s="1" t="s">
        <v>199</v>
      </c>
      <c r="N52" s="3">
        <v>1</v>
      </c>
      <c r="P52" s="3" t="s">
        <v>323</v>
      </c>
      <c r="Q52" s="3" t="s">
        <v>320</v>
      </c>
      <c r="R52" s="8" t="s">
        <v>29</v>
      </c>
      <c r="S52" s="8" t="s">
        <v>31</v>
      </c>
      <c r="T52" s="8" t="s">
        <v>32</v>
      </c>
      <c r="U52" s="8" t="s">
        <v>30</v>
      </c>
      <c r="V52" s="8" t="s">
        <v>231</v>
      </c>
      <c r="W52" s="8" t="s">
        <v>131</v>
      </c>
      <c r="X52" s="8" t="s">
        <v>131</v>
      </c>
      <c r="Y52" s="8" t="s">
        <v>131</v>
      </c>
      <c r="Z52" s="8" t="str">
        <f>B52</f>
        <v>XWORD</v>
      </c>
      <c r="AB52" s="8" t="str">
        <f>DEC2BIN(VLOOKUP(P52,OPCODE_mult!$C$4:$N$19,12,FALSE),OPCODE_mult!C$21)</f>
        <v>000</v>
      </c>
      <c r="AC52" s="8" t="str">
        <f>DEC2BIN(VLOOKUP(Q52,OPCODE_mult!$D$4:$N$19,11,FALSE),OPCODE_mult!D$21)</f>
        <v>000</v>
      </c>
      <c r="AD52" s="8" t="str">
        <f>DEC2BIN(VLOOKUP(R52,OPCODE_mult!$E$4:$N$19,10,FALSE),OPCODE_mult!E$21)</f>
        <v>0</v>
      </c>
      <c r="AE52" s="8" t="str">
        <f>DEC2BIN(VLOOKUP(S52,OPCODE_mult!$F$4:$N$19,9,FALSE),OPCODE_mult!F$21)</f>
        <v>000</v>
      </c>
      <c r="AF52" s="8" t="str">
        <f>DEC2BIN(VLOOKUP(T52,OPCODE_mult!$G$4:$N$19,8,FALSE),OPCODE_mult!G$21)</f>
        <v>000</v>
      </c>
      <c r="AG52" s="8" t="str">
        <f>DEC2BIN(VLOOKUP(U52,OPCODE_mult!$H$4:$N$19,7,FALSE),OPCODE_mult!H$21)</f>
        <v>000</v>
      </c>
      <c r="AH52" s="8" t="str">
        <f>DEC2BIN(IF(V52="X",0,VLOOKUP(V52,OPCODE_mult!$I$4:$N$19,6,FALSE)),OPCODE_mult!I$21)</f>
        <v>010</v>
      </c>
      <c r="AI52" s="8">
        <f>IF(W52="X",0,VLOOKUP(W52,OPCODE_mult!$J$4:$N$19,5,FALSE))</f>
        <v>0</v>
      </c>
      <c r="AJ52" s="8">
        <f>IF(X52="X",0,VLOOKUP(X52,OPCODE_mult!$K$4:$N$19,4,FALSE))</f>
        <v>0</v>
      </c>
      <c r="AK52" s="8">
        <f>IF(Y52="X",0,VLOOKUP(Y52,OPCODE_mult!$L$4:$N$19,3,FALSE))</f>
        <v>0</v>
      </c>
      <c r="AL52" s="8">
        <f>IF(Z52="X",0,VLOOKUP(Z52,OPCODE_mult!$M$4:$N$19,2,FALSE))</f>
        <v>6</v>
      </c>
      <c r="AM52" s="8" t="str">
        <f>DEC2BIN(SUM(AI52:AL52),OPCODE_mult!J$21)</f>
        <v>0110</v>
      </c>
      <c r="AN52" s="12"/>
      <c r="AO52" s="9" t="str">
        <f t="shared" si="5"/>
        <v>00000000000000000100110</v>
      </c>
      <c r="AP52" s="1">
        <f>(BIN2DEC(AM52)+(2^OPCODE_mult!$I$25)*BIN2DEC(AH52)+(2^OPCODE_mult!$H$25)*BIN2DEC(AG52)+(2^OPCODE_mult!$G$25)*BIN2DEC(AF52)+(2^OPCODE_mult!$F$25)*BIN2DEC(AE52)+(2^OPCODE_mult!$E$25)*BIN2DEC(AD52)+(2^OPCODE_mult!$D$25)*BIN2DEC(AC52)+(2^OPCODE_mult!$C$25)*BIN2DEC(AB52))</f>
        <v>38</v>
      </c>
      <c r="AR52" s="56" t="str">
        <f t="shared" si="24"/>
        <v>1 40 INSTRUCTION _XWORD</v>
      </c>
      <c r="AS52" s="56" t="str">
        <f t="shared" si="25"/>
        <v>," XWORD"</v>
      </c>
    </row>
    <row r="53" spans="1:45" x14ac:dyDescent="0.2">
      <c r="E53" s="10"/>
      <c r="I53" s="3"/>
      <c r="AB53" s="8"/>
      <c r="AC53" s="8"/>
      <c r="AF53" s="8"/>
      <c r="AO53" s="9" t="str">
        <f t="shared" si="5"/>
        <v/>
      </c>
      <c r="AR53" s="56"/>
      <c r="AS53" s="56"/>
    </row>
    <row r="54" spans="1:45" x14ac:dyDescent="0.2">
      <c r="A54" s="92" t="s">
        <v>311</v>
      </c>
      <c r="E54" s="10"/>
      <c r="I54" s="3"/>
      <c r="AB54" s="8"/>
      <c r="AC54" s="8"/>
      <c r="AF54" s="8"/>
      <c r="AO54" s="9" t="str">
        <f t="shared" si="5"/>
        <v/>
      </c>
      <c r="AR54" s="56"/>
      <c r="AS54" s="56"/>
    </row>
    <row r="55" spans="1:45" s="92" customFormat="1" x14ac:dyDescent="0.2">
      <c r="B55" s="93" t="s">
        <v>252</v>
      </c>
      <c r="C55" s="93"/>
      <c r="D55" s="93">
        <v>0</v>
      </c>
      <c r="E55" s="93">
        <v>0</v>
      </c>
      <c r="F55" s="93">
        <f>F52+1</f>
        <v>41</v>
      </c>
      <c r="G55" s="93"/>
      <c r="H55" s="94">
        <f>F55+E55*64+D55*128</f>
        <v>41</v>
      </c>
      <c r="I55" s="3" t="str">
        <f t="shared" ref="I55:I65" si="27">DEC2BIN(H55,7)</f>
        <v>0101001</v>
      </c>
      <c r="J55" s="93" t="str">
        <f>DEC2HEX(H55)</f>
        <v>29</v>
      </c>
      <c r="K55" s="93"/>
      <c r="L55" s="95" t="s">
        <v>177</v>
      </c>
      <c r="M55" s="92" t="s">
        <v>178</v>
      </c>
      <c r="N55" s="93"/>
      <c r="O55" s="96"/>
      <c r="P55" s="93" t="s">
        <v>323</v>
      </c>
      <c r="Q55" s="93" t="s">
        <v>320</v>
      </c>
      <c r="R55" s="93" t="s">
        <v>29</v>
      </c>
      <c r="S55" s="93" t="s">
        <v>31</v>
      </c>
      <c r="T55" s="93" t="s">
        <v>32</v>
      </c>
      <c r="U55" s="93" t="s">
        <v>181</v>
      </c>
      <c r="V55" s="93" t="s">
        <v>175</v>
      </c>
      <c r="W55" s="93" t="s">
        <v>131</v>
      </c>
      <c r="X55" s="93" t="s">
        <v>131</v>
      </c>
      <c r="Y55" s="93" t="s">
        <v>131</v>
      </c>
      <c r="Z55" s="93" t="s">
        <v>131</v>
      </c>
      <c r="AB55" s="8" t="str">
        <f>DEC2BIN(VLOOKUP(P55,OPCODE_mult!$C$4:$N$19,12,FALSE),OPCODE_mult!C$21)</f>
        <v>000</v>
      </c>
      <c r="AC55" s="8" t="str">
        <f>DEC2BIN(VLOOKUP(Q55,OPCODE_mult!$D$4:$N$19,11,FALSE),OPCODE_mult!D$21)</f>
        <v>000</v>
      </c>
      <c r="AD55" s="8" t="str">
        <f>DEC2BIN(VLOOKUP(R55,OPCODE_mult!$E$4:$N$19,10,FALSE),OPCODE_mult!E$21)</f>
        <v>0</v>
      </c>
      <c r="AE55" s="8" t="str">
        <f>DEC2BIN(VLOOKUP(S55,OPCODE_mult!$F$4:$N$19,9,FALSE),OPCODE_mult!F$21)</f>
        <v>000</v>
      </c>
      <c r="AF55" s="8" t="str">
        <f>DEC2BIN(VLOOKUP(T55,OPCODE_mult!$G$4:$N$19,8,FALSE),OPCODE_mult!G$21)</f>
        <v>000</v>
      </c>
      <c r="AG55" s="8" t="str">
        <f>DEC2BIN(VLOOKUP(U55,OPCODE_mult!$H$4:$N$19,7,FALSE),OPCODE_mult!H$21)</f>
        <v>011</v>
      </c>
      <c r="AH55" s="8" t="str">
        <f>DEC2BIN(IF(V55="X",0,VLOOKUP(V55,OPCODE_mult!$I$4:$N$19,6,FALSE)),OPCODE_mult!I$21)</f>
        <v>100</v>
      </c>
      <c r="AI55" s="93">
        <f>IF(W55="X",0,VLOOKUP(W55,OPCODE_mult!$J$4:$N$19,5,FALSE))</f>
        <v>0</v>
      </c>
      <c r="AJ55" s="93">
        <f>IF(X55="X",0,VLOOKUP(X55,OPCODE_mult!$K$4:$N$19,4,FALSE))</f>
        <v>0</v>
      </c>
      <c r="AK55" s="93">
        <f>IF(Y55="X",0,VLOOKUP(Y55,OPCODE_mult!$L$4:$N$19,3,FALSE))</f>
        <v>0</v>
      </c>
      <c r="AL55" s="93">
        <f>IF(Z55="X",0,VLOOKUP(Z55,OPCODE_mult!$M$4:$N$19,2,FALSE))</f>
        <v>0</v>
      </c>
      <c r="AM55" s="8" t="str">
        <f>DEC2BIN(SUM(AI55:AL55),OPCODE_mult!J$21)</f>
        <v>0000</v>
      </c>
      <c r="AN55" s="93"/>
      <c r="AO55" s="9" t="str">
        <f t="shared" si="5"/>
        <v>00000000000000111000000</v>
      </c>
      <c r="AP55" s="1">
        <f>(BIN2DEC(AM55)+(2^OPCODE_mult!$I$25)*BIN2DEC(AH55)+(2^OPCODE_mult!$H$25)*BIN2DEC(AG55)+(2^OPCODE_mult!$G$25)*BIN2DEC(AF55)+(2^OPCODE_mult!$F$25)*BIN2DEC(AE55)+(2^OPCODE_mult!$E$25)*BIN2DEC(AD55)+(2^OPCODE_mult!$D$25)*BIN2DEC(AC55)+(2^OPCODE_mult!$C$25)*BIN2DEC(AB55))</f>
        <v>448</v>
      </c>
      <c r="AR55" s="97" t="str">
        <f t="shared" ref="AR55:AR65" si="28">"1 "&amp;H55&amp;" INSTRUCTION _"&amp;B55</f>
        <v>1 41 INSTRUCTION _MULTS</v>
      </c>
      <c r="AS55" s="97" t="str">
        <f t="shared" ref="AS55:AS65" si="29">CHAR(44)&amp;CHAR(34)&amp;CHAR(32)&amp;B55&amp;CHAR(34)</f>
        <v>," MULTS"</v>
      </c>
    </row>
    <row r="56" spans="1:45" s="92" customFormat="1" x14ac:dyDescent="0.2">
      <c r="B56" s="93" t="s">
        <v>253</v>
      </c>
      <c r="C56" s="93"/>
      <c r="D56" s="93">
        <v>0</v>
      </c>
      <c r="E56" s="93">
        <v>0</v>
      </c>
      <c r="F56" s="93">
        <f>F55+1</f>
        <v>42</v>
      </c>
      <c r="G56" s="93"/>
      <c r="H56" s="94">
        <f>F56+E56*64+D56*128</f>
        <v>42</v>
      </c>
      <c r="I56" s="3" t="str">
        <f t="shared" si="27"/>
        <v>0101010</v>
      </c>
      <c r="J56" s="93" t="str">
        <f>DEC2HEX(H56)</f>
        <v>2A</v>
      </c>
      <c r="K56" s="93"/>
      <c r="L56" s="95" t="s">
        <v>72</v>
      </c>
      <c r="M56" s="92" t="s">
        <v>73</v>
      </c>
      <c r="N56" s="93"/>
      <c r="O56" s="96"/>
      <c r="P56" s="93" t="s">
        <v>323</v>
      </c>
      <c r="Q56" s="93" t="s">
        <v>320</v>
      </c>
      <c r="R56" s="93" t="s">
        <v>29</v>
      </c>
      <c r="S56" s="93" t="s">
        <v>31</v>
      </c>
      <c r="T56" s="93" t="s">
        <v>32</v>
      </c>
      <c r="U56" s="93" t="s">
        <v>181</v>
      </c>
      <c r="V56" s="93" t="s">
        <v>176</v>
      </c>
      <c r="W56" s="93" t="s">
        <v>131</v>
      </c>
      <c r="X56" s="93" t="s">
        <v>131</v>
      </c>
      <c r="Y56" s="93" t="s">
        <v>131</v>
      </c>
      <c r="Z56" s="93" t="s">
        <v>131</v>
      </c>
      <c r="AB56" s="8" t="str">
        <f>DEC2BIN(VLOOKUP(P56,OPCODE_mult!$C$4:$N$19,12,FALSE),OPCODE_mult!C$21)</f>
        <v>000</v>
      </c>
      <c r="AC56" s="8" t="str">
        <f>DEC2BIN(VLOOKUP(Q56,OPCODE_mult!$D$4:$N$19,11,FALSE),OPCODE_mult!D$21)</f>
        <v>000</v>
      </c>
      <c r="AD56" s="8" t="str">
        <f>DEC2BIN(VLOOKUP(R56,OPCODE_mult!$E$4:$N$19,10,FALSE),OPCODE_mult!E$21)</f>
        <v>0</v>
      </c>
      <c r="AE56" s="8" t="str">
        <f>DEC2BIN(VLOOKUP(S56,OPCODE_mult!$F$4:$N$19,9,FALSE),OPCODE_mult!F$21)</f>
        <v>000</v>
      </c>
      <c r="AF56" s="8" t="str">
        <f>DEC2BIN(VLOOKUP(T56,OPCODE_mult!$G$4:$N$19,8,FALSE),OPCODE_mult!G$21)</f>
        <v>000</v>
      </c>
      <c r="AG56" s="8" t="str">
        <f>DEC2BIN(VLOOKUP(U56,OPCODE_mult!$H$4:$N$19,7,FALSE),OPCODE_mult!H$21)</f>
        <v>011</v>
      </c>
      <c r="AH56" s="8" t="str">
        <f>DEC2BIN(IF(V56="X",0,VLOOKUP(V56,OPCODE_mult!$I$4:$N$19,6,FALSE)),OPCODE_mult!I$21)</f>
        <v>101</v>
      </c>
      <c r="AI56" s="93">
        <f>IF(W56="X",0,VLOOKUP(W56,OPCODE_mult!$J$4:$N$19,5,FALSE))</f>
        <v>0</v>
      </c>
      <c r="AJ56" s="93">
        <f>IF(X56="X",0,VLOOKUP(X56,OPCODE_mult!$K$4:$N$19,4,FALSE))</f>
        <v>0</v>
      </c>
      <c r="AK56" s="93">
        <f>IF(Y56="X",0,VLOOKUP(Y56,OPCODE_mult!$L$4:$N$19,3,FALSE))</f>
        <v>0</v>
      </c>
      <c r="AL56" s="93">
        <f>IF(Z56="X",0,VLOOKUP(Z56,OPCODE_mult!$M$4:$N$19,2,FALSE))</f>
        <v>0</v>
      </c>
      <c r="AM56" s="8" t="str">
        <f>DEC2BIN(SUM(AI56:AL56),OPCODE_mult!J$21)</f>
        <v>0000</v>
      </c>
      <c r="AN56" s="93"/>
      <c r="AO56" s="9" t="str">
        <f t="shared" si="5"/>
        <v>00000000000000111010000</v>
      </c>
      <c r="AP56" s="1">
        <f>(BIN2DEC(AM56)+(2^OPCODE_mult!$I$25)*BIN2DEC(AH56)+(2^OPCODE_mult!$H$25)*BIN2DEC(AG56)+(2^OPCODE_mult!$G$25)*BIN2DEC(AF56)+(2^OPCODE_mult!$F$25)*BIN2DEC(AE56)+(2^OPCODE_mult!$E$25)*BIN2DEC(AD56)+(2^OPCODE_mult!$D$25)*BIN2DEC(AC56)+(2^OPCODE_mult!$C$25)*BIN2DEC(AB56))</f>
        <v>464</v>
      </c>
      <c r="AR56" s="97" t="str">
        <f t="shared" si="28"/>
        <v>1 42 INSTRUCTION _MULTU</v>
      </c>
      <c r="AS56" s="97" t="str">
        <f t="shared" si="29"/>
        <v>," MULTU"</v>
      </c>
    </row>
    <row r="57" spans="1:45" s="92" customFormat="1" x14ac:dyDescent="0.2">
      <c r="B57" s="93" t="s">
        <v>254</v>
      </c>
      <c r="C57" s="98"/>
      <c r="D57" s="93">
        <v>0</v>
      </c>
      <c r="E57" s="93">
        <v>0</v>
      </c>
      <c r="F57" s="93">
        <f t="shared" ref="F57:F64" si="30">F56+1</f>
        <v>43</v>
      </c>
      <c r="G57" s="93"/>
      <c r="H57" s="94">
        <f>F57+E57*64+D57*128</f>
        <v>43</v>
      </c>
      <c r="I57" s="3" t="str">
        <f t="shared" si="27"/>
        <v>0101011</v>
      </c>
      <c r="J57" s="93" t="str">
        <f>DEC2HEX(H57)</f>
        <v>2B</v>
      </c>
      <c r="K57" s="98"/>
      <c r="L57" s="95" t="s">
        <v>186</v>
      </c>
      <c r="M57" s="92" t="s">
        <v>185</v>
      </c>
      <c r="N57" s="93"/>
      <c r="O57" s="96"/>
      <c r="P57" s="93" t="s">
        <v>323</v>
      </c>
      <c r="Q57" s="93" t="s">
        <v>320</v>
      </c>
      <c r="R57" s="93" t="s">
        <v>29</v>
      </c>
      <c r="S57" s="93" t="s">
        <v>31</v>
      </c>
      <c r="T57" s="93" t="s">
        <v>32</v>
      </c>
      <c r="U57" s="93" t="s">
        <v>181</v>
      </c>
      <c r="V57" s="93" t="s">
        <v>183</v>
      </c>
      <c r="W57" s="93" t="s">
        <v>131</v>
      </c>
      <c r="X57" s="93" t="s">
        <v>131</v>
      </c>
      <c r="Y57" s="93" t="s">
        <v>131</v>
      </c>
      <c r="Z57" s="93" t="s">
        <v>131</v>
      </c>
      <c r="AA57" s="93"/>
      <c r="AB57" s="8" t="str">
        <f>DEC2BIN(VLOOKUP(P57,OPCODE_mult!$C$4:$N$19,12,FALSE),OPCODE_mult!C$21)</f>
        <v>000</v>
      </c>
      <c r="AC57" s="8" t="str">
        <f>DEC2BIN(VLOOKUP(Q57,OPCODE_mult!$D$4:$N$19,11,FALSE),OPCODE_mult!D$21)</f>
        <v>000</v>
      </c>
      <c r="AD57" s="8" t="str">
        <f>DEC2BIN(VLOOKUP(R57,OPCODE_mult!$E$4:$N$19,10,FALSE),OPCODE_mult!E$21)</f>
        <v>0</v>
      </c>
      <c r="AE57" s="8" t="str">
        <f>DEC2BIN(VLOOKUP(S57,OPCODE_mult!$F$4:$N$19,9,FALSE),OPCODE_mult!F$21)</f>
        <v>000</v>
      </c>
      <c r="AF57" s="8" t="str">
        <f>DEC2BIN(VLOOKUP(T57,OPCODE_mult!$G$4:$N$19,8,FALSE),OPCODE_mult!G$21)</f>
        <v>000</v>
      </c>
      <c r="AG57" s="8" t="str">
        <f>DEC2BIN(VLOOKUP(U57,OPCODE_mult!$H$4:$N$19,7,FALSE),OPCODE_mult!H$21)</f>
        <v>011</v>
      </c>
      <c r="AH57" s="8" t="str">
        <f>DEC2BIN(IF(V57="X",0,VLOOKUP(V57,OPCODE_mult!$I$4:$N$19,6,FALSE)),OPCODE_mult!I$21)</f>
        <v>110</v>
      </c>
      <c r="AI57" s="93">
        <f>IF(W57="X",0,VLOOKUP(W57,OPCODE_mult!$J$4:$N$19,5,FALSE))</f>
        <v>0</v>
      </c>
      <c r="AJ57" s="93">
        <f>IF(X57="X",0,VLOOKUP(X57,OPCODE_mult!$K$4:$N$19,4,FALSE))</f>
        <v>0</v>
      </c>
      <c r="AK57" s="93">
        <f>IF(Y57="X",0,VLOOKUP(Y57,OPCODE_mult!$L$4:$N$19,3,FALSE))</f>
        <v>0</v>
      </c>
      <c r="AL57" s="93">
        <f>IF(Z57="X",0,VLOOKUP(Z57,OPCODE_mult!$M$4:$N$19,2,FALSE))</f>
        <v>0</v>
      </c>
      <c r="AM57" s="8" t="str">
        <f>DEC2BIN(SUM(AI57:AL57),OPCODE_mult!J$21)</f>
        <v>0000</v>
      </c>
      <c r="AN57" s="93"/>
      <c r="AO57" s="9" t="str">
        <f t="shared" si="5"/>
        <v>00000000000000111100000</v>
      </c>
      <c r="AP57" s="1">
        <f>(BIN2DEC(AM57)+(2^OPCODE_mult!$I$25)*BIN2DEC(AH57)+(2^OPCODE_mult!$H$25)*BIN2DEC(AG57)+(2^OPCODE_mult!$G$25)*BIN2DEC(AF57)+(2^OPCODE_mult!$F$25)*BIN2DEC(AE57)+(2^OPCODE_mult!$E$25)*BIN2DEC(AD57)+(2^OPCODE_mult!$D$25)*BIN2DEC(AC57)+(2^OPCODE_mult!$C$25)*BIN2DEC(AB57))</f>
        <v>480</v>
      </c>
      <c r="AR57" s="97" t="str">
        <f t="shared" si="28"/>
        <v>1 43 INSTRUCTION _DIVS</v>
      </c>
      <c r="AS57" s="97" t="str">
        <f t="shared" si="29"/>
        <v>," DIVS"</v>
      </c>
    </row>
    <row r="58" spans="1:45" s="92" customFormat="1" ht="14.25" customHeight="1" x14ac:dyDescent="0.2">
      <c r="B58" s="93" t="s">
        <v>255</v>
      </c>
      <c r="C58" s="98"/>
      <c r="D58" s="93">
        <v>0</v>
      </c>
      <c r="E58" s="93">
        <v>0</v>
      </c>
      <c r="F58" s="93">
        <f t="shared" si="30"/>
        <v>44</v>
      </c>
      <c r="G58" s="93"/>
      <c r="H58" s="94">
        <f>F58+E58*64+D58*128</f>
        <v>44</v>
      </c>
      <c r="I58" s="3" t="str">
        <f t="shared" si="27"/>
        <v>0101100</v>
      </c>
      <c r="J58" s="93" t="str">
        <f>DEC2HEX(H58)</f>
        <v>2C</v>
      </c>
      <c r="K58" s="98"/>
      <c r="L58" s="95" t="s">
        <v>179</v>
      </c>
      <c r="M58" s="92" t="s">
        <v>182</v>
      </c>
      <c r="N58" s="93"/>
      <c r="O58" s="96"/>
      <c r="P58" s="93" t="s">
        <v>323</v>
      </c>
      <c r="Q58" s="93" t="s">
        <v>320</v>
      </c>
      <c r="R58" s="93" t="s">
        <v>29</v>
      </c>
      <c r="S58" s="93" t="s">
        <v>31</v>
      </c>
      <c r="T58" s="93" t="s">
        <v>32</v>
      </c>
      <c r="U58" s="93" t="s">
        <v>181</v>
      </c>
      <c r="V58" s="93" t="s">
        <v>184</v>
      </c>
      <c r="W58" s="93" t="s">
        <v>131</v>
      </c>
      <c r="X58" s="93" t="s">
        <v>131</v>
      </c>
      <c r="Y58" s="93" t="s">
        <v>131</v>
      </c>
      <c r="Z58" s="93" t="s">
        <v>131</v>
      </c>
      <c r="AA58" s="93"/>
      <c r="AB58" s="8" t="str">
        <f>DEC2BIN(VLOOKUP(P58,OPCODE_mult!$C$4:$N$19,12,FALSE),OPCODE_mult!C$21)</f>
        <v>000</v>
      </c>
      <c r="AC58" s="8" t="str">
        <f>DEC2BIN(VLOOKUP(Q58,OPCODE_mult!$D$4:$N$19,11,FALSE),OPCODE_mult!D$21)</f>
        <v>000</v>
      </c>
      <c r="AD58" s="8" t="str">
        <f>DEC2BIN(VLOOKUP(R58,OPCODE_mult!$E$4:$N$19,10,FALSE),OPCODE_mult!E$21)</f>
        <v>0</v>
      </c>
      <c r="AE58" s="8" t="str">
        <f>DEC2BIN(VLOOKUP(S58,OPCODE_mult!$F$4:$N$19,9,FALSE),OPCODE_mult!F$21)</f>
        <v>000</v>
      </c>
      <c r="AF58" s="8" t="str">
        <f>DEC2BIN(VLOOKUP(T58,OPCODE_mult!$G$4:$N$19,8,FALSE),OPCODE_mult!G$21)</f>
        <v>000</v>
      </c>
      <c r="AG58" s="8" t="str">
        <f>DEC2BIN(VLOOKUP(U58,OPCODE_mult!$H$4:$N$19,7,FALSE),OPCODE_mult!H$21)</f>
        <v>011</v>
      </c>
      <c r="AH58" s="8" t="str">
        <f>DEC2BIN(IF(V58="X",0,VLOOKUP(V58,OPCODE_mult!$I$4:$N$19,6,FALSE)),OPCODE_mult!I$21)</f>
        <v>111</v>
      </c>
      <c r="AI58" s="93">
        <f>IF(W58="X",0,VLOOKUP(W58,OPCODE_mult!$J$4:$N$19,5,FALSE))</f>
        <v>0</v>
      </c>
      <c r="AJ58" s="93">
        <f>IF(X58="X",0,VLOOKUP(X58,OPCODE_mult!$K$4:$N$19,4,FALSE))</f>
        <v>0</v>
      </c>
      <c r="AK58" s="93">
        <f>IF(Y58="X",0,VLOOKUP(Y58,OPCODE_mult!$L$4:$N$19,3,FALSE))</f>
        <v>0</v>
      </c>
      <c r="AL58" s="93">
        <f>IF(Z58="X",0,VLOOKUP(Z58,OPCODE_mult!$M$4:$N$19,2,FALSE))</f>
        <v>0</v>
      </c>
      <c r="AM58" s="8" t="str">
        <f>DEC2BIN(SUM(AI58:AL58),OPCODE_mult!J$21)</f>
        <v>0000</v>
      </c>
      <c r="AN58" s="93"/>
      <c r="AO58" s="9" t="str">
        <f t="shared" si="5"/>
        <v>00000000000000111110000</v>
      </c>
      <c r="AP58" s="1">
        <f>(BIN2DEC(AM58)+(2^OPCODE_mult!$I$25)*BIN2DEC(AH58)+(2^OPCODE_mult!$H$25)*BIN2DEC(AG58)+(2^OPCODE_mult!$G$25)*BIN2DEC(AF58)+(2^OPCODE_mult!$F$25)*BIN2DEC(AE58)+(2^OPCODE_mult!$E$25)*BIN2DEC(AD58)+(2^OPCODE_mult!$D$25)*BIN2DEC(AC58)+(2^OPCODE_mult!$C$25)*BIN2DEC(AB58))</f>
        <v>496</v>
      </c>
      <c r="AR58" s="97" t="str">
        <f t="shared" si="28"/>
        <v>1 44 INSTRUCTION _DIVU</v>
      </c>
      <c r="AS58" s="97" t="str">
        <f t="shared" si="29"/>
        <v>," DIVU"</v>
      </c>
    </row>
    <row r="59" spans="1:45" s="92" customFormat="1" x14ac:dyDescent="0.2">
      <c r="B59" s="93" t="s">
        <v>256</v>
      </c>
      <c r="C59" s="93"/>
      <c r="D59" s="93">
        <v>0</v>
      </c>
      <c r="E59" s="93">
        <v>0</v>
      </c>
      <c r="F59" s="93">
        <f t="shared" si="30"/>
        <v>45</v>
      </c>
      <c r="G59" s="93"/>
      <c r="H59" s="94">
        <f t="shared" ref="H59:H64" si="31">F59+E59*64+D59*128</f>
        <v>45</v>
      </c>
      <c r="I59" s="3" t="str">
        <f t="shared" si="27"/>
        <v>0101101</v>
      </c>
      <c r="J59" s="93" t="str">
        <f t="shared" ref="J59:J64" si="32">DEC2HEX(H59)</f>
        <v>2D</v>
      </c>
      <c r="K59" s="93"/>
      <c r="L59" s="95" t="s">
        <v>95</v>
      </c>
      <c r="M59" s="92" t="s">
        <v>96</v>
      </c>
      <c r="N59" s="93"/>
      <c r="O59" s="96"/>
      <c r="P59" s="93" t="s">
        <v>323</v>
      </c>
      <c r="Q59" s="93" t="s">
        <v>320</v>
      </c>
      <c r="R59" s="93" t="s">
        <v>29</v>
      </c>
      <c r="S59" s="93" t="s">
        <v>31</v>
      </c>
      <c r="T59" s="93" t="s">
        <v>32</v>
      </c>
      <c r="U59" s="93" t="s">
        <v>30</v>
      </c>
      <c r="V59" s="93" t="s">
        <v>217</v>
      </c>
      <c r="W59" s="93" t="s">
        <v>131</v>
      </c>
      <c r="X59" s="93" t="s">
        <v>29</v>
      </c>
      <c r="Y59" s="93" t="s">
        <v>131</v>
      </c>
      <c r="Z59" s="93" t="s">
        <v>131</v>
      </c>
      <c r="AA59" s="93"/>
      <c r="AB59" s="8" t="str">
        <f>DEC2BIN(VLOOKUP(P59,OPCODE_mult!$C$4:$N$19,12,FALSE),OPCODE_mult!C$21)</f>
        <v>000</v>
      </c>
      <c r="AC59" s="8" t="str">
        <f>DEC2BIN(VLOOKUP(Q59,OPCODE_mult!$D$4:$N$19,11,FALSE),OPCODE_mult!D$21)</f>
        <v>000</v>
      </c>
      <c r="AD59" s="8" t="str">
        <f>DEC2BIN(VLOOKUP(R59,OPCODE_mult!$E$4:$N$19,10,FALSE),OPCODE_mult!E$21)</f>
        <v>0</v>
      </c>
      <c r="AE59" s="8" t="str">
        <f>DEC2BIN(VLOOKUP(S59,OPCODE_mult!$F$4:$N$19,9,FALSE),OPCODE_mult!F$21)</f>
        <v>000</v>
      </c>
      <c r="AF59" s="8" t="str">
        <f>DEC2BIN(VLOOKUP(T59,OPCODE_mult!$G$4:$N$19,8,FALSE),OPCODE_mult!G$21)</f>
        <v>000</v>
      </c>
      <c r="AG59" s="8" t="str">
        <f>DEC2BIN(VLOOKUP(U59,OPCODE_mult!$H$4:$N$19,7,FALSE),OPCODE_mult!H$21)</f>
        <v>000</v>
      </c>
      <c r="AH59" s="8" t="str">
        <f>DEC2BIN(IF(V59="X",0,VLOOKUP(V59,OPCODE_mult!$I$4:$N$19,6,FALSE)),OPCODE_mult!I$21)</f>
        <v>000</v>
      </c>
      <c r="AI59" s="93">
        <f>IF(W59="X",0,VLOOKUP(W59,OPCODE_mult!$J$4:$N$19,5,FALSE))</f>
        <v>0</v>
      </c>
      <c r="AJ59" s="93">
        <f>IF(X59="X",0,VLOOKUP(X59,OPCODE_mult!$K$4:$N$19,4,FALSE))</f>
        <v>0</v>
      </c>
      <c r="AK59" s="93">
        <f>IF(Y59="X",0,VLOOKUP(Y59,OPCODE_mult!$L$4:$N$19,3,FALSE))</f>
        <v>0</v>
      </c>
      <c r="AL59" s="93">
        <f>IF(Z59="X",0,VLOOKUP(Z59,OPCODE_mult!$M$4:$N$19,2,FALSE))</f>
        <v>0</v>
      </c>
      <c r="AM59" s="8" t="str">
        <f>DEC2BIN(SUM(AI59:AL59),OPCODE_mult!J$21)</f>
        <v>0000</v>
      </c>
      <c r="AN59" s="93"/>
      <c r="AO59" s="9" t="str">
        <f t="shared" si="5"/>
        <v>00000000000000000000000</v>
      </c>
      <c r="AP59" s="1">
        <f>(BIN2DEC(AM59)+(2^OPCODE_mult!$I$25)*BIN2DEC(AH59)+(2^OPCODE_mult!$H$25)*BIN2DEC(AG59)+(2^OPCODE_mult!$G$25)*BIN2DEC(AF59)+(2^OPCODE_mult!$F$25)*BIN2DEC(AE59)+(2^OPCODE_mult!$E$25)*BIN2DEC(AD59)+(2^OPCODE_mult!$D$25)*BIN2DEC(AC59)+(2^OPCODE_mult!$C$25)*BIN2DEC(AB59))</f>
        <v>0</v>
      </c>
      <c r="AR59" s="97" t="str">
        <f t="shared" si="28"/>
        <v>1 45 INSTRUCTION _FETCH.L</v>
      </c>
      <c r="AS59" s="97" t="str">
        <f t="shared" si="29"/>
        <v>," FETCH.L"</v>
      </c>
    </row>
    <row r="60" spans="1:45" s="92" customFormat="1" x14ac:dyDescent="0.2">
      <c r="B60" s="93" t="s">
        <v>257</v>
      </c>
      <c r="C60" s="93"/>
      <c r="D60" s="93">
        <v>0</v>
      </c>
      <c r="E60" s="93">
        <v>0</v>
      </c>
      <c r="F60" s="93">
        <f t="shared" si="30"/>
        <v>46</v>
      </c>
      <c r="G60" s="93"/>
      <c r="H60" s="94">
        <f t="shared" si="31"/>
        <v>46</v>
      </c>
      <c r="I60" s="3" t="str">
        <f t="shared" si="27"/>
        <v>0101110</v>
      </c>
      <c r="J60" s="93" t="str">
        <f t="shared" si="32"/>
        <v>2E</v>
      </c>
      <c r="K60" s="93"/>
      <c r="L60" s="95" t="s">
        <v>97</v>
      </c>
      <c r="M60" s="92" t="s">
        <v>98</v>
      </c>
      <c r="N60" s="93"/>
      <c r="O60" s="96"/>
      <c r="P60" s="93" t="s">
        <v>323</v>
      </c>
      <c r="Q60" s="93" t="s">
        <v>320</v>
      </c>
      <c r="R60" s="93" t="s">
        <v>29</v>
      </c>
      <c r="S60" s="93" t="s">
        <v>31</v>
      </c>
      <c r="T60" s="93" t="s">
        <v>32</v>
      </c>
      <c r="U60" s="93" t="s">
        <v>30</v>
      </c>
      <c r="V60" s="93" t="s">
        <v>217</v>
      </c>
      <c r="W60" s="93" t="s">
        <v>131</v>
      </c>
      <c r="X60" s="93" t="s">
        <v>29</v>
      </c>
      <c r="Y60" s="93" t="s">
        <v>131</v>
      </c>
      <c r="Z60" s="93" t="s">
        <v>131</v>
      </c>
      <c r="AA60" s="93"/>
      <c r="AB60" s="8" t="str">
        <f>DEC2BIN(VLOOKUP(P60,OPCODE_mult!$C$4:$N$19,12,FALSE),OPCODE_mult!C$21)</f>
        <v>000</v>
      </c>
      <c r="AC60" s="8" t="str">
        <f>DEC2BIN(VLOOKUP(Q60,OPCODE_mult!$D$4:$N$19,11,FALSE),OPCODE_mult!D$21)</f>
        <v>000</v>
      </c>
      <c r="AD60" s="8" t="str">
        <f>DEC2BIN(VLOOKUP(R60,OPCODE_mult!$E$4:$N$19,10,FALSE),OPCODE_mult!E$21)</f>
        <v>0</v>
      </c>
      <c r="AE60" s="8" t="str">
        <f>DEC2BIN(VLOOKUP(S60,OPCODE_mult!$F$4:$N$19,9,FALSE),OPCODE_mult!F$21)</f>
        <v>000</v>
      </c>
      <c r="AF60" s="8" t="str">
        <f>DEC2BIN(VLOOKUP(T60,OPCODE_mult!$G$4:$N$19,8,FALSE),OPCODE_mult!G$21)</f>
        <v>000</v>
      </c>
      <c r="AG60" s="8" t="str">
        <f>DEC2BIN(VLOOKUP(U60,OPCODE_mult!$H$4:$N$19,7,FALSE),OPCODE_mult!H$21)</f>
        <v>000</v>
      </c>
      <c r="AH60" s="8" t="str">
        <f>DEC2BIN(IF(V60="X",0,VLOOKUP(V60,OPCODE_mult!$I$4:$N$19,6,FALSE)),OPCODE_mult!I$21)</f>
        <v>000</v>
      </c>
      <c r="AI60" s="93">
        <f>IF(W60="X",0,VLOOKUP(W60,OPCODE_mult!$J$4:$N$19,5,FALSE))</f>
        <v>0</v>
      </c>
      <c r="AJ60" s="93">
        <f>IF(X60="X",0,VLOOKUP(X60,OPCODE_mult!$K$4:$N$19,4,FALSE))</f>
        <v>0</v>
      </c>
      <c r="AK60" s="93">
        <f>IF(Y60="X",0,VLOOKUP(Y60,OPCODE_mult!$L$4:$N$19,3,FALSE))</f>
        <v>0</v>
      </c>
      <c r="AL60" s="93">
        <f>IF(Z60="X",0,VLOOKUP(Z60,OPCODE_mult!$M$4:$N$19,2,FALSE))</f>
        <v>0</v>
      </c>
      <c r="AM60" s="8" t="str">
        <f>DEC2BIN(SUM(AI60:AL60),OPCODE_mult!J$21)</f>
        <v>0000</v>
      </c>
      <c r="AN60" s="93"/>
      <c r="AO60" s="9" t="str">
        <f t="shared" si="5"/>
        <v>00000000000000000000000</v>
      </c>
      <c r="AP60" s="1">
        <f>(BIN2DEC(AM60)+(2^OPCODE_mult!$I$25)*BIN2DEC(AH60)+(2^OPCODE_mult!$H$25)*BIN2DEC(AG60)+(2^OPCODE_mult!$G$25)*BIN2DEC(AF60)+(2^OPCODE_mult!$F$25)*BIN2DEC(AE60)+(2^OPCODE_mult!$E$25)*BIN2DEC(AD60)+(2^OPCODE_mult!$D$25)*BIN2DEC(AC60)+(2^OPCODE_mult!$C$25)*BIN2DEC(AB60))</f>
        <v>0</v>
      </c>
      <c r="AR60" s="97" t="str">
        <f t="shared" si="28"/>
        <v>1 46 INSTRUCTION _STORE.L</v>
      </c>
      <c r="AS60" s="97" t="str">
        <f t="shared" si="29"/>
        <v>," STORE.L"</v>
      </c>
    </row>
    <row r="61" spans="1:45" s="92" customFormat="1" x14ac:dyDescent="0.2">
      <c r="B61" s="93" t="s">
        <v>258</v>
      </c>
      <c r="C61" s="93"/>
      <c r="D61" s="93">
        <v>0</v>
      </c>
      <c r="E61" s="93">
        <v>0</v>
      </c>
      <c r="F61" s="93">
        <f t="shared" si="30"/>
        <v>47</v>
      </c>
      <c r="G61" s="93"/>
      <c r="H61" s="94">
        <f t="shared" si="31"/>
        <v>47</v>
      </c>
      <c r="I61" s="3" t="str">
        <f t="shared" si="27"/>
        <v>0101111</v>
      </c>
      <c r="J61" s="93" t="str">
        <f t="shared" si="32"/>
        <v>2F</v>
      </c>
      <c r="K61" s="93"/>
      <c r="L61" s="95" t="s">
        <v>99</v>
      </c>
      <c r="M61" s="92" t="s">
        <v>100</v>
      </c>
      <c r="N61" s="93"/>
      <c r="O61" s="96"/>
      <c r="P61" s="93" t="s">
        <v>323</v>
      </c>
      <c r="Q61" s="93" t="s">
        <v>320</v>
      </c>
      <c r="R61" s="93" t="s">
        <v>29</v>
      </c>
      <c r="S61" s="93" t="s">
        <v>31</v>
      </c>
      <c r="T61" s="93" t="s">
        <v>32</v>
      </c>
      <c r="U61" s="93" t="s">
        <v>30</v>
      </c>
      <c r="V61" s="93" t="s">
        <v>217</v>
      </c>
      <c r="W61" s="93" t="s">
        <v>131</v>
      </c>
      <c r="X61" s="93" t="s">
        <v>29</v>
      </c>
      <c r="Y61" s="93" t="s">
        <v>131</v>
      </c>
      <c r="Z61" s="93" t="s">
        <v>131</v>
      </c>
      <c r="AA61" s="93"/>
      <c r="AB61" s="8" t="str">
        <f>DEC2BIN(VLOOKUP(P61,OPCODE_mult!$C$4:$N$19,12,FALSE),OPCODE_mult!C$21)</f>
        <v>000</v>
      </c>
      <c r="AC61" s="8" t="str">
        <f>DEC2BIN(VLOOKUP(Q61,OPCODE_mult!$D$4:$N$19,11,FALSE),OPCODE_mult!D$21)</f>
        <v>000</v>
      </c>
      <c r="AD61" s="8" t="str">
        <f>DEC2BIN(VLOOKUP(R61,OPCODE_mult!$E$4:$N$19,10,FALSE),OPCODE_mult!E$21)</f>
        <v>0</v>
      </c>
      <c r="AE61" s="8" t="str">
        <f>DEC2BIN(VLOOKUP(S61,OPCODE_mult!$F$4:$N$19,9,FALSE),OPCODE_mult!F$21)</f>
        <v>000</v>
      </c>
      <c r="AF61" s="8" t="str">
        <f>DEC2BIN(VLOOKUP(T61,OPCODE_mult!$G$4:$N$19,8,FALSE),OPCODE_mult!G$21)</f>
        <v>000</v>
      </c>
      <c r="AG61" s="8" t="str">
        <f>DEC2BIN(VLOOKUP(U61,OPCODE_mult!$H$4:$N$19,7,FALSE),OPCODE_mult!H$21)</f>
        <v>000</v>
      </c>
      <c r="AH61" s="8" t="str">
        <f>DEC2BIN(IF(V61="X",0,VLOOKUP(V61,OPCODE_mult!$I$4:$N$19,6,FALSE)),OPCODE_mult!I$21)</f>
        <v>000</v>
      </c>
      <c r="AI61" s="93">
        <f>IF(W61="X",0,VLOOKUP(W61,OPCODE_mult!$J$4:$N$19,5,FALSE))</f>
        <v>0</v>
      </c>
      <c r="AJ61" s="93">
        <f>IF(X61="X",0,VLOOKUP(X61,OPCODE_mult!$K$4:$N$19,4,FALSE))</f>
        <v>0</v>
      </c>
      <c r="AK61" s="93">
        <f>IF(Y61="X",0,VLOOKUP(Y61,OPCODE_mult!$L$4:$N$19,3,FALSE))</f>
        <v>0</v>
      </c>
      <c r="AL61" s="93">
        <f>IF(Z61="X",0,VLOOKUP(Z61,OPCODE_mult!$M$4:$N$19,2,FALSE))</f>
        <v>0</v>
      </c>
      <c r="AM61" s="8" t="str">
        <f>DEC2BIN(SUM(AI61:AL61),OPCODE_mult!J$21)</f>
        <v>0000</v>
      </c>
      <c r="AN61" s="93"/>
      <c r="AO61" s="9" t="str">
        <f t="shared" si="5"/>
        <v>00000000000000000000000</v>
      </c>
      <c r="AP61" s="1">
        <f>(BIN2DEC(AM61)+(2^OPCODE_mult!$I$25)*BIN2DEC(AH61)+(2^OPCODE_mult!$H$25)*BIN2DEC(AG61)+(2^OPCODE_mult!$G$25)*BIN2DEC(AF61)+(2^OPCODE_mult!$F$25)*BIN2DEC(AE61)+(2^OPCODE_mult!$E$25)*BIN2DEC(AD61)+(2^OPCODE_mult!$D$25)*BIN2DEC(AC61)+(2^OPCODE_mult!$C$25)*BIN2DEC(AB61))</f>
        <v>0</v>
      </c>
      <c r="AR61" s="97" t="str">
        <f t="shared" si="28"/>
        <v>1 47 INSTRUCTION _FETCH.W</v>
      </c>
      <c r="AS61" s="97" t="str">
        <f t="shared" si="29"/>
        <v>," FETCH.W"</v>
      </c>
    </row>
    <row r="62" spans="1:45" s="92" customFormat="1" x14ac:dyDescent="0.2">
      <c r="B62" s="93" t="s">
        <v>259</v>
      </c>
      <c r="C62" s="93"/>
      <c r="D62" s="93">
        <v>0</v>
      </c>
      <c r="E62" s="93">
        <v>0</v>
      </c>
      <c r="F62" s="93">
        <f t="shared" si="30"/>
        <v>48</v>
      </c>
      <c r="G62" s="93"/>
      <c r="H62" s="94">
        <f t="shared" si="31"/>
        <v>48</v>
      </c>
      <c r="I62" s="3" t="str">
        <f t="shared" si="27"/>
        <v>0110000</v>
      </c>
      <c r="J62" s="93" t="str">
        <f t="shared" si="32"/>
        <v>30</v>
      </c>
      <c r="K62" s="93"/>
      <c r="L62" s="95" t="s">
        <v>101</v>
      </c>
      <c r="M62" s="92" t="s">
        <v>102</v>
      </c>
      <c r="N62" s="93"/>
      <c r="O62" s="96"/>
      <c r="P62" s="93" t="s">
        <v>323</v>
      </c>
      <c r="Q62" s="93" t="s">
        <v>320</v>
      </c>
      <c r="R62" s="93" t="s">
        <v>29</v>
      </c>
      <c r="S62" s="93" t="s">
        <v>31</v>
      </c>
      <c r="T62" s="93" t="s">
        <v>32</v>
      </c>
      <c r="U62" s="93" t="s">
        <v>30</v>
      </c>
      <c r="V62" s="93" t="s">
        <v>217</v>
      </c>
      <c r="W62" s="93" t="s">
        <v>131</v>
      </c>
      <c r="X62" s="93" t="s">
        <v>29</v>
      </c>
      <c r="Y62" s="93" t="s">
        <v>131</v>
      </c>
      <c r="Z62" s="93" t="s">
        <v>131</v>
      </c>
      <c r="AA62" s="93"/>
      <c r="AB62" s="8" t="str">
        <f>DEC2BIN(VLOOKUP(P62,OPCODE_mult!$C$4:$N$19,12,FALSE),OPCODE_mult!C$21)</f>
        <v>000</v>
      </c>
      <c r="AC62" s="8" t="str">
        <f>DEC2BIN(VLOOKUP(Q62,OPCODE_mult!$D$4:$N$19,11,FALSE),OPCODE_mult!D$21)</f>
        <v>000</v>
      </c>
      <c r="AD62" s="8" t="str">
        <f>DEC2BIN(VLOOKUP(R62,OPCODE_mult!$E$4:$N$19,10,FALSE),OPCODE_mult!E$21)</f>
        <v>0</v>
      </c>
      <c r="AE62" s="8" t="str">
        <f>DEC2BIN(VLOOKUP(S62,OPCODE_mult!$F$4:$N$19,9,FALSE),OPCODE_mult!F$21)</f>
        <v>000</v>
      </c>
      <c r="AF62" s="8" t="str">
        <f>DEC2BIN(VLOOKUP(T62,OPCODE_mult!$G$4:$N$19,8,FALSE),OPCODE_mult!G$21)</f>
        <v>000</v>
      </c>
      <c r="AG62" s="8" t="str">
        <f>DEC2BIN(VLOOKUP(U62,OPCODE_mult!$H$4:$N$19,7,FALSE),OPCODE_mult!H$21)</f>
        <v>000</v>
      </c>
      <c r="AH62" s="8" t="str">
        <f>DEC2BIN(IF(V62="X",0,VLOOKUP(V62,OPCODE_mult!$I$4:$N$19,6,FALSE)),OPCODE_mult!I$21)</f>
        <v>000</v>
      </c>
      <c r="AI62" s="93">
        <f>IF(W62="X",0,VLOOKUP(W62,OPCODE_mult!$J$4:$N$19,5,FALSE))</f>
        <v>0</v>
      </c>
      <c r="AJ62" s="93">
        <f>IF(X62="X",0,VLOOKUP(X62,OPCODE_mult!$K$4:$N$19,4,FALSE))</f>
        <v>0</v>
      </c>
      <c r="AK62" s="93">
        <f>IF(Y62="X",0,VLOOKUP(Y62,OPCODE_mult!$L$4:$N$19,3,FALSE))</f>
        <v>0</v>
      </c>
      <c r="AL62" s="93">
        <f>IF(Z62="X",0,VLOOKUP(Z62,OPCODE_mult!$M$4:$N$19,2,FALSE))</f>
        <v>0</v>
      </c>
      <c r="AM62" s="8" t="str">
        <f>DEC2BIN(SUM(AI62:AL62),OPCODE_mult!J$21)</f>
        <v>0000</v>
      </c>
      <c r="AN62" s="93"/>
      <c r="AO62" s="9" t="str">
        <f t="shared" si="5"/>
        <v>00000000000000000000000</v>
      </c>
      <c r="AP62" s="1">
        <f>(BIN2DEC(AM62)+(2^OPCODE_mult!$I$25)*BIN2DEC(AH62)+(2^OPCODE_mult!$H$25)*BIN2DEC(AG62)+(2^OPCODE_mult!$G$25)*BIN2DEC(AF62)+(2^OPCODE_mult!$F$25)*BIN2DEC(AE62)+(2^OPCODE_mult!$E$25)*BIN2DEC(AD62)+(2^OPCODE_mult!$D$25)*BIN2DEC(AC62)+(2^OPCODE_mult!$C$25)*BIN2DEC(AB62))</f>
        <v>0</v>
      </c>
      <c r="AR62" s="97" t="str">
        <f t="shared" si="28"/>
        <v>1 48 INSTRUCTION _STORE.W</v>
      </c>
      <c r="AS62" s="97" t="str">
        <f t="shared" si="29"/>
        <v>," STORE.W"</v>
      </c>
    </row>
    <row r="63" spans="1:45" s="92" customFormat="1" x14ac:dyDescent="0.2">
      <c r="B63" s="93" t="s">
        <v>260</v>
      </c>
      <c r="C63" s="93"/>
      <c r="D63" s="93">
        <v>0</v>
      </c>
      <c r="E63" s="93">
        <v>0</v>
      </c>
      <c r="F63" s="93">
        <f t="shared" si="30"/>
        <v>49</v>
      </c>
      <c r="G63" s="93"/>
      <c r="H63" s="94">
        <f t="shared" si="31"/>
        <v>49</v>
      </c>
      <c r="I63" s="3" t="str">
        <f t="shared" si="27"/>
        <v>0110001</v>
      </c>
      <c r="J63" s="93" t="str">
        <f t="shared" si="32"/>
        <v>31</v>
      </c>
      <c r="K63" s="93"/>
      <c r="L63" s="95" t="s">
        <v>103</v>
      </c>
      <c r="M63" s="92" t="s">
        <v>105</v>
      </c>
      <c r="N63" s="93"/>
      <c r="O63" s="96"/>
      <c r="P63" s="93" t="s">
        <v>323</v>
      </c>
      <c r="Q63" s="93" t="s">
        <v>320</v>
      </c>
      <c r="R63" s="93" t="s">
        <v>29</v>
      </c>
      <c r="S63" s="93" t="s">
        <v>31</v>
      </c>
      <c r="T63" s="93" t="s">
        <v>32</v>
      </c>
      <c r="U63" s="93" t="s">
        <v>30</v>
      </c>
      <c r="V63" s="93" t="s">
        <v>217</v>
      </c>
      <c r="W63" s="93" t="s">
        <v>131</v>
      </c>
      <c r="X63" s="93" t="s">
        <v>29</v>
      </c>
      <c r="Y63" s="93" t="s">
        <v>131</v>
      </c>
      <c r="Z63" s="93" t="s">
        <v>131</v>
      </c>
      <c r="AA63" s="93"/>
      <c r="AB63" s="8" t="str">
        <f>DEC2BIN(VLOOKUP(P63,OPCODE_mult!$C$4:$N$19,12,FALSE),OPCODE_mult!C$21)</f>
        <v>000</v>
      </c>
      <c r="AC63" s="8" t="str">
        <f>DEC2BIN(VLOOKUP(Q63,OPCODE_mult!$D$4:$N$19,11,FALSE),OPCODE_mult!D$21)</f>
        <v>000</v>
      </c>
      <c r="AD63" s="8" t="str">
        <f>DEC2BIN(VLOOKUP(R63,OPCODE_mult!$E$4:$N$19,10,FALSE),OPCODE_mult!E$21)</f>
        <v>0</v>
      </c>
      <c r="AE63" s="8" t="str">
        <f>DEC2BIN(VLOOKUP(S63,OPCODE_mult!$F$4:$N$19,9,FALSE),OPCODE_mult!F$21)</f>
        <v>000</v>
      </c>
      <c r="AF63" s="8" t="str">
        <f>DEC2BIN(VLOOKUP(T63,OPCODE_mult!$G$4:$N$19,8,FALSE),OPCODE_mult!G$21)</f>
        <v>000</v>
      </c>
      <c r="AG63" s="8" t="str">
        <f>DEC2BIN(VLOOKUP(U63,OPCODE_mult!$H$4:$N$19,7,FALSE),OPCODE_mult!H$21)</f>
        <v>000</v>
      </c>
      <c r="AH63" s="8" t="str">
        <f>DEC2BIN(IF(V63="X",0,VLOOKUP(V63,OPCODE_mult!$I$4:$N$19,6,FALSE)),OPCODE_mult!I$21)</f>
        <v>000</v>
      </c>
      <c r="AI63" s="93">
        <f>IF(W63="X",0,VLOOKUP(W63,OPCODE_mult!$J$4:$N$19,5,FALSE))</f>
        <v>0</v>
      </c>
      <c r="AJ63" s="93">
        <f>IF(X63="X",0,VLOOKUP(X63,OPCODE_mult!$K$4:$N$19,4,FALSE))</f>
        <v>0</v>
      </c>
      <c r="AK63" s="93">
        <f>IF(Y63="X",0,VLOOKUP(Y63,OPCODE_mult!$L$4:$N$19,3,FALSE))</f>
        <v>0</v>
      </c>
      <c r="AL63" s="93">
        <f>IF(Z63="X",0,VLOOKUP(Z63,OPCODE_mult!$M$4:$N$19,2,FALSE))</f>
        <v>0</v>
      </c>
      <c r="AM63" s="8" t="str">
        <f>DEC2BIN(SUM(AI63:AL63),OPCODE_mult!J$21)</f>
        <v>0000</v>
      </c>
      <c r="AN63" s="93"/>
      <c r="AO63" s="9" t="str">
        <f t="shared" si="5"/>
        <v>00000000000000000000000</v>
      </c>
      <c r="AP63" s="1">
        <f>(BIN2DEC(AM63)+(2^OPCODE_mult!$I$25)*BIN2DEC(AH63)+(2^OPCODE_mult!$H$25)*BIN2DEC(AG63)+(2^OPCODE_mult!$G$25)*BIN2DEC(AF63)+(2^OPCODE_mult!$F$25)*BIN2DEC(AE63)+(2^OPCODE_mult!$E$25)*BIN2DEC(AD63)+(2^OPCODE_mult!$D$25)*BIN2DEC(AC63)+(2^OPCODE_mult!$C$25)*BIN2DEC(AB63))</f>
        <v>0</v>
      </c>
      <c r="AR63" s="97" t="str">
        <f t="shared" si="28"/>
        <v>1 49 INSTRUCTION _FETCH.B</v>
      </c>
      <c r="AS63" s="97" t="str">
        <f t="shared" si="29"/>
        <v>," FETCH.B"</v>
      </c>
    </row>
    <row r="64" spans="1:45" s="92" customFormat="1" x14ac:dyDescent="0.2">
      <c r="B64" s="93" t="s">
        <v>266</v>
      </c>
      <c r="C64" s="93"/>
      <c r="D64" s="93">
        <v>0</v>
      </c>
      <c r="E64" s="93">
        <v>0</v>
      </c>
      <c r="F64" s="93">
        <f t="shared" si="30"/>
        <v>50</v>
      </c>
      <c r="G64" s="93"/>
      <c r="H64" s="94">
        <f t="shared" si="31"/>
        <v>50</v>
      </c>
      <c r="I64" s="3" t="str">
        <f t="shared" si="27"/>
        <v>0110010</v>
      </c>
      <c r="J64" s="93" t="str">
        <f t="shared" si="32"/>
        <v>32</v>
      </c>
      <c r="K64" s="93"/>
      <c r="L64" s="95" t="s">
        <v>104</v>
      </c>
      <c r="M64" s="92" t="s">
        <v>106</v>
      </c>
      <c r="N64" s="93"/>
      <c r="O64" s="96"/>
      <c r="P64" s="93" t="s">
        <v>323</v>
      </c>
      <c r="Q64" s="93" t="s">
        <v>320</v>
      </c>
      <c r="R64" s="93" t="s">
        <v>29</v>
      </c>
      <c r="S64" s="93" t="s">
        <v>31</v>
      </c>
      <c r="T64" s="93" t="s">
        <v>32</v>
      </c>
      <c r="U64" s="93" t="s">
        <v>30</v>
      </c>
      <c r="V64" s="93" t="s">
        <v>217</v>
      </c>
      <c r="W64" s="93" t="s">
        <v>131</v>
      </c>
      <c r="X64" s="93" t="s">
        <v>29</v>
      </c>
      <c r="Y64" s="93" t="s">
        <v>131</v>
      </c>
      <c r="Z64" s="93" t="s">
        <v>131</v>
      </c>
      <c r="AA64" s="93"/>
      <c r="AB64" s="8" t="str">
        <f>DEC2BIN(VLOOKUP(P64,OPCODE_mult!$C$4:$N$19,12,FALSE),OPCODE_mult!C$21)</f>
        <v>000</v>
      </c>
      <c r="AC64" s="8" t="str">
        <f>DEC2BIN(VLOOKUP(Q64,OPCODE_mult!$D$4:$N$19,11,FALSE),OPCODE_mult!D$21)</f>
        <v>000</v>
      </c>
      <c r="AD64" s="8" t="str">
        <f>DEC2BIN(VLOOKUP(R64,OPCODE_mult!$E$4:$N$19,10,FALSE),OPCODE_mult!E$21)</f>
        <v>0</v>
      </c>
      <c r="AE64" s="8" t="str">
        <f>DEC2BIN(VLOOKUP(S64,OPCODE_mult!$F$4:$N$19,9,FALSE),OPCODE_mult!F$21)</f>
        <v>000</v>
      </c>
      <c r="AF64" s="8" t="str">
        <f>DEC2BIN(VLOOKUP(T64,OPCODE_mult!$G$4:$N$19,8,FALSE),OPCODE_mult!G$21)</f>
        <v>000</v>
      </c>
      <c r="AG64" s="8" t="str">
        <f>DEC2BIN(VLOOKUP(U64,OPCODE_mult!$H$4:$N$19,7,FALSE),OPCODE_mult!H$21)</f>
        <v>000</v>
      </c>
      <c r="AH64" s="8" t="str">
        <f>DEC2BIN(IF(V64="X",0,VLOOKUP(V64,OPCODE_mult!$I$4:$N$19,6,FALSE)),OPCODE_mult!I$21)</f>
        <v>000</v>
      </c>
      <c r="AI64" s="93">
        <f>IF(W64="X",0,VLOOKUP(W64,OPCODE_mult!$J$4:$N$19,5,FALSE))</f>
        <v>0</v>
      </c>
      <c r="AJ64" s="93">
        <f>IF(X64="X",0,VLOOKUP(X64,OPCODE_mult!$K$4:$N$19,4,FALSE))</f>
        <v>0</v>
      </c>
      <c r="AK64" s="93">
        <f>IF(Y64="X",0,VLOOKUP(Y64,OPCODE_mult!$L$4:$N$19,3,FALSE))</f>
        <v>0</v>
      </c>
      <c r="AL64" s="93">
        <f>IF(Z64="X",0,VLOOKUP(Z64,OPCODE_mult!$M$4:$N$19,2,FALSE))</f>
        <v>0</v>
      </c>
      <c r="AM64" s="8" t="str">
        <f>DEC2BIN(SUM(AI64:AL64),OPCODE_mult!J$21)</f>
        <v>0000</v>
      </c>
      <c r="AN64" s="93"/>
      <c r="AO64" s="9" t="str">
        <f t="shared" si="5"/>
        <v>00000000000000000000000</v>
      </c>
      <c r="AP64" s="1">
        <f>(BIN2DEC(AM64)+(2^OPCODE_mult!$I$25)*BIN2DEC(AH64)+(2^OPCODE_mult!$H$25)*BIN2DEC(AG64)+(2^OPCODE_mult!$G$25)*BIN2DEC(AF64)+(2^OPCODE_mult!$F$25)*BIN2DEC(AE64)+(2^OPCODE_mult!$E$25)*BIN2DEC(AD64)+(2^OPCODE_mult!$D$25)*BIN2DEC(AC64)+(2^OPCODE_mult!$C$25)*BIN2DEC(AB64))</f>
        <v>0</v>
      </c>
      <c r="AR64" s="97" t="str">
        <f t="shared" si="28"/>
        <v>1 50 INSTRUCTION _STORE.B</v>
      </c>
      <c r="AS64" s="97" t="str">
        <f t="shared" si="29"/>
        <v>," STORE.B"</v>
      </c>
    </row>
    <row r="65" spans="1:45" s="92" customFormat="1" x14ac:dyDescent="0.2">
      <c r="B65" s="93" t="s">
        <v>1</v>
      </c>
      <c r="C65" s="93"/>
      <c r="D65" s="93">
        <v>0</v>
      </c>
      <c r="E65" s="93">
        <v>0</v>
      </c>
      <c r="F65" s="93">
        <f>F64+1</f>
        <v>51</v>
      </c>
      <c r="G65" s="93"/>
      <c r="H65" s="94">
        <f>F65+E65*64+D65*128</f>
        <v>51</v>
      </c>
      <c r="I65" s="3" t="str">
        <f t="shared" si="27"/>
        <v>0110011</v>
      </c>
      <c r="J65" s="93" t="str">
        <f>DEC2HEX(H65)</f>
        <v>33</v>
      </c>
      <c r="K65" s="93"/>
      <c r="L65" s="95" t="s">
        <v>52</v>
      </c>
      <c r="M65" s="92" t="s">
        <v>54</v>
      </c>
      <c r="N65" s="93">
        <v>2</v>
      </c>
      <c r="O65" s="96"/>
      <c r="P65" s="93" t="s">
        <v>323</v>
      </c>
      <c r="Q65" s="93" t="s">
        <v>320</v>
      </c>
      <c r="R65" s="93" t="s">
        <v>29</v>
      </c>
      <c r="S65" s="93" t="s">
        <v>31</v>
      </c>
      <c r="T65" s="93" t="str">
        <f t="shared" ref="T65:Z65" si="33">T8</f>
        <v>PSP + 1</v>
      </c>
      <c r="U65" s="93" t="str">
        <f t="shared" si="33"/>
        <v>TOS</v>
      </c>
      <c r="V65" s="93" t="str">
        <f t="shared" si="33"/>
        <v>addsub</v>
      </c>
      <c r="W65" s="93" t="str">
        <f t="shared" si="33"/>
        <v>X</v>
      </c>
      <c r="X65" s="93" t="str">
        <f t="shared" si="33"/>
        <v>TOS</v>
      </c>
      <c r="Y65" s="93" t="str">
        <f t="shared" si="33"/>
        <v>X</v>
      </c>
      <c r="Z65" s="93" t="str">
        <f t="shared" si="33"/>
        <v>X</v>
      </c>
      <c r="AA65" s="93"/>
      <c r="AB65" s="8" t="str">
        <f>DEC2BIN(VLOOKUP(P65,OPCODE_mult!$C$4:$N$19,12,FALSE),OPCODE_mult!C$21)</f>
        <v>000</v>
      </c>
      <c r="AC65" s="8" t="str">
        <f>DEC2BIN(VLOOKUP(Q65,OPCODE_mult!$D$4:$N$19,11,FALSE),OPCODE_mult!D$21)</f>
        <v>000</v>
      </c>
      <c r="AD65" s="8" t="str">
        <f>DEC2BIN(VLOOKUP(R65,OPCODE_mult!$E$4:$N$19,10,FALSE),OPCODE_mult!E$21)</f>
        <v>0</v>
      </c>
      <c r="AE65" s="8" t="str">
        <f>DEC2BIN(VLOOKUP(S65,OPCODE_mult!$F$4:$N$19,9,FALSE),OPCODE_mult!F$21)</f>
        <v>000</v>
      </c>
      <c r="AF65" s="8" t="str">
        <f>DEC2BIN(VLOOKUP(T65,OPCODE_mult!$G$4:$N$19,8,FALSE),OPCODE_mult!G$21)</f>
        <v>010</v>
      </c>
      <c r="AG65" s="8" t="str">
        <f>DEC2BIN(VLOOKUP(U65,OPCODE_mult!$H$4:$N$19,7,FALSE),OPCODE_mult!H$21)</f>
        <v>001</v>
      </c>
      <c r="AH65" s="8" t="str">
        <f>DEC2BIN(IF(V65="X",0,VLOOKUP(V65,OPCODE_mult!$I$4:$N$19,6,FALSE)),OPCODE_mult!I$21)</f>
        <v>000</v>
      </c>
      <c r="AI65" s="93">
        <f>IF(W65="X",0,VLOOKUP(W65,OPCODE_mult!$J$4:$N$19,5,FALSE))</f>
        <v>0</v>
      </c>
      <c r="AJ65" s="93">
        <f>IF(X65="X",0,VLOOKUP(X65,OPCODE_mult!$K$4:$N$19,4,FALSE))</f>
        <v>0</v>
      </c>
      <c r="AK65" s="93">
        <f>IF(Y65="X",0,VLOOKUP(Y65,OPCODE_mult!$L$4:$N$19,3,FALSE))</f>
        <v>0</v>
      </c>
      <c r="AL65" s="93">
        <f>IF(Z65="X",0,VLOOKUP(Z65,OPCODE_mult!$M$4:$N$19,2,FALSE))</f>
        <v>0</v>
      </c>
      <c r="AM65" s="8" t="str">
        <f>DEC2BIN(SUM(AI65:AL65),OPCODE_mult!J$21)</f>
        <v>0000</v>
      </c>
      <c r="AN65" s="93"/>
      <c r="AO65" s="9" t="str">
        <f t="shared" si="5"/>
        <v>00000000000100010000000</v>
      </c>
      <c r="AP65" s="1">
        <f>(BIN2DEC(AM65)+(2^OPCODE_mult!$I$25)*BIN2DEC(AH65)+(2^OPCODE_mult!$H$25)*BIN2DEC(AG65)+(2^OPCODE_mult!$G$25)*BIN2DEC(AF65)+(2^OPCODE_mult!$F$25)*BIN2DEC(AE65)+(2^OPCODE_mult!$E$25)*BIN2DEC(AD65)+(2^OPCODE_mult!$D$25)*BIN2DEC(AC65)+(2^OPCODE_mult!$C$25)*BIN2DEC(AB65))</f>
        <v>2176</v>
      </c>
      <c r="AR65" s="97" t="str">
        <f t="shared" si="28"/>
        <v>1 51 INSTRUCTION _?DUP</v>
      </c>
      <c r="AS65" s="97" t="str">
        <f t="shared" si="29"/>
        <v>," ?DUP"</v>
      </c>
    </row>
    <row r="66" spans="1:45" s="49" customFormat="1" x14ac:dyDescent="0.2">
      <c r="B66" s="50"/>
      <c r="C66" s="50"/>
      <c r="D66" s="50"/>
      <c r="E66" s="50"/>
      <c r="F66" s="50"/>
      <c r="G66" s="50"/>
      <c r="H66" s="51"/>
      <c r="I66" s="3"/>
      <c r="J66" s="50"/>
      <c r="K66" s="50"/>
      <c r="L66" s="75"/>
      <c r="N66" s="50"/>
      <c r="O66" s="52"/>
      <c r="P66" s="52"/>
      <c r="Q66" s="52"/>
      <c r="R66" s="50"/>
      <c r="AB66" s="8"/>
      <c r="AC66" s="8"/>
      <c r="AF66" s="8"/>
      <c r="AO66" s="9" t="str">
        <f t="shared" si="5"/>
        <v/>
      </c>
      <c r="AP66" s="1"/>
      <c r="AR66" s="56"/>
      <c r="AS66" s="59"/>
    </row>
    <row r="67" spans="1:45" s="49" customFormat="1" x14ac:dyDescent="0.2">
      <c r="A67" s="87" t="s">
        <v>312</v>
      </c>
      <c r="B67" s="50"/>
      <c r="C67" s="50"/>
      <c r="D67" s="50"/>
      <c r="E67" s="50"/>
      <c r="F67" s="50"/>
      <c r="G67" s="50"/>
      <c r="H67" s="51"/>
      <c r="I67" s="3"/>
      <c r="J67" s="50"/>
      <c r="K67" s="50"/>
      <c r="L67" s="75"/>
      <c r="N67" s="50"/>
      <c r="O67" s="52"/>
      <c r="P67" s="52"/>
      <c r="Q67" s="52"/>
      <c r="R67" s="50"/>
      <c r="AB67" s="8"/>
      <c r="AC67" s="8"/>
      <c r="AF67" s="8"/>
      <c r="AO67" s="9" t="str">
        <f t="shared" si="5"/>
        <v/>
      </c>
      <c r="AP67" s="1"/>
      <c r="AR67" s="56"/>
      <c r="AS67" s="59"/>
    </row>
    <row r="68" spans="1:45" s="83" customFormat="1" x14ac:dyDescent="0.2">
      <c r="B68" s="84" t="s">
        <v>277</v>
      </c>
      <c r="C68" s="84"/>
      <c r="D68" s="84">
        <v>0</v>
      </c>
      <c r="E68" s="88">
        <v>0</v>
      </c>
      <c r="F68" s="84">
        <f>F65+1</f>
        <v>52</v>
      </c>
      <c r="G68" s="84"/>
      <c r="H68" s="85">
        <f t="shared" ref="H68:H76" si="34">F68+E68*64+D68*128</f>
        <v>52</v>
      </c>
      <c r="I68" s="3" t="str">
        <f t="shared" ref="I68:I76" si="35">DEC2BIN(H68,7)</f>
        <v>0110100</v>
      </c>
      <c r="J68" s="84" t="str">
        <f t="shared" ref="J68:J76" si="36">DEC2HEX(H68)</f>
        <v>34</v>
      </c>
      <c r="K68" s="84"/>
      <c r="L68" s="86" t="s">
        <v>109</v>
      </c>
      <c r="M68" s="83" t="s">
        <v>200</v>
      </c>
      <c r="N68" s="84"/>
      <c r="O68" s="87"/>
      <c r="P68" s="84" t="s">
        <v>323</v>
      </c>
      <c r="Q68" s="84" t="s">
        <v>320</v>
      </c>
      <c r="R68" s="84" t="s">
        <v>29</v>
      </c>
      <c r="S68" s="84" t="s">
        <v>31</v>
      </c>
      <c r="T68" s="84" t="s">
        <v>137</v>
      </c>
      <c r="U68" s="84" t="s">
        <v>29</v>
      </c>
      <c r="V68" s="84" t="s">
        <v>231</v>
      </c>
      <c r="W68" s="84" t="s">
        <v>131</v>
      </c>
      <c r="X68" s="84" t="s">
        <v>131</v>
      </c>
      <c r="Y68" s="84" t="s">
        <v>131</v>
      </c>
      <c r="Z68" s="84" t="s">
        <v>234</v>
      </c>
      <c r="AB68" s="8" t="str">
        <f>DEC2BIN(VLOOKUP(P68,OPCODE_mult!$C$4:$N$19,12,FALSE),OPCODE_mult!C$21)</f>
        <v>000</v>
      </c>
      <c r="AC68" s="8" t="str">
        <f>DEC2BIN(VLOOKUP(Q68,OPCODE_mult!$D$4:$N$19,11,FALSE),OPCODE_mult!D$21)</f>
        <v>000</v>
      </c>
      <c r="AD68" s="8" t="str">
        <f>DEC2BIN(VLOOKUP(R68,OPCODE_mult!$E$4:$N$19,10,FALSE),OPCODE_mult!E$21)</f>
        <v>0</v>
      </c>
      <c r="AE68" s="8" t="str">
        <f>DEC2BIN(VLOOKUP(S68,OPCODE_mult!$F$4:$N$19,9,FALSE),OPCODE_mult!F$21)</f>
        <v>000</v>
      </c>
      <c r="AF68" s="8" t="str">
        <f>DEC2BIN(VLOOKUP(T68,OPCODE_mult!$G$4:$N$19,8,FALSE),OPCODE_mult!G$21)</f>
        <v>010</v>
      </c>
      <c r="AG68" s="8" t="str">
        <f>DEC2BIN(VLOOKUP(U68,OPCODE_mult!$H$4:$N$19,7,FALSE),OPCODE_mult!H$21)</f>
        <v>001</v>
      </c>
      <c r="AH68" s="8" t="str">
        <f>DEC2BIN(IF(V68="X",0,VLOOKUP(V68,OPCODE_mult!$I$4:$N$19,6,FALSE)),OPCODE_mult!I$21)</f>
        <v>010</v>
      </c>
      <c r="AI68" s="84">
        <f>IF(W68="X",0,VLOOKUP(W68,OPCODE_mult!$J$4:$N$19,5,FALSE))</f>
        <v>0</v>
      </c>
      <c r="AJ68" s="84">
        <f>IF(X68="X",0,VLOOKUP(X68,OPCODE_mult!$K$4:$N$19,4,FALSE))</f>
        <v>0</v>
      </c>
      <c r="AK68" s="84">
        <f>IF(Y68="X",0,VLOOKUP(Y68,OPCODE_mult!$L$4:$N$19,3,FALSE))</f>
        <v>0</v>
      </c>
      <c r="AL68" s="84">
        <f>IF(Z68="X",0,VLOOKUP(Z68,OPCODE_mult!$M$4:$N$19,2,FALSE))</f>
        <v>7</v>
      </c>
      <c r="AM68" s="8" t="str">
        <f>DEC2BIN(SUM(AI68:AL68),OPCODE_mult!J$21)</f>
        <v>0111</v>
      </c>
      <c r="AN68" s="84"/>
      <c r="AO68" s="9" t="str">
        <f t="shared" si="5"/>
        <v>00000000000100010100111</v>
      </c>
      <c r="AP68" s="1">
        <f>(BIN2DEC(AM68)+(2^OPCODE_mult!$I$25)*BIN2DEC(AH68)+(2^OPCODE_mult!$H$25)*BIN2DEC(AG68)+(2^OPCODE_mult!$G$25)*BIN2DEC(AF68)+(2^OPCODE_mult!$F$25)*BIN2DEC(AE68)+(2^OPCODE_mult!$E$25)*BIN2DEC(AD68)+(2^OPCODE_mult!$D$25)*BIN2DEC(AC68)+(2^OPCODE_mult!$C$25)*BIN2DEC(AB68))</f>
        <v>2215</v>
      </c>
      <c r="AR68" s="89" t="str">
        <f t="shared" ref="AR68:AR76" si="37">"1 "&amp;H68&amp;" INSTRUCTION _"&amp;B68</f>
        <v>1 52 INSTRUCTION _#.B</v>
      </c>
      <c r="AS68" s="89" t="str">
        <f>CHAR(44)&amp;CHAR(34)&amp;CHAR(32)&amp;B68&amp;CHAR(34)</f>
        <v>," #.B"</v>
      </c>
    </row>
    <row r="69" spans="1:45" s="83" customFormat="1" x14ac:dyDescent="0.2">
      <c r="B69" s="84" t="s">
        <v>276</v>
      </c>
      <c r="C69" s="84"/>
      <c r="D69" s="84">
        <v>0</v>
      </c>
      <c r="E69" s="88">
        <v>0</v>
      </c>
      <c r="F69" s="84">
        <f t="shared" ref="F69:F77" si="38">F68+1</f>
        <v>53</v>
      </c>
      <c r="G69" s="84"/>
      <c r="H69" s="85">
        <f t="shared" si="34"/>
        <v>53</v>
      </c>
      <c r="I69" s="3" t="str">
        <f t="shared" si="35"/>
        <v>0110101</v>
      </c>
      <c r="J69" s="84" t="str">
        <f t="shared" si="36"/>
        <v>35</v>
      </c>
      <c r="K69" s="84"/>
      <c r="L69" s="86" t="s">
        <v>109</v>
      </c>
      <c r="M69" s="83" t="s">
        <v>201</v>
      </c>
      <c r="N69" s="84"/>
      <c r="O69" s="87"/>
      <c r="P69" s="84" t="s">
        <v>323</v>
      </c>
      <c r="Q69" s="84" t="s">
        <v>320</v>
      </c>
      <c r="R69" s="84" t="s">
        <v>29</v>
      </c>
      <c r="S69" s="84" t="s">
        <v>31</v>
      </c>
      <c r="T69" s="84" t="s">
        <v>137</v>
      </c>
      <c r="U69" s="84" t="s">
        <v>29</v>
      </c>
      <c r="V69" s="84" t="s">
        <v>231</v>
      </c>
      <c r="W69" s="84" t="s">
        <v>131</v>
      </c>
      <c r="X69" s="84" t="s">
        <v>131</v>
      </c>
      <c r="Y69" s="84" t="s">
        <v>131</v>
      </c>
      <c r="Z69" s="84" t="s">
        <v>234</v>
      </c>
      <c r="AB69" s="8" t="str">
        <f>DEC2BIN(VLOOKUP(P69,OPCODE_mult!$C$4:$N$19,12,FALSE),OPCODE_mult!C$21)</f>
        <v>000</v>
      </c>
      <c r="AC69" s="8" t="str">
        <f>DEC2BIN(VLOOKUP(Q69,OPCODE_mult!$D$4:$N$19,11,FALSE),OPCODE_mult!D$21)</f>
        <v>000</v>
      </c>
      <c r="AD69" s="8" t="str">
        <f>DEC2BIN(VLOOKUP(R69,OPCODE_mult!$E$4:$N$19,10,FALSE),OPCODE_mult!E$21)</f>
        <v>0</v>
      </c>
      <c r="AE69" s="8" t="str">
        <f>DEC2BIN(VLOOKUP(S69,OPCODE_mult!$F$4:$N$19,9,FALSE),OPCODE_mult!F$21)</f>
        <v>000</v>
      </c>
      <c r="AF69" s="8" t="str">
        <f>DEC2BIN(VLOOKUP(T69,OPCODE_mult!$G$4:$N$19,8,FALSE),OPCODE_mult!G$21)</f>
        <v>010</v>
      </c>
      <c r="AG69" s="8" t="str">
        <f>DEC2BIN(VLOOKUP(U69,OPCODE_mult!$H$4:$N$19,7,FALSE),OPCODE_mult!H$21)</f>
        <v>001</v>
      </c>
      <c r="AH69" s="8" t="str">
        <f>DEC2BIN(IF(V69="X",0,VLOOKUP(V69,OPCODE_mult!$I$4:$N$19,6,FALSE)),OPCODE_mult!I$21)</f>
        <v>010</v>
      </c>
      <c r="AI69" s="84">
        <f>IF(W69="X",0,VLOOKUP(W69,OPCODE_mult!$J$4:$N$19,5,FALSE))</f>
        <v>0</v>
      </c>
      <c r="AJ69" s="84">
        <f>IF(X69="X",0,VLOOKUP(X69,OPCODE_mult!$K$4:$N$19,4,FALSE))</f>
        <v>0</v>
      </c>
      <c r="AK69" s="84">
        <f>IF(Y69="X",0,VLOOKUP(Y69,OPCODE_mult!$L$4:$N$19,3,FALSE))</f>
        <v>0</v>
      </c>
      <c r="AL69" s="84">
        <f>IF(Z69="X",0,VLOOKUP(Z69,OPCODE_mult!$M$4:$N$19,2,FALSE))</f>
        <v>7</v>
      </c>
      <c r="AM69" s="8" t="str">
        <f>DEC2BIN(SUM(AI69:AL69),OPCODE_mult!J$21)</f>
        <v>0111</v>
      </c>
      <c r="AN69" s="84"/>
      <c r="AO69" s="9" t="str">
        <f t="shared" si="5"/>
        <v>00000000000100010100111</v>
      </c>
      <c r="AP69" s="1">
        <f>(BIN2DEC(AM69)+(2^OPCODE_mult!$I$25)*BIN2DEC(AH69)+(2^OPCODE_mult!$H$25)*BIN2DEC(AG69)+(2^OPCODE_mult!$G$25)*BIN2DEC(AF69)+(2^OPCODE_mult!$F$25)*BIN2DEC(AE69)+(2^OPCODE_mult!$E$25)*BIN2DEC(AD69)+(2^OPCODE_mult!$D$25)*BIN2DEC(AC69)+(2^OPCODE_mult!$C$25)*BIN2DEC(AB69))</f>
        <v>2215</v>
      </c>
      <c r="AR69" s="89" t="str">
        <f t="shared" si="37"/>
        <v>1 53 INSTRUCTION _#.W</v>
      </c>
      <c r="AS69" s="89" t="str">
        <f>CHAR(44)&amp;CHAR(34)&amp;CHAR(32)&amp;B69&amp;CHAR(34)</f>
        <v>," #.W"</v>
      </c>
    </row>
    <row r="70" spans="1:45" s="83" customFormat="1" x14ac:dyDescent="0.2">
      <c r="B70" s="84" t="s">
        <v>275</v>
      </c>
      <c r="C70" s="84"/>
      <c r="D70" s="84">
        <v>0</v>
      </c>
      <c r="E70" s="88">
        <v>0</v>
      </c>
      <c r="F70" s="84">
        <f t="shared" si="38"/>
        <v>54</v>
      </c>
      <c r="G70" s="84"/>
      <c r="H70" s="85">
        <f t="shared" si="34"/>
        <v>54</v>
      </c>
      <c r="I70" s="3" t="str">
        <f t="shared" si="35"/>
        <v>0110110</v>
      </c>
      <c r="J70" s="84" t="str">
        <f t="shared" si="36"/>
        <v>36</v>
      </c>
      <c r="K70" s="84"/>
      <c r="L70" s="86" t="s">
        <v>110</v>
      </c>
      <c r="M70" s="83" t="s">
        <v>111</v>
      </c>
      <c r="N70" s="84"/>
      <c r="O70" s="87"/>
      <c r="P70" s="84" t="s">
        <v>323</v>
      </c>
      <c r="Q70" s="84" t="s">
        <v>320</v>
      </c>
      <c r="R70" s="84" t="s">
        <v>29</v>
      </c>
      <c r="S70" s="84" t="s">
        <v>31</v>
      </c>
      <c r="T70" s="84" t="s">
        <v>137</v>
      </c>
      <c r="U70" s="84" t="s">
        <v>29</v>
      </c>
      <c r="V70" s="84" t="s">
        <v>231</v>
      </c>
      <c r="W70" s="84" t="s">
        <v>131</v>
      </c>
      <c r="X70" s="84" t="s">
        <v>131</v>
      </c>
      <c r="Y70" s="84" t="s">
        <v>131</v>
      </c>
      <c r="Z70" s="84" t="s">
        <v>234</v>
      </c>
      <c r="AB70" s="8" t="str">
        <f>DEC2BIN(VLOOKUP(P70,OPCODE_mult!$C$4:$N$19,12,FALSE),OPCODE_mult!C$21)</f>
        <v>000</v>
      </c>
      <c r="AC70" s="8" t="str">
        <f>DEC2BIN(VLOOKUP(Q70,OPCODE_mult!$D$4:$N$19,11,FALSE),OPCODE_mult!D$21)</f>
        <v>000</v>
      </c>
      <c r="AD70" s="8" t="str">
        <f>DEC2BIN(VLOOKUP(R70,OPCODE_mult!$E$4:$N$19,10,FALSE),OPCODE_mult!E$21)</f>
        <v>0</v>
      </c>
      <c r="AE70" s="8" t="str">
        <f>DEC2BIN(VLOOKUP(S70,OPCODE_mult!$F$4:$N$19,9,FALSE),OPCODE_mult!F$21)</f>
        <v>000</v>
      </c>
      <c r="AF70" s="8" t="str">
        <f>DEC2BIN(VLOOKUP(T70,OPCODE_mult!$G$4:$N$19,8,FALSE),OPCODE_mult!G$21)</f>
        <v>010</v>
      </c>
      <c r="AG70" s="8" t="str">
        <f>DEC2BIN(VLOOKUP(U70,OPCODE_mult!$H$4:$N$19,7,FALSE),OPCODE_mult!H$21)</f>
        <v>001</v>
      </c>
      <c r="AH70" s="8" t="str">
        <f>DEC2BIN(IF(V70="X",0,VLOOKUP(V70,OPCODE_mult!$I$4:$N$19,6,FALSE)),OPCODE_mult!I$21)</f>
        <v>010</v>
      </c>
      <c r="AI70" s="84">
        <f>IF(W70="X",0,VLOOKUP(W70,OPCODE_mult!$J$4:$N$19,5,FALSE))</f>
        <v>0</v>
      </c>
      <c r="AJ70" s="84">
        <f>IF(X70="X",0,VLOOKUP(X70,OPCODE_mult!$K$4:$N$19,4,FALSE))</f>
        <v>0</v>
      </c>
      <c r="AK70" s="84">
        <f>IF(Y70="X",0,VLOOKUP(Y70,OPCODE_mult!$L$4:$N$19,3,FALSE))</f>
        <v>0</v>
      </c>
      <c r="AL70" s="84">
        <f>IF(Z70="X",0,VLOOKUP(Z70,OPCODE_mult!$M$4:$N$19,2,FALSE))</f>
        <v>7</v>
      </c>
      <c r="AM70" s="8" t="str">
        <f>DEC2BIN(SUM(AI70:AL70),OPCODE_mult!J$21)</f>
        <v>0111</v>
      </c>
      <c r="AN70" s="84"/>
      <c r="AO70" s="9" t="str">
        <f t="shared" si="5"/>
        <v>00000000000100010100111</v>
      </c>
      <c r="AP70" s="1">
        <f>(BIN2DEC(AM70)+(2^OPCODE_mult!$I$25)*BIN2DEC(AH70)+(2^OPCODE_mult!$H$25)*BIN2DEC(AG70)+(2^OPCODE_mult!$G$25)*BIN2DEC(AF70)+(2^OPCODE_mult!$F$25)*BIN2DEC(AE70)+(2^OPCODE_mult!$E$25)*BIN2DEC(AD70)+(2^OPCODE_mult!$D$25)*BIN2DEC(AC70)+(2^OPCODE_mult!$C$25)*BIN2DEC(AB70))</f>
        <v>2215</v>
      </c>
      <c r="AR70" s="89" t="str">
        <f t="shared" si="37"/>
        <v>1 54 INSTRUCTION _#.L</v>
      </c>
      <c r="AS70" s="89" t="str">
        <f>CHAR(44)&amp;CHAR(34)&amp;CHAR(32)&amp;B70&amp;CHAR(34)</f>
        <v>," #.L"</v>
      </c>
    </row>
    <row r="71" spans="1:45" s="83" customFormat="1" x14ac:dyDescent="0.2">
      <c r="B71" s="84" t="s">
        <v>46</v>
      </c>
      <c r="C71" s="84"/>
      <c r="D71" s="84">
        <v>0</v>
      </c>
      <c r="E71" s="84">
        <v>0</v>
      </c>
      <c r="F71" s="84">
        <f t="shared" si="38"/>
        <v>55</v>
      </c>
      <c r="G71" s="84"/>
      <c r="H71" s="85">
        <f t="shared" si="34"/>
        <v>55</v>
      </c>
      <c r="I71" s="3" t="str">
        <f t="shared" si="35"/>
        <v>0110111</v>
      </c>
      <c r="J71" s="84" t="str">
        <f t="shared" si="36"/>
        <v>37</v>
      </c>
      <c r="K71" s="84"/>
      <c r="L71" s="86" t="s">
        <v>243</v>
      </c>
      <c r="M71" s="83" t="s">
        <v>245</v>
      </c>
      <c r="N71" s="84"/>
      <c r="O71" s="87"/>
      <c r="P71" s="84" t="s">
        <v>323</v>
      </c>
      <c r="Q71" s="84" t="s">
        <v>320</v>
      </c>
      <c r="R71" s="84" t="s">
        <v>237</v>
      </c>
      <c r="S71" s="84" t="s">
        <v>31</v>
      </c>
      <c r="T71" s="84" t="s">
        <v>138</v>
      </c>
      <c r="U71" s="84" t="s">
        <v>124</v>
      </c>
      <c r="V71" s="84" t="s">
        <v>231</v>
      </c>
      <c r="W71" s="84" t="s">
        <v>131</v>
      </c>
      <c r="X71" s="84" t="s">
        <v>131</v>
      </c>
      <c r="Y71" s="84" t="s">
        <v>131</v>
      </c>
      <c r="Z71" s="84" t="s">
        <v>30</v>
      </c>
      <c r="AB71" s="8" t="str">
        <f>DEC2BIN(VLOOKUP(P71,OPCODE_mult!$C$4:$N$19,12,FALSE),OPCODE_mult!C$21)</f>
        <v>000</v>
      </c>
      <c r="AC71" s="8" t="str">
        <f>DEC2BIN(VLOOKUP(Q71,OPCODE_mult!$D$4:$N$19,11,FALSE),OPCODE_mult!D$21)</f>
        <v>000</v>
      </c>
      <c r="AD71" s="8" t="str">
        <f>DEC2BIN(VLOOKUP(R71,OPCODE_mult!$E$4:$N$19,10,FALSE),OPCODE_mult!E$21)</f>
        <v>1</v>
      </c>
      <c r="AE71" s="8" t="str">
        <f>DEC2BIN(VLOOKUP(S71,OPCODE_mult!$F$4:$N$19,9,FALSE),OPCODE_mult!F$21)</f>
        <v>000</v>
      </c>
      <c r="AF71" s="8" t="str">
        <f>DEC2BIN(VLOOKUP(T71,OPCODE_mult!$G$4:$N$19,8,FALSE),OPCODE_mult!G$21)</f>
        <v>001</v>
      </c>
      <c r="AG71" s="8" t="str">
        <f>DEC2BIN(VLOOKUP(U71,OPCODE_mult!$H$4:$N$19,7,FALSE),OPCODE_mult!H$21)</f>
        <v>010</v>
      </c>
      <c r="AH71" s="8" t="str">
        <f>DEC2BIN(IF(V71="X",0,VLOOKUP(V71,OPCODE_mult!$I$4:$N$19,6,FALSE)),OPCODE_mult!I$21)</f>
        <v>010</v>
      </c>
      <c r="AI71" s="84">
        <f>IF(W71="X",0,VLOOKUP(W71,OPCODE_mult!$J$4:$N$19,5,FALSE))</f>
        <v>0</v>
      </c>
      <c r="AJ71" s="84">
        <f>IF(X71="X",0,VLOOKUP(X71,OPCODE_mult!$K$4:$N$19,4,FALSE))</f>
        <v>0</v>
      </c>
      <c r="AK71" s="84">
        <f>IF(Y71="X",0,VLOOKUP(Y71,OPCODE_mult!$L$4:$N$19,3,FALSE))</f>
        <v>0</v>
      </c>
      <c r="AL71" s="84">
        <f>IF(Z71="X",0,VLOOKUP(Z71,OPCODE_mult!$M$4:$N$19,2,FALSE))</f>
        <v>0</v>
      </c>
      <c r="AM71" s="8" t="str">
        <f>DEC2BIN(SUM(AI71:AL71),OPCODE_mult!J$21)</f>
        <v>0000</v>
      </c>
      <c r="AN71" s="84"/>
      <c r="AO71" s="9" t="str">
        <f t="shared" ref="AO71:AO86" si="39">AB71&amp;AC71&amp;AD71&amp;AE71&amp;AF71&amp;AG71&amp;AH71&amp;AM71</f>
        <v>00000010000010100100000</v>
      </c>
      <c r="AP71" s="1">
        <f>(BIN2DEC(AM71)+(2^OPCODE_mult!$I$25)*BIN2DEC(AH71)+(2^OPCODE_mult!$H$25)*BIN2DEC(AG71)+(2^OPCODE_mult!$G$25)*BIN2DEC(AF71)+(2^OPCODE_mult!$F$25)*BIN2DEC(AE71)+(2^OPCODE_mult!$E$25)*BIN2DEC(AD71)+(2^OPCODE_mult!$D$25)*BIN2DEC(AC71)+(2^OPCODE_mult!$C$25)*BIN2DEC(AB71))</f>
        <v>66848</v>
      </c>
      <c r="AR71" s="89" t="str">
        <f t="shared" si="37"/>
        <v>1 55 INSTRUCTION _JMP</v>
      </c>
      <c r="AS71" s="89" t="str">
        <f>CHAR(44)&amp;CHAR(34)&amp;CHAR(32)&amp;B71&amp;CHAR(34)</f>
        <v>," JMP"</v>
      </c>
    </row>
    <row r="72" spans="1:45" s="83" customFormat="1" x14ac:dyDescent="0.2">
      <c r="B72" s="84" t="s">
        <v>304</v>
      </c>
      <c r="C72" s="84"/>
      <c r="D72" s="84">
        <v>0</v>
      </c>
      <c r="E72" s="84">
        <v>0</v>
      </c>
      <c r="F72" s="84">
        <f t="shared" si="38"/>
        <v>56</v>
      </c>
      <c r="G72" s="84"/>
      <c r="H72" s="85">
        <f t="shared" si="34"/>
        <v>56</v>
      </c>
      <c r="I72" s="3" t="str">
        <f t="shared" si="35"/>
        <v>0111000</v>
      </c>
      <c r="J72" s="84" t="str">
        <f t="shared" si="36"/>
        <v>38</v>
      </c>
      <c r="K72" s="84"/>
      <c r="L72" s="86" t="s">
        <v>267</v>
      </c>
      <c r="M72" s="83" t="s">
        <v>305</v>
      </c>
      <c r="N72" s="84"/>
      <c r="O72" s="87"/>
      <c r="P72" s="84" t="s">
        <v>323</v>
      </c>
      <c r="Q72" s="84" t="s">
        <v>322</v>
      </c>
      <c r="R72" s="84" t="s">
        <v>237</v>
      </c>
      <c r="S72" s="84" t="s">
        <v>140</v>
      </c>
      <c r="T72" s="84" t="s">
        <v>32</v>
      </c>
      <c r="U72" s="84" t="s">
        <v>30</v>
      </c>
      <c r="V72" s="84" t="s">
        <v>217</v>
      </c>
      <c r="W72" s="84" t="s">
        <v>131</v>
      </c>
      <c r="X72" s="84" t="s">
        <v>29</v>
      </c>
      <c r="Y72" s="84" t="s">
        <v>131</v>
      </c>
      <c r="Z72" s="84" t="s">
        <v>131</v>
      </c>
      <c r="AB72" s="8" t="str">
        <f>DEC2BIN(VLOOKUP(P72,OPCODE_mult!$C$4:$N$19,12,FALSE),OPCODE_mult!C$21)</f>
        <v>000</v>
      </c>
      <c r="AC72" s="8" t="str">
        <f>DEC2BIN(VLOOKUP(Q72,OPCODE_mult!$D$4:$N$19,11,FALSE),OPCODE_mult!D$21)</f>
        <v>010</v>
      </c>
      <c r="AD72" s="8" t="str">
        <f>DEC2BIN(VLOOKUP(R72,OPCODE_mult!$E$4:$N$19,10,FALSE),OPCODE_mult!E$21)</f>
        <v>1</v>
      </c>
      <c r="AE72" s="8" t="str">
        <f>DEC2BIN(VLOOKUP(S72,OPCODE_mult!$F$4:$N$19,9,FALSE),OPCODE_mult!F$21)</f>
        <v>010</v>
      </c>
      <c r="AF72" s="8" t="str">
        <f>DEC2BIN(VLOOKUP(T72,OPCODE_mult!$G$4:$N$19,8,FALSE),OPCODE_mult!G$21)</f>
        <v>000</v>
      </c>
      <c r="AG72" s="8" t="str">
        <f>DEC2BIN(VLOOKUP(U72,OPCODE_mult!$H$4:$N$19,7,FALSE),OPCODE_mult!H$21)</f>
        <v>000</v>
      </c>
      <c r="AH72" s="8" t="str">
        <f>DEC2BIN(IF(V72="X",0,VLOOKUP(V72,OPCODE_mult!$I$4:$N$19,6,FALSE)),OPCODE_mult!I$21)</f>
        <v>000</v>
      </c>
      <c r="AI72" s="84">
        <f>IF(W72="X",0,VLOOKUP(W72,OPCODE_mult!$J$4:$N$19,5,FALSE))</f>
        <v>0</v>
      </c>
      <c r="AJ72" s="84">
        <f>IF(X72="X",0,VLOOKUP(X72,OPCODE_mult!$K$4:$N$19,4,FALSE))</f>
        <v>0</v>
      </c>
      <c r="AK72" s="84">
        <f>IF(Y72="X",0,VLOOKUP(Y72,OPCODE_mult!$L$4:$N$19,3,FALSE))</f>
        <v>0</v>
      </c>
      <c r="AL72" s="84">
        <f>IF(Z72="X",0,VLOOKUP(Z72,OPCODE_mult!$M$4:$N$19,2,FALSE))</f>
        <v>0</v>
      </c>
      <c r="AM72" s="8" t="str">
        <f>DEC2BIN(SUM(AI72:AL72),OPCODE_mult!J$21)</f>
        <v>0000</v>
      </c>
      <c r="AN72" s="84"/>
      <c r="AO72" s="9" t="str">
        <f t="shared" si="39"/>
        <v>00001010100000000000000</v>
      </c>
      <c r="AP72" s="1">
        <f>(BIN2DEC(AM72)+(2^OPCODE_mult!$I$25)*BIN2DEC(AH72)+(2^OPCODE_mult!$H$25)*BIN2DEC(AG72)+(2^OPCODE_mult!$G$25)*BIN2DEC(AF72)+(2^OPCODE_mult!$F$25)*BIN2DEC(AE72)+(2^OPCODE_mult!$E$25)*BIN2DEC(AD72)+(2^OPCODE_mult!$D$25)*BIN2DEC(AC72)+(2^OPCODE_mult!$C$25)*BIN2DEC(AB72))</f>
        <v>344064</v>
      </c>
      <c r="AR72" s="89" t="str">
        <f t="shared" si="37"/>
        <v>1 56 INSTRUCTION _JSL</v>
      </c>
      <c r="AS72" s="89" t="s">
        <v>306</v>
      </c>
    </row>
    <row r="73" spans="1:45" s="83" customFormat="1" x14ac:dyDescent="0.2">
      <c r="B73" s="84" t="s">
        <v>45</v>
      </c>
      <c r="C73" s="84"/>
      <c r="D73" s="84">
        <v>0</v>
      </c>
      <c r="E73" s="84">
        <v>0</v>
      </c>
      <c r="F73" s="84">
        <f t="shared" si="38"/>
        <v>57</v>
      </c>
      <c r="G73" s="84"/>
      <c r="H73" s="85">
        <f t="shared" si="34"/>
        <v>57</v>
      </c>
      <c r="I73" s="3" t="str">
        <f t="shared" si="35"/>
        <v>0111001</v>
      </c>
      <c r="J73" s="84" t="str">
        <f t="shared" si="36"/>
        <v>39</v>
      </c>
      <c r="K73" s="84"/>
      <c r="L73" s="90" t="s">
        <v>244</v>
      </c>
      <c r="M73" s="83" t="s">
        <v>246</v>
      </c>
      <c r="N73" s="84"/>
      <c r="O73" s="87"/>
      <c r="P73" s="84" t="s">
        <v>323</v>
      </c>
      <c r="Q73" s="84" t="s">
        <v>322</v>
      </c>
      <c r="R73" s="84" t="s">
        <v>237</v>
      </c>
      <c r="S73" s="84" t="s">
        <v>140</v>
      </c>
      <c r="T73" s="84" t="s">
        <v>138</v>
      </c>
      <c r="U73" s="84" t="s">
        <v>124</v>
      </c>
      <c r="V73" s="84" t="s">
        <v>231</v>
      </c>
      <c r="W73" s="84" t="s">
        <v>131</v>
      </c>
      <c r="X73" s="84" t="s">
        <v>131</v>
      </c>
      <c r="Y73" s="84" t="s">
        <v>131</v>
      </c>
      <c r="Z73" s="84" t="s">
        <v>30</v>
      </c>
      <c r="AB73" s="8" t="str">
        <f>DEC2BIN(VLOOKUP(P73,OPCODE_mult!$C$4:$N$19,12,FALSE),OPCODE_mult!C$21)</f>
        <v>000</v>
      </c>
      <c r="AC73" s="8" t="str">
        <f>DEC2BIN(VLOOKUP(Q73,OPCODE_mult!$D$4:$N$19,11,FALSE),OPCODE_mult!D$21)</f>
        <v>010</v>
      </c>
      <c r="AD73" s="8" t="str">
        <f>DEC2BIN(VLOOKUP(R73,OPCODE_mult!$E$4:$N$19,10,FALSE),OPCODE_mult!E$21)</f>
        <v>1</v>
      </c>
      <c r="AE73" s="8" t="str">
        <f>DEC2BIN(VLOOKUP(S73,OPCODE_mult!$F$4:$N$19,9,FALSE),OPCODE_mult!F$21)</f>
        <v>010</v>
      </c>
      <c r="AF73" s="8" t="str">
        <f>DEC2BIN(VLOOKUP(T73,OPCODE_mult!$G$4:$N$19,8,FALSE),OPCODE_mult!G$21)</f>
        <v>001</v>
      </c>
      <c r="AG73" s="8" t="str">
        <f>DEC2BIN(VLOOKUP(U73,OPCODE_mult!$H$4:$N$19,7,FALSE),OPCODE_mult!H$21)</f>
        <v>010</v>
      </c>
      <c r="AH73" s="8" t="str">
        <f>DEC2BIN(IF(V73="X",0,VLOOKUP(V73,OPCODE_mult!$I$4:$N$19,6,FALSE)),OPCODE_mult!I$21)</f>
        <v>010</v>
      </c>
      <c r="AI73" s="84">
        <f>IF(W73="X",0,VLOOKUP(W73,OPCODE_mult!$J$4:$N$19,5,FALSE))</f>
        <v>0</v>
      </c>
      <c r="AJ73" s="84">
        <f>IF(X73="X",0,VLOOKUP(X73,OPCODE_mult!$K$4:$N$19,4,FALSE))</f>
        <v>0</v>
      </c>
      <c r="AK73" s="84">
        <f>IF(Y73="X",0,VLOOKUP(Y73,OPCODE_mult!$L$4:$N$19,3,FALSE))</f>
        <v>0</v>
      </c>
      <c r="AL73" s="84">
        <f>IF(Z73="X",0,VLOOKUP(Z73,OPCODE_mult!$M$4:$N$19,2,FALSE))</f>
        <v>0</v>
      </c>
      <c r="AM73" s="8" t="str">
        <f>DEC2BIN(SUM(AI73:AL73),OPCODE_mult!J$21)</f>
        <v>0000</v>
      </c>
      <c r="AN73" s="84"/>
      <c r="AO73" s="9" t="str">
        <f t="shared" si="39"/>
        <v>00001010100010100100000</v>
      </c>
      <c r="AP73" s="1">
        <f>(BIN2DEC(AM73)+(2^OPCODE_mult!$I$25)*BIN2DEC(AH73)+(2^OPCODE_mult!$H$25)*BIN2DEC(AG73)+(2^OPCODE_mult!$G$25)*BIN2DEC(AF73)+(2^OPCODE_mult!$F$25)*BIN2DEC(AE73)+(2^OPCODE_mult!$E$25)*BIN2DEC(AD73)+(2^OPCODE_mult!$D$25)*BIN2DEC(AC73)+(2^OPCODE_mult!$C$25)*BIN2DEC(AB73))</f>
        <v>345376</v>
      </c>
      <c r="AR73" s="89" t="str">
        <f t="shared" si="37"/>
        <v>1 57 INSTRUCTION _JSR</v>
      </c>
      <c r="AS73" s="89" t="str">
        <f>CHAR(44)&amp;CHAR(34)&amp;CHAR(32)&amp;B73&amp;CHAR(34)</f>
        <v>," JSR"</v>
      </c>
    </row>
    <row r="74" spans="1:45" s="83" customFormat="1" x14ac:dyDescent="0.2">
      <c r="B74" s="84" t="s">
        <v>268</v>
      </c>
      <c r="C74" s="84"/>
      <c r="D74" s="84">
        <v>0</v>
      </c>
      <c r="E74" s="84">
        <v>0</v>
      </c>
      <c r="F74" s="84">
        <f t="shared" si="38"/>
        <v>58</v>
      </c>
      <c r="G74" s="84"/>
      <c r="H74" s="85">
        <f t="shared" si="34"/>
        <v>58</v>
      </c>
      <c r="I74" s="3" t="str">
        <f t="shared" si="35"/>
        <v>0111010</v>
      </c>
      <c r="J74" s="84" t="str">
        <f t="shared" si="36"/>
        <v>3A</v>
      </c>
      <c r="K74" s="84"/>
      <c r="L74" s="86" t="s">
        <v>107</v>
      </c>
      <c r="M74" s="83" t="s">
        <v>270</v>
      </c>
      <c r="N74" s="84"/>
      <c r="O74" s="87"/>
      <c r="P74" s="84" t="s">
        <v>323</v>
      </c>
      <c r="Q74" s="84" t="s">
        <v>320</v>
      </c>
      <c r="R74" s="84" t="s">
        <v>29</v>
      </c>
      <c r="S74" s="84" t="s">
        <v>31</v>
      </c>
      <c r="T74" s="84" t="s">
        <v>32</v>
      </c>
      <c r="U74" s="84" t="s">
        <v>30</v>
      </c>
      <c r="V74" s="84" t="s">
        <v>217</v>
      </c>
      <c r="W74" s="84" t="s">
        <v>131</v>
      </c>
      <c r="X74" s="84" t="s">
        <v>29</v>
      </c>
      <c r="Y74" s="84" t="s">
        <v>131</v>
      </c>
      <c r="Z74" s="84" t="s">
        <v>131</v>
      </c>
      <c r="AB74" s="8" t="str">
        <f>DEC2BIN(VLOOKUP(P74,OPCODE_mult!$C$4:$N$19,12,FALSE),OPCODE_mult!C$21)</f>
        <v>000</v>
      </c>
      <c r="AC74" s="8" t="str">
        <f>DEC2BIN(VLOOKUP(Q74,OPCODE_mult!$D$4:$N$19,11,FALSE),OPCODE_mult!D$21)</f>
        <v>000</v>
      </c>
      <c r="AD74" s="8" t="str">
        <f>DEC2BIN(VLOOKUP(R74,OPCODE_mult!$E$4:$N$19,10,FALSE),OPCODE_mult!E$21)</f>
        <v>0</v>
      </c>
      <c r="AE74" s="8" t="str">
        <f>DEC2BIN(VLOOKUP(S74,OPCODE_mult!$F$4:$N$19,9,FALSE),OPCODE_mult!F$21)</f>
        <v>000</v>
      </c>
      <c r="AF74" s="8" t="str">
        <f>DEC2BIN(VLOOKUP(T74,OPCODE_mult!$G$4:$N$19,8,FALSE),OPCODE_mult!G$21)</f>
        <v>000</v>
      </c>
      <c r="AG74" s="8" t="str">
        <f>DEC2BIN(VLOOKUP(U74,OPCODE_mult!$H$4:$N$19,7,FALSE),OPCODE_mult!H$21)</f>
        <v>000</v>
      </c>
      <c r="AH74" s="8" t="str">
        <f>DEC2BIN(IF(V74="X",0,VLOOKUP(V74,OPCODE_mult!$I$4:$N$19,6,FALSE)),OPCODE_mult!I$21)</f>
        <v>000</v>
      </c>
      <c r="AI74" s="84">
        <f>IF(W74="X",0,VLOOKUP(W74,OPCODE_mult!$J$4:$N$19,5,FALSE))</f>
        <v>0</v>
      </c>
      <c r="AJ74" s="84">
        <f>IF(X74="X",0,VLOOKUP(X74,OPCODE_mult!$K$4:$N$19,4,FALSE))</f>
        <v>0</v>
      </c>
      <c r="AK74" s="84">
        <f>IF(Y74="X",0,VLOOKUP(Y74,OPCODE_mult!$L$4:$N$19,3,FALSE))</f>
        <v>0</v>
      </c>
      <c r="AL74" s="84">
        <f>IF(Z74="X",0,VLOOKUP(Z74,OPCODE_mult!$M$4:$N$19,2,FALSE))</f>
        <v>0</v>
      </c>
      <c r="AM74" s="8" t="str">
        <f>DEC2BIN(SUM(AI74:AL74),OPCODE_mult!J$21)</f>
        <v>0000</v>
      </c>
      <c r="AN74" s="84"/>
      <c r="AO74" s="9" t="str">
        <f t="shared" si="39"/>
        <v>00000000000000000000000</v>
      </c>
      <c r="AP74" s="1">
        <f>(BIN2DEC(AM74)+(2^OPCODE_mult!$I$25)*BIN2DEC(AH74)+(2^OPCODE_mult!$H$25)*BIN2DEC(AG74)+(2^OPCODE_mult!$G$25)*BIN2DEC(AF74)+(2^OPCODE_mult!$F$25)*BIN2DEC(AE74)+(2^OPCODE_mult!$E$25)*BIN2DEC(AD74)+(2^OPCODE_mult!$D$25)*BIN2DEC(AC74)+(2^OPCODE_mult!$C$25)*BIN2DEC(AB74))</f>
        <v>0</v>
      </c>
      <c r="AR74" s="89" t="str">
        <f t="shared" si="37"/>
        <v>1 58 INSTRUCTION _TRAP</v>
      </c>
      <c r="AS74" s="89" t="str">
        <f>CHAR(44)&amp;CHAR(34)&amp;CHAR(32)&amp;B74&amp;CHAR(34)</f>
        <v>," TRAP"</v>
      </c>
    </row>
    <row r="75" spans="1:45" s="83" customFormat="1" x14ac:dyDescent="0.2">
      <c r="B75" s="84" t="s">
        <v>309</v>
      </c>
      <c r="C75" s="84"/>
      <c r="D75" s="84">
        <v>0</v>
      </c>
      <c r="E75" s="84">
        <v>0</v>
      </c>
      <c r="F75" s="84">
        <f t="shared" si="38"/>
        <v>59</v>
      </c>
      <c r="G75" s="84"/>
      <c r="H75" s="85">
        <f t="shared" si="34"/>
        <v>59</v>
      </c>
      <c r="I75" s="3" t="str">
        <f t="shared" si="35"/>
        <v>0111011</v>
      </c>
      <c r="J75" s="84" t="str">
        <f t="shared" si="36"/>
        <v>3B</v>
      </c>
      <c r="K75" s="84"/>
      <c r="L75" s="86" t="s">
        <v>107</v>
      </c>
      <c r="M75" s="83" t="s">
        <v>272</v>
      </c>
      <c r="N75" s="84"/>
      <c r="O75" s="87"/>
      <c r="P75" s="84" t="s">
        <v>323</v>
      </c>
      <c r="Q75" s="84" t="s">
        <v>320</v>
      </c>
      <c r="R75" s="84" t="s">
        <v>29</v>
      </c>
      <c r="S75" s="84" t="s">
        <v>31</v>
      </c>
      <c r="T75" s="84" t="s">
        <v>32</v>
      </c>
      <c r="U75" s="84" t="s">
        <v>30</v>
      </c>
      <c r="V75" s="84" t="s">
        <v>217</v>
      </c>
      <c r="W75" s="84" t="s">
        <v>131</v>
      </c>
      <c r="X75" s="84" t="s">
        <v>29</v>
      </c>
      <c r="Y75" s="84" t="s">
        <v>131</v>
      </c>
      <c r="Z75" s="84" t="s">
        <v>131</v>
      </c>
      <c r="AB75" s="8" t="str">
        <f>DEC2BIN(VLOOKUP(P75,OPCODE_mult!$C$4:$N$19,12,FALSE),OPCODE_mult!C$21)</f>
        <v>000</v>
      </c>
      <c r="AC75" s="8" t="str">
        <f>DEC2BIN(VLOOKUP(Q75,OPCODE_mult!$D$4:$N$19,11,FALSE),OPCODE_mult!D$21)</f>
        <v>000</v>
      </c>
      <c r="AD75" s="8" t="str">
        <f>DEC2BIN(VLOOKUP(R75,OPCODE_mult!$E$4:$N$19,10,FALSE),OPCODE_mult!E$21)</f>
        <v>0</v>
      </c>
      <c r="AE75" s="8" t="str">
        <f>DEC2BIN(VLOOKUP(S75,OPCODE_mult!$F$4:$N$19,9,FALSE),OPCODE_mult!F$21)</f>
        <v>000</v>
      </c>
      <c r="AF75" s="8" t="str">
        <f>DEC2BIN(VLOOKUP(T75,OPCODE_mult!$G$4:$N$19,8,FALSE),OPCODE_mult!G$21)</f>
        <v>000</v>
      </c>
      <c r="AG75" s="8" t="str">
        <f>DEC2BIN(VLOOKUP(U75,OPCODE_mult!$H$4:$N$19,7,FALSE),OPCODE_mult!H$21)</f>
        <v>000</v>
      </c>
      <c r="AH75" s="8" t="str">
        <f>DEC2BIN(IF(V75="X",0,VLOOKUP(V75,OPCODE_mult!$I$4:$N$19,6,FALSE)),OPCODE_mult!I$21)</f>
        <v>000</v>
      </c>
      <c r="AI75" s="84">
        <f>IF(W75="X",0,VLOOKUP(W75,OPCODE_mult!$J$4:$N$19,5,FALSE))</f>
        <v>0</v>
      </c>
      <c r="AJ75" s="84">
        <f>IF(X75="X",0,VLOOKUP(X75,OPCODE_mult!$K$4:$N$19,4,FALSE))</f>
        <v>0</v>
      </c>
      <c r="AK75" s="84">
        <f>IF(Y75="X",0,VLOOKUP(Y75,OPCODE_mult!$L$4:$N$19,3,FALSE))</f>
        <v>0</v>
      </c>
      <c r="AL75" s="84">
        <f>IF(Z75="X",0,VLOOKUP(Z75,OPCODE_mult!$M$4:$N$19,2,FALSE))</f>
        <v>0</v>
      </c>
      <c r="AM75" s="8" t="str">
        <f>DEC2BIN(SUM(AI75:AL75),OPCODE_mult!J$21)</f>
        <v>0000</v>
      </c>
      <c r="AN75" s="84"/>
      <c r="AO75" s="9" t="str">
        <f t="shared" si="39"/>
        <v>00000000000000000000000</v>
      </c>
      <c r="AP75" s="1">
        <f>(BIN2DEC(AM75)+(2^OPCODE_mult!$I$25)*BIN2DEC(AH75)+(2^OPCODE_mult!$H$25)*BIN2DEC(AG75)+(2^OPCODE_mult!$G$25)*BIN2DEC(AF75)+(2^OPCODE_mult!$F$25)*BIN2DEC(AE75)+(2^OPCODE_mult!$E$25)*BIN2DEC(AD75)+(2^OPCODE_mult!$D$25)*BIN2DEC(AC75)+(2^OPCODE_mult!$C$25)*BIN2DEC(AB75))</f>
        <v>0</v>
      </c>
      <c r="AR75" s="89" t="str">
        <f t="shared" si="37"/>
        <v>1 59 INSTRUCTION _RETRAP</v>
      </c>
      <c r="AS75" s="89" t="str">
        <f>CHAR(44)&amp;CHAR(34)&amp;CHAR(32)&amp;B75&amp;CHAR(34)</f>
        <v>," RETRAP"</v>
      </c>
    </row>
    <row r="76" spans="1:45" s="83" customFormat="1" x14ac:dyDescent="0.2">
      <c r="B76" s="84" t="s">
        <v>271</v>
      </c>
      <c r="C76" s="84"/>
      <c r="D76" s="84">
        <v>0</v>
      </c>
      <c r="E76" s="84">
        <v>0</v>
      </c>
      <c r="F76" s="84">
        <f t="shared" si="38"/>
        <v>60</v>
      </c>
      <c r="G76" s="84"/>
      <c r="H76" s="85">
        <f t="shared" si="34"/>
        <v>60</v>
      </c>
      <c r="I76" s="3" t="str">
        <f t="shared" si="35"/>
        <v>0111100</v>
      </c>
      <c r="J76" s="84" t="str">
        <f t="shared" si="36"/>
        <v>3C</v>
      </c>
      <c r="K76" s="84"/>
      <c r="L76" s="86" t="s">
        <v>107</v>
      </c>
      <c r="M76" s="83" t="s">
        <v>269</v>
      </c>
      <c r="N76" s="84"/>
      <c r="O76" s="87"/>
      <c r="P76" s="84" t="s">
        <v>323</v>
      </c>
      <c r="Q76" s="84" t="s">
        <v>320</v>
      </c>
      <c r="R76" s="84" t="s">
        <v>29</v>
      </c>
      <c r="S76" s="84" t="s">
        <v>31</v>
      </c>
      <c r="T76" s="84" t="s">
        <v>32</v>
      </c>
      <c r="U76" s="84" t="s">
        <v>30</v>
      </c>
      <c r="V76" s="84" t="s">
        <v>217</v>
      </c>
      <c r="W76" s="84" t="s">
        <v>131</v>
      </c>
      <c r="X76" s="84" t="s">
        <v>29</v>
      </c>
      <c r="Y76" s="84" t="s">
        <v>131</v>
      </c>
      <c r="Z76" s="84" t="s">
        <v>131</v>
      </c>
      <c r="AB76" s="8" t="str">
        <f>DEC2BIN(VLOOKUP(P76,OPCODE_mult!$C$4:$N$19,12,FALSE),OPCODE_mult!C$21)</f>
        <v>000</v>
      </c>
      <c r="AC76" s="8" t="str">
        <f>DEC2BIN(VLOOKUP(Q76,OPCODE_mult!$D$4:$N$19,11,FALSE),OPCODE_mult!D$21)</f>
        <v>000</v>
      </c>
      <c r="AD76" s="8" t="str">
        <f>DEC2BIN(VLOOKUP(R76,OPCODE_mult!$E$4:$N$19,10,FALSE),OPCODE_mult!E$21)</f>
        <v>0</v>
      </c>
      <c r="AE76" s="8" t="str">
        <f>DEC2BIN(VLOOKUP(S76,OPCODE_mult!$F$4:$N$19,9,FALSE),OPCODE_mult!F$21)</f>
        <v>000</v>
      </c>
      <c r="AF76" s="8" t="str">
        <f>DEC2BIN(VLOOKUP(T76,OPCODE_mult!$G$4:$N$19,8,FALSE),OPCODE_mult!G$21)</f>
        <v>000</v>
      </c>
      <c r="AG76" s="8" t="str">
        <f>DEC2BIN(VLOOKUP(U76,OPCODE_mult!$H$4:$N$19,7,FALSE),OPCODE_mult!H$21)</f>
        <v>000</v>
      </c>
      <c r="AH76" s="8" t="str">
        <f>DEC2BIN(IF(V76="X",0,VLOOKUP(V76,OPCODE_mult!$I$4:$N$19,6,FALSE)),OPCODE_mult!I$21)</f>
        <v>000</v>
      </c>
      <c r="AI76" s="84">
        <f>IF(W76="X",0,VLOOKUP(W76,OPCODE_mult!$J$4:$N$19,5,FALSE))</f>
        <v>0</v>
      </c>
      <c r="AJ76" s="84">
        <f>IF(X76="X",0,VLOOKUP(X76,OPCODE_mult!$K$4:$N$19,4,FALSE))</f>
        <v>0</v>
      </c>
      <c r="AK76" s="84">
        <f>IF(Y76="X",0,VLOOKUP(Y76,OPCODE_mult!$L$4:$N$19,3,FALSE))</f>
        <v>0</v>
      </c>
      <c r="AL76" s="84">
        <f>IF(Z76="X",0,VLOOKUP(Z76,OPCODE_mult!$M$4:$N$19,2,FALSE))</f>
        <v>0</v>
      </c>
      <c r="AM76" s="8" t="str">
        <f>DEC2BIN(SUM(AI76:AL76),OPCODE_mult!J$21)</f>
        <v>0000</v>
      </c>
      <c r="AN76" s="84"/>
      <c r="AO76" s="9" t="str">
        <f t="shared" si="39"/>
        <v>00000000000000000000000</v>
      </c>
      <c r="AP76" s="1">
        <f>(BIN2DEC(AM76)+(2^OPCODE_mult!$I$25)*BIN2DEC(AH76)+(2^OPCODE_mult!$H$25)*BIN2DEC(AG76)+(2^OPCODE_mult!$G$25)*BIN2DEC(AF76)+(2^OPCODE_mult!$F$25)*BIN2DEC(AE76)+(2^OPCODE_mult!$E$25)*BIN2DEC(AD76)+(2^OPCODE_mult!$D$25)*BIN2DEC(AC76)+(2^OPCODE_mult!$C$25)*BIN2DEC(AB76))</f>
        <v>0</v>
      </c>
      <c r="AR76" s="89" t="str">
        <f t="shared" si="37"/>
        <v>1 60 INSTRUCTION _RTI</v>
      </c>
      <c r="AS76" s="89" t="str">
        <f>CHAR(44)&amp;CHAR(34)&amp;CHAR(32)&amp;B76&amp;CHAR(34)</f>
        <v>," RTI"</v>
      </c>
    </row>
    <row r="77" spans="1:45" s="83" customFormat="1" x14ac:dyDescent="0.2">
      <c r="B77" s="84" t="s">
        <v>340</v>
      </c>
      <c r="C77" s="84"/>
      <c r="D77" s="84">
        <v>0</v>
      </c>
      <c r="E77" s="84">
        <v>0</v>
      </c>
      <c r="F77" s="84">
        <f t="shared" si="38"/>
        <v>61</v>
      </c>
      <c r="G77" s="84"/>
      <c r="H77" s="85">
        <f t="shared" ref="H77" si="40">F77+E77*64+D77*128</f>
        <v>61</v>
      </c>
      <c r="I77" s="3" t="str">
        <f t="shared" ref="I77" si="41">DEC2BIN(H77,7)</f>
        <v>0111101</v>
      </c>
      <c r="J77" s="84" t="str">
        <f t="shared" ref="J77" si="42">DEC2HEX(H77)</f>
        <v>3D</v>
      </c>
      <c r="K77" s="84"/>
      <c r="L77" s="86" t="s">
        <v>107</v>
      </c>
      <c r="M77" s="83" t="s">
        <v>341</v>
      </c>
      <c r="N77" s="84"/>
      <c r="O77" s="87"/>
      <c r="P77" s="84" t="s">
        <v>342</v>
      </c>
      <c r="Q77" s="84" t="s">
        <v>342</v>
      </c>
      <c r="R77" s="84" t="s">
        <v>29</v>
      </c>
      <c r="S77" s="84" t="s">
        <v>342</v>
      </c>
      <c r="T77" s="84" t="s">
        <v>342</v>
      </c>
      <c r="U77" s="84" t="s">
        <v>342</v>
      </c>
      <c r="V77" s="84" t="s">
        <v>231</v>
      </c>
      <c r="W77" s="84" t="s">
        <v>131</v>
      </c>
      <c r="X77" s="84" t="s">
        <v>131</v>
      </c>
      <c r="Y77" s="84" t="s">
        <v>131</v>
      </c>
      <c r="Z77" s="84" t="s">
        <v>342</v>
      </c>
      <c r="AB77" s="8" t="str">
        <f>DEC2BIN(VLOOKUP(P77,OPCODE_mult!$C$4:$N$19,12,FALSE),OPCODE_mult!C$21)</f>
        <v>100</v>
      </c>
      <c r="AC77" s="8" t="str">
        <f>DEC2BIN(VLOOKUP(Q77,OPCODE_mult!$D$4:$N$19,11,FALSE),OPCODE_mult!D$21)</f>
        <v>101</v>
      </c>
      <c r="AD77" s="8" t="str">
        <f>DEC2BIN(VLOOKUP(R77,OPCODE_mult!$E$4:$N$19,10,FALSE),OPCODE_mult!E$21)</f>
        <v>0</v>
      </c>
      <c r="AE77" s="8" t="str">
        <f>DEC2BIN(VLOOKUP(S77,OPCODE_mult!$F$4:$N$19,9,FALSE),OPCODE_mult!F$21)</f>
        <v>110</v>
      </c>
      <c r="AF77" s="8" t="str">
        <f>DEC2BIN(VLOOKUP(T77,OPCODE_mult!$G$4:$N$19,8,FALSE),OPCODE_mult!G$21)</f>
        <v>110</v>
      </c>
      <c r="AG77" s="8" t="str">
        <f>DEC2BIN(VLOOKUP(U77,OPCODE_mult!$H$4:$N$19,7,FALSE),OPCODE_mult!H$21)</f>
        <v>100</v>
      </c>
      <c r="AH77" s="8" t="str">
        <f>DEC2BIN(IF(V77="X",0,VLOOKUP(V77,OPCODE_mult!$I$4:$N$19,6,FALSE)),OPCODE_mult!I$21)</f>
        <v>010</v>
      </c>
      <c r="AI77" s="84">
        <f>IF(W77="X",0,VLOOKUP(W77,OPCODE_mult!$J$4:$N$19,5,FALSE))</f>
        <v>0</v>
      </c>
      <c r="AJ77" s="84">
        <f>IF(X77="X",0,VLOOKUP(X77,OPCODE_mult!$K$4:$N$19,4,FALSE))</f>
        <v>0</v>
      </c>
      <c r="AK77" s="84">
        <f>IF(Y77="X",0,VLOOKUP(Y77,OPCODE_mult!$L$4:$N$19,3,FALSE))</f>
        <v>0</v>
      </c>
      <c r="AL77" s="84">
        <f>IF(Z77="X",0,VLOOKUP(Z77,OPCODE_mult!$M$4:$N$19,2,FALSE))</f>
        <v>4</v>
      </c>
      <c r="AM77" s="8" t="str">
        <f>DEC2BIN(SUM(AI77:AL77),OPCODE_mult!J$21)</f>
        <v>0100</v>
      </c>
      <c r="AN77" s="84"/>
      <c r="AO77" s="9" t="str">
        <f t="shared" ref="AO77" si="43">AB77&amp;AC77&amp;AD77&amp;AE77&amp;AF77&amp;AG77&amp;AH77&amp;AM77</f>
        <v>10010101101101000100100</v>
      </c>
      <c r="AP77" s="1">
        <f>(BIN2DEC(AM77)+(2^OPCODE_mult!$I$25)*BIN2DEC(AH77)+(2^OPCODE_mult!$H$25)*BIN2DEC(AG77)+(2^OPCODE_mult!$G$25)*BIN2DEC(AF77)+(2^OPCODE_mult!$F$25)*BIN2DEC(AE77)+(2^OPCODE_mult!$E$25)*BIN2DEC(AD77)+(2^OPCODE_mult!$D$25)*BIN2DEC(AC77)+(2^OPCODE_mult!$C$25)*BIN2DEC(AB77))</f>
        <v>4905508</v>
      </c>
      <c r="AR77" s="89" t="str">
        <f t="shared" ref="AR77" si="44">"1 "&amp;H77&amp;" INSTRUCTION _"&amp;B77</f>
        <v>1 61 INSTRUCTION _PAUSE</v>
      </c>
      <c r="AS77" s="89" t="str">
        <f>CHAR(44)&amp;CHAR(34)&amp;CHAR(32)&amp;B77&amp;CHAR(34)</f>
        <v>," PAUSE"</v>
      </c>
    </row>
    <row r="78" spans="1:45" s="83" customFormat="1" x14ac:dyDescent="0.2">
      <c r="B78" s="84"/>
      <c r="C78" s="84"/>
      <c r="D78" s="84"/>
      <c r="E78" s="84"/>
      <c r="F78" s="84"/>
      <c r="G78" s="84"/>
      <c r="H78" s="85"/>
      <c r="I78" s="84"/>
      <c r="J78" s="84"/>
      <c r="K78" s="84"/>
      <c r="L78" s="86"/>
      <c r="N78" s="84"/>
      <c r="O78" s="87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B78" s="8"/>
      <c r="AC78" s="8"/>
      <c r="AD78" s="8"/>
      <c r="AE78" s="8"/>
      <c r="AF78" s="8"/>
      <c r="AG78" s="8"/>
      <c r="AH78" s="8"/>
      <c r="AI78" s="84"/>
      <c r="AJ78" s="84"/>
      <c r="AK78" s="84"/>
      <c r="AL78" s="84"/>
      <c r="AM78" s="8"/>
      <c r="AN78" s="84"/>
      <c r="AO78" s="9"/>
      <c r="AP78" s="1"/>
      <c r="AR78" s="89"/>
      <c r="AS78" s="89"/>
    </row>
    <row r="79" spans="1:45" s="2" customFormat="1" x14ac:dyDescent="0.2">
      <c r="A79" s="2" t="s">
        <v>338</v>
      </c>
      <c r="B79" s="8"/>
      <c r="C79" s="8"/>
      <c r="D79" s="8"/>
      <c r="E79" s="8"/>
      <c r="F79" s="8"/>
      <c r="G79" s="8"/>
      <c r="H79" s="44"/>
      <c r="I79" s="8"/>
      <c r="J79" s="8"/>
      <c r="K79" s="8"/>
      <c r="L79" s="73"/>
      <c r="N79" s="8"/>
      <c r="O79" s="9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9"/>
      <c r="AR79" s="58"/>
      <c r="AS79" s="58"/>
    </row>
    <row r="80" spans="1:45" s="2" customFormat="1" x14ac:dyDescent="0.2">
      <c r="B80" s="8" t="s">
        <v>337</v>
      </c>
      <c r="C80" s="8"/>
      <c r="D80" s="8">
        <v>0</v>
      </c>
      <c r="E80" s="8">
        <v>0</v>
      </c>
      <c r="F80" s="8">
        <v>62</v>
      </c>
      <c r="G80" s="8"/>
      <c r="H80" s="44">
        <f>F80+E80*64+D80*128</f>
        <v>62</v>
      </c>
      <c r="I80" s="8" t="str">
        <f t="shared" ref="I80:I81" si="45">DEC2BIN(H80,7)</f>
        <v>0111110</v>
      </c>
      <c r="J80" s="8" t="str">
        <f>DEC2HEX(H80)</f>
        <v>3E</v>
      </c>
      <c r="K80" s="8"/>
      <c r="L80" s="73"/>
      <c r="N80" s="8"/>
      <c r="O80" s="9"/>
      <c r="P80" s="3" t="s">
        <v>323</v>
      </c>
      <c r="Q80" s="3" t="s">
        <v>320</v>
      </c>
      <c r="R80" s="8" t="s">
        <v>29</v>
      </c>
      <c r="S80" s="8" t="s">
        <v>31</v>
      </c>
      <c r="T80" s="8" t="s">
        <v>32</v>
      </c>
      <c r="U80" s="8" t="s">
        <v>30</v>
      </c>
      <c r="V80" s="8" t="s">
        <v>217</v>
      </c>
      <c r="W80" s="8" t="s">
        <v>131</v>
      </c>
      <c r="X80" s="8" t="s">
        <v>29</v>
      </c>
      <c r="Y80" s="8" t="s">
        <v>131</v>
      </c>
      <c r="Z80" s="8" t="s">
        <v>131</v>
      </c>
      <c r="AA80" s="1"/>
      <c r="AB80" s="8" t="str">
        <f>DEC2BIN(VLOOKUP(P80,OPCODE_mult!$C$4:$N$19,12,FALSE),OPCODE_mult!C$21)</f>
        <v>000</v>
      </c>
      <c r="AC80" s="8" t="str">
        <f>DEC2BIN(VLOOKUP(Q80,OPCODE_mult!$D$4:$N$19,11,FALSE),OPCODE_mult!D$21)</f>
        <v>000</v>
      </c>
      <c r="AD80" s="8" t="str">
        <f>DEC2BIN(VLOOKUP(R80,OPCODE_mult!$E$4:$N$19,10,FALSE),OPCODE_mult!E$21)</f>
        <v>0</v>
      </c>
      <c r="AE80" s="8" t="str">
        <f>DEC2BIN(VLOOKUP(S80,OPCODE_mult!$F$4:$N$19,9,FALSE),OPCODE_mult!F$21)</f>
        <v>000</v>
      </c>
      <c r="AF80" s="8" t="str">
        <f>DEC2BIN(VLOOKUP(T80,OPCODE_mult!$G$4:$N$19,8,FALSE),OPCODE_mult!G$21)</f>
        <v>000</v>
      </c>
      <c r="AG80" s="8" t="str">
        <f>DEC2BIN(VLOOKUP(U80,OPCODE_mult!$H$4:$N$19,7,FALSE),OPCODE_mult!H$21)</f>
        <v>000</v>
      </c>
      <c r="AH80" s="8" t="str">
        <f>DEC2BIN(IF(V80="X",0,VLOOKUP(V80,OPCODE_mult!$I$4:$N$19,6,FALSE)),OPCODE_mult!I$21)</f>
        <v>000</v>
      </c>
      <c r="AI80" s="8">
        <f>IF(W80="X",0,VLOOKUP(W80,OPCODE_mult!$J$4:$N$19,5,FALSE))</f>
        <v>0</v>
      </c>
      <c r="AJ80" s="8">
        <f>IF(X80="X",0,VLOOKUP(X80,OPCODE_mult!$K$4:$N$19,4,FALSE))</f>
        <v>0</v>
      </c>
      <c r="AK80" s="8">
        <f>IF(Y80="X",0,VLOOKUP(Y80,OPCODE_mult!$L$4:$N$19,3,FALSE))</f>
        <v>0</v>
      </c>
      <c r="AL80" s="8">
        <f>IF(Z80="X",0,VLOOKUP(Z80,OPCODE_mult!$M$4:$N$19,2,FALSE))</f>
        <v>0</v>
      </c>
      <c r="AM80" s="8" t="str">
        <f>DEC2BIN(SUM(AI80:AL80),OPCODE_mult!J$21)</f>
        <v>0000</v>
      </c>
      <c r="AN80" s="1"/>
      <c r="AO80" s="9" t="str">
        <f>AB80&amp;AC80&amp;AD80&amp;AE80&amp;AF80&amp;AG80&amp;AH80&amp;AM80</f>
        <v>00000000000000000000000</v>
      </c>
      <c r="AP80" s="1">
        <f>(BIN2DEC(AM80)+(2^OPCODE_mult!$I$25)*BIN2DEC(AH80)+(2^OPCODE_mult!$H$25)*BIN2DEC(AG80)+(2^OPCODE_mult!$G$25)*BIN2DEC(AF80)+(2^OPCODE_mult!$F$25)*BIN2DEC(AE80)+(2^OPCODE_mult!$E$25)*BIN2DEC(AD80)+(2^OPCODE_mult!$D$25)*BIN2DEC(AC80)+(2^OPCODE_mult!$C$25)*BIN2DEC(AB80))</f>
        <v>0</v>
      </c>
      <c r="AR80" s="89" t="str">
        <f t="shared" ref="AR80:AR81" si="46">"1 "&amp;H80&amp;" INSTRUCTION _"&amp;B80</f>
        <v>1 62 INSTRUCTION _UNUSED</v>
      </c>
      <c r="AS80" s="89" t="str">
        <f t="shared" ref="AS80:AS81" si="47">CHAR(44)&amp;CHAR(34)&amp;CHAR(32)&amp;B80&amp;CHAR(34)</f>
        <v>," UNUSED"</v>
      </c>
    </row>
    <row r="81" spans="1:45" s="2" customFormat="1" x14ac:dyDescent="0.2">
      <c r="B81" s="8" t="s">
        <v>337</v>
      </c>
      <c r="C81" s="8"/>
      <c r="D81" s="8">
        <v>0</v>
      </c>
      <c r="E81" s="8">
        <v>0</v>
      </c>
      <c r="F81" s="8">
        <v>63</v>
      </c>
      <c r="G81" s="8"/>
      <c r="H81" s="44">
        <f t="shared" ref="H81" si="48">F81+E81*64+D81*128</f>
        <v>63</v>
      </c>
      <c r="I81" s="8" t="str">
        <f t="shared" si="45"/>
        <v>0111111</v>
      </c>
      <c r="J81" s="8" t="str">
        <f t="shared" ref="J81" si="49">DEC2HEX(H81)</f>
        <v>3F</v>
      </c>
      <c r="K81" s="8"/>
      <c r="L81" s="73"/>
      <c r="N81" s="8"/>
      <c r="O81" s="9"/>
      <c r="P81" s="3" t="s">
        <v>323</v>
      </c>
      <c r="Q81" s="3" t="s">
        <v>320</v>
      </c>
      <c r="R81" s="8" t="s">
        <v>29</v>
      </c>
      <c r="S81" s="8" t="s">
        <v>31</v>
      </c>
      <c r="T81" s="8" t="s">
        <v>32</v>
      </c>
      <c r="U81" s="8" t="s">
        <v>30</v>
      </c>
      <c r="V81" s="8" t="s">
        <v>217</v>
      </c>
      <c r="W81" s="8" t="s">
        <v>131</v>
      </c>
      <c r="X81" s="8" t="s">
        <v>29</v>
      </c>
      <c r="Y81" s="8" t="s">
        <v>131</v>
      </c>
      <c r="Z81" s="8" t="s">
        <v>131</v>
      </c>
      <c r="AA81" s="1"/>
      <c r="AB81" s="8" t="str">
        <f>DEC2BIN(VLOOKUP(P81,OPCODE_mult!$C$4:$N$19,12,FALSE),OPCODE_mult!C$21)</f>
        <v>000</v>
      </c>
      <c r="AC81" s="8" t="str">
        <f>DEC2BIN(VLOOKUP(Q81,OPCODE_mult!$D$4:$N$19,11,FALSE),OPCODE_mult!D$21)</f>
        <v>000</v>
      </c>
      <c r="AD81" s="8" t="str">
        <f>DEC2BIN(VLOOKUP(R81,OPCODE_mult!$E$4:$N$19,10,FALSE),OPCODE_mult!E$21)</f>
        <v>0</v>
      </c>
      <c r="AE81" s="8" t="str">
        <f>DEC2BIN(VLOOKUP(S81,OPCODE_mult!$F$4:$N$19,9,FALSE),OPCODE_mult!F$21)</f>
        <v>000</v>
      </c>
      <c r="AF81" s="8" t="str">
        <f>DEC2BIN(VLOOKUP(T81,OPCODE_mult!$G$4:$N$19,8,FALSE),OPCODE_mult!G$21)</f>
        <v>000</v>
      </c>
      <c r="AG81" s="8" t="str">
        <f>DEC2BIN(VLOOKUP(U81,OPCODE_mult!$H$4:$N$19,7,FALSE),OPCODE_mult!H$21)</f>
        <v>000</v>
      </c>
      <c r="AH81" s="8" t="str">
        <f>DEC2BIN(IF(V81="X",0,VLOOKUP(V81,OPCODE_mult!$I$4:$N$19,6,FALSE)),OPCODE_mult!I$21)</f>
        <v>000</v>
      </c>
      <c r="AI81" s="8">
        <f>IF(W81="X",0,VLOOKUP(W81,OPCODE_mult!$J$4:$N$19,5,FALSE))</f>
        <v>0</v>
      </c>
      <c r="AJ81" s="8">
        <f>IF(X81="X",0,VLOOKUP(X81,OPCODE_mult!$K$4:$N$19,4,FALSE))</f>
        <v>0</v>
      </c>
      <c r="AK81" s="8">
        <f>IF(Y81="X",0,VLOOKUP(Y81,OPCODE_mult!$L$4:$N$19,3,FALSE))</f>
        <v>0</v>
      </c>
      <c r="AL81" s="8">
        <f>IF(Z81="X",0,VLOOKUP(Z81,OPCODE_mult!$M$4:$N$19,2,FALSE))</f>
        <v>0</v>
      </c>
      <c r="AM81" s="8" t="str">
        <f>DEC2BIN(SUM(AI81:AL81),OPCODE_mult!J$21)</f>
        <v>0000</v>
      </c>
      <c r="AN81" s="1"/>
      <c r="AO81" s="9" t="str">
        <f>AB81&amp;AC81&amp;AD81&amp;AE81&amp;AF81&amp;AG81&amp;AH81&amp;AM81</f>
        <v>00000000000000000000000</v>
      </c>
      <c r="AP81" s="1">
        <f>(BIN2DEC(AM81)+(2^OPCODE_mult!$I$25)*BIN2DEC(AH81)+(2^OPCODE_mult!$H$25)*BIN2DEC(AG81)+(2^OPCODE_mult!$G$25)*BIN2DEC(AF81)+(2^OPCODE_mult!$F$25)*BIN2DEC(AE81)+(2^OPCODE_mult!$E$25)*BIN2DEC(AD81)+(2^OPCODE_mult!$D$25)*BIN2DEC(AC81)+(2^OPCODE_mult!$C$25)*BIN2DEC(AB81))</f>
        <v>0</v>
      </c>
      <c r="AR81" s="89" t="str">
        <f t="shared" si="46"/>
        <v>1 63 INSTRUCTION _UNUSED</v>
      </c>
      <c r="AS81" s="89" t="str">
        <f t="shared" si="47"/>
        <v>," UNUSED"</v>
      </c>
    </row>
    <row r="82" spans="1:45" s="49" customFormat="1" x14ac:dyDescent="0.2">
      <c r="B82" s="84"/>
      <c r="C82" s="50"/>
      <c r="D82" s="43"/>
      <c r="E82" s="43"/>
      <c r="F82" s="43"/>
      <c r="G82" s="43"/>
      <c r="H82" s="48"/>
      <c r="I82" s="3"/>
      <c r="J82" s="43"/>
      <c r="K82" s="50"/>
      <c r="L82" s="75"/>
      <c r="N82" s="50"/>
      <c r="O82" s="52"/>
      <c r="P82" s="52"/>
      <c r="Q82" s="52"/>
      <c r="AB82" s="8"/>
      <c r="AC82" s="8"/>
      <c r="AF82" s="8"/>
      <c r="AO82" s="9"/>
      <c r="AP82" s="1"/>
      <c r="AR82" s="53"/>
    </row>
    <row r="83" spans="1:45" s="42" customFormat="1" x14ac:dyDescent="0.2">
      <c r="A83" s="18" t="s">
        <v>339</v>
      </c>
      <c r="B83" s="43"/>
      <c r="C83" s="43"/>
      <c r="D83" s="43"/>
      <c r="E83" s="43"/>
      <c r="F83" s="43"/>
      <c r="G83" s="43"/>
      <c r="H83" s="48"/>
      <c r="I83" s="43"/>
      <c r="J83" s="43"/>
      <c r="K83" s="43"/>
      <c r="L83" s="76"/>
      <c r="N83" s="43"/>
      <c r="O83" s="18"/>
      <c r="P83" s="18"/>
      <c r="Q83" s="18"/>
      <c r="AB83" s="43"/>
      <c r="AC83" s="43"/>
      <c r="AF83" s="43"/>
      <c r="AO83" s="18" t="str">
        <f t="shared" si="39"/>
        <v/>
      </c>
      <c r="AR83" s="121"/>
    </row>
    <row r="84" spans="1:45" s="42" customFormat="1" x14ac:dyDescent="0.2">
      <c r="A84" s="18"/>
      <c r="B84" s="43" t="s">
        <v>37</v>
      </c>
      <c r="C84" s="43"/>
      <c r="D84" s="43">
        <v>0</v>
      </c>
      <c r="E84" s="43">
        <v>0</v>
      </c>
      <c r="F84" s="43">
        <v>64</v>
      </c>
      <c r="G84" s="43"/>
      <c r="H84" s="48">
        <f t="shared" ref="H84" si="50">F84+E84*64+D84*128</f>
        <v>64</v>
      </c>
      <c r="I84" s="43" t="str">
        <f t="shared" ref="I84:I86" si="51">DEC2BIN(H84,7)</f>
        <v>1000000</v>
      </c>
      <c r="J84" s="43" t="str">
        <f>DEC2HEX(H84)</f>
        <v>40</v>
      </c>
      <c r="K84" s="43"/>
      <c r="L84" s="76" t="s">
        <v>107</v>
      </c>
      <c r="M84" s="42" t="s">
        <v>123</v>
      </c>
      <c r="N84" s="43"/>
      <c r="O84" s="18"/>
      <c r="P84" s="43" t="s">
        <v>323</v>
      </c>
      <c r="Q84" s="43" t="s">
        <v>320</v>
      </c>
      <c r="R84" s="43" t="s">
        <v>29</v>
      </c>
      <c r="S84" s="43" t="s">
        <v>31</v>
      </c>
      <c r="T84" s="43" t="s">
        <v>32</v>
      </c>
      <c r="U84" s="43" t="s">
        <v>30</v>
      </c>
      <c r="V84" s="43" t="s">
        <v>217</v>
      </c>
      <c r="W84" s="43" t="s">
        <v>131</v>
      </c>
      <c r="X84" s="43" t="s">
        <v>29</v>
      </c>
      <c r="Y84" s="43" t="s">
        <v>131</v>
      </c>
      <c r="Z84" s="43" t="s">
        <v>131</v>
      </c>
      <c r="AB84" s="43" t="str">
        <f>DEC2BIN(VLOOKUP(P84,OPCODE_mult!$C$4:$N$19,12,FALSE),OPCODE_mult!C$21)</f>
        <v>000</v>
      </c>
      <c r="AC84" s="43" t="str">
        <f>DEC2BIN(VLOOKUP(Q84,OPCODE_mult!$D$4:$N$19,11,FALSE),OPCODE_mult!D$21)</f>
        <v>000</v>
      </c>
      <c r="AD84" s="43" t="str">
        <f>DEC2BIN(VLOOKUP(R84,OPCODE_mult!$E$4:$N$19,10,FALSE),OPCODE_mult!E$21)</f>
        <v>0</v>
      </c>
      <c r="AE84" s="43" t="str">
        <f>DEC2BIN(VLOOKUP(S84,OPCODE_mult!$F$4:$N$19,9,FALSE),OPCODE_mult!F$21)</f>
        <v>000</v>
      </c>
      <c r="AF84" s="43" t="str">
        <f>DEC2BIN(VLOOKUP(T84,OPCODE_mult!$G$4:$N$19,8,FALSE),OPCODE_mult!G$21)</f>
        <v>000</v>
      </c>
      <c r="AG84" s="43" t="str">
        <f>DEC2BIN(VLOOKUP(U84,OPCODE_mult!$H$4:$N$19,7,FALSE),OPCODE_mult!H$21)</f>
        <v>000</v>
      </c>
      <c r="AH84" s="43" t="str">
        <f>DEC2BIN(IF(V84="X",0,VLOOKUP(V84,OPCODE_mult!$I$4:$N$19,6,FALSE)),OPCODE_mult!I$21)</f>
        <v>000</v>
      </c>
      <c r="AI84" s="43">
        <f>IF(W84="X",0,VLOOKUP(W84,OPCODE_mult!$J$4:$N$19,5,FALSE))</f>
        <v>0</v>
      </c>
      <c r="AJ84" s="43">
        <f>IF(X84="X",0,VLOOKUP(X84,OPCODE_mult!$K$4:$N$19,4,FALSE))</f>
        <v>0</v>
      </c>
      <c r="AK84" s="43">
        <f>IF(Y84="X",0,VLOOKUP(Y84,OPCODE_mult!$L$4:$N$19,3,FALSE))</f>
        <v>0</v>
      </c>
      <c r="AL84" s="43">
        <f>IF(Z84="X",0,VLOOKUP(Z84,OPCODE_mult!$M$4:$N$19,2,FALSE))</f>
        <v>0</v>
      </c>
      <c r="AM84" s="43" t="str">
        <f>DEC2BIN(SUM(AI84:AL84),OPCODE_mult!J$21)</f>
        <v>0000</v>
      </c>
      <c r="AO84" s="18" t="str">
        <f>AB84&amp;AC84&amp;AD84&amp;AE84&amp;AF84&amp;AG84&amp;AH84&amp;AM84</f>
        <v>00000000000000000000000</v>
      </c>
      <c r="AP84" s="42">
        <f>(BIN2DEC(AM84)+(2^OPCODE_mult!$I$25)*BIN2DEC(AH84)+(2^OPCODE_mult!$H$25)*BIN2DEC(AG84)+(2^OPCODE_mult!$G$25)*BIN2DEC(AF84)+(2^OPCODE_mult!$F$25)*BIN2DEC(AE84)+(2^OPCODE_mult!$E$25)*BIN2DEC(AD84)+(2^OPCODE_mult!$D$25)*BIN2DEC(AC84)+(2^OPCODE_mult!$C$25)*BIN2DEC(AB84))</f>
        <v>0</v>
      </c>
      <c r="AR84" s="121"/>
    </row>
    <row r="85" spans="1:45" s="42" customFormat="1" x14ac:dyDescent="0.2">
      <c r="B85" s="43" t="s">
        <v>332</v>
      </c>
      <c r="C85" s="43"/>
      <c r="D85" s="43">
        <v>0</v>
      </c>
      <c r="E85" s="43">
        <v>0</v>
      </c>
      <c r="F85" s="43">
        <v>65</v>
      </c>
      <c r="G85" s="43"/>
      <c r="H85" s="48">
        <f>F85+E85*64+D85*128</f>
        <v>65</v>
      </c>
      <c r="I85" s="43" t="str">
        <f t="shared" si="51"/>
        <v>1000001</v>
      </c>
      <c r="J85" s="43" t="str">
        <f>DEC2HEX(H85)</f>
        <v>41</v>
      </c>
      <c r="K85" s="43"/>
      <c r="L85" s="76" t="s">
        <v>109</v>
      </c>
      <c r="M85" s="42" t="s">
        <v>334</v>
      </c>
      <c r="N85" s="43"/>
      <c r="O85" s="18"/>
      <c r="P85" s="43" t="s">
        <v>323</v>
      </c>
      <c r="Q85" s="43" t="s">
        <v>320</v>
      </c>
      <c r="R85" s="43" t="s">
        <v>29</v>
      </c>
      <c r="S85" s="43" t="s">
        <v>333</v>
      </c>
      <c r="T85" s="43" t="s">
        <v>32</v>
      </c>
      <c r="U85" s="43" t="s">
        <v>30</v>
      </c>
      <c r="V85" s="43" t="s">
        <v>217</v>
      </c>
      <c r="W85" s="43" t="s">
        <v>131</v>
      </c>
      <c r="X85" s="43" t="s">
        <v>29</v>
      </c>
      <c r="Y85" s="43" t="s">
        <v>131</v>
      </c>
      <c r="Z85" s="43" t="s">
        <v>131</v>
      </c>
      <c r="AB85" s="43" t="str">
        <f>DEC2BIN(VLOOKUP(P85,OPCODE_mult!$C$4:$N$19,12,FALSE),OPCODE_mult!C$21)</f>
        <v>000</v>
      </c>
      <c r="AC85" s="43" t="str">
        <f>DEC2BIN(VLOOKUP(Q85,OPCODE_mult!$D$4:$N$19,11,FALSE),OPCODE_mult!D$21)</f>
        <v>000</v>
      </c>
      <c r="AD85" s="43" t="str">
        <f>DEC2BIN(VLOOKUP(R85,OPCODE_mult!$E$4:$N$19,10,FALSE),OPCODE_mult!E$21)</f>
        <v>0</v>
      </c>
      <c r="AE85" s="43" t="str">
        <f>DEC2BIN(VLOOKUP(S85,OPCODE_mult!$F$4:$N$19,9,FALSE),OPCODE_mult!F$21)</f>
        <v>100</v>
      </c>
      <c r="AF85" s="43" t="str">
        <f>DEC2BIN(VLOOKUP(T85,OPCODE_mult!$G$4:$N$19,8,FALSE),OPCODE_mult!G$21)</f>
        <v>000</v>
      </c>
      <c r="AG85" s="43" t="str">
        <f>DEC2BIN(VLOOKUP(U85,OPCODE_mult!$H$4:$N$19,7,FALSE),OPCODE_mult!H$21)</f>
        <v>000</v>
      </c>
      <c r="AH85" s="43" t="str">
        <f>DEC2BIN(IF(V85="X",0,VLOOKUP(V85,OPCODE_mult!$I$4:$N$19,6,FALSE)),OPCODE_mult!I$21)</f>
        <v>000</v>
      </c>
      <c r="AI85" s="43">
        <f>IF(W85="X",0,VLOOKUP(W85,OPCODE_mult!$J$4:$N$19,5,FALSE))</f>
        <v>0</v>
      </c>
      <c r="AJ85" s="43">
        <f>IF(X85="X",0,VLOOKUP(X85,OPCODE_mult!$K$4:$N$19,4,FALSE))</f>
        <v>0</v>
      </c>
      <c r="AK85" s="43">
        <f>IF(Y85="X",0,VLOOKUP(Y85,OPCODE_mult!$L$4:$N$19,3,FALSE))</f>
        <v>0</v>
      </c>
      <c r="AL85" s="43">
        <f>IF(Z85="X",0,VLOOKUP(Z85,OPCODE_mult!$M$4:$N$19,2,FALSE))</f>
        <v>0</v>
      </c>
      <c r="AM85" s="43" t="str">
        <f>DEC2BIN(SUM(AI85:AL85),OPCODE_mult!J$21)</f>
        <v>0000</v>
      </c>
      <c r="AN85" s="43"/>
      <c r="AO85" s="18" t="str">
        <f t="shared" si="39"/>
        <v>00000001000000000000000</v>
      </c>
      <c r="AP85" s="42">
        <f>(BIN2DEC(AM85)+(2^OPCODE_mult!$I$25)*BIN2DEC(AH85)+(2^OPCODE_mult!$H$25)*BIN2DEC(AG85)+(2^OPCODE_mult!$G$25)*BIN2DEC(AF85)+(2^OPCODE_mult!$F$25)*BIN2DEC(AE85)+(2^OPCODE_mult!$E$25)*BIN2DEC(AD85)+(2^OPCODE_mult!$D$25)*BIN2DEC(AC85)+(2^OPCODE_mult!$C$25)*BIN2DEC(AB85))</f>
        <v>32768</v>
      </c>
      <c r="AR85" s="91"/>
      <c r="AS85" s="91"/>
    </row>
    <row r="86" spans="1:45" s="42" customFormat="1" x14ac:dyDescent="0.2">
      <c r="B86" s="43" t="s">
        <v>239</v>
      </c>
      <c r="C86" s="43"/>
      <c r="D86" s="43">
        <v>0</v>
      </c>
      <c r="E86" s="43">
        <v>0</v>
      </c>
      <c r="F86" s="43">
        <v>66</v>
      </c>
      <c r="G86" s="43"/>
      <c r="H86" s="48">
        <f>F86+E86*64+D86*128</f>
        <v>66</v>
      </c>
      <c r="I86" s="43" t="str">
        <f t="shared" si="51"/>
        <v>1000010</v>
      </c>
      <c r="J86" s="43" t="str">
        <f>DEC2HEX(H86)</f>
        <v>42</v>
      </c>
      <c r="K86" s="43"/>
      <c r="L86" s="76" t="s">
        <v>91</v>
      </c>
      <c r="M86" s="42" t="s">
        <v>314</v>
      </c>
      <c r="N86" s="43"/>
      <c r="O86" s="18"/>
      <c r="P86" s="43" t="s">
        <v>323</v>
      </c>
      <c r="Q86" s="43" t="s">
        <v>320</v>
      </c>
      <c r="R86" s="43" t="s">
        <v>29</v>
      </c>
      <c r="S86" s="43" t="s">
        <v>31</v>
      </c>
      <c r="T86" s="43" t="s">
        <v>32</v>
      </c>
      <c r="U86" s="43" t="s">
        <v>30</v>
      </c>
      <c r="V86" s="43" t="s">
        <v>231</v>
      </c>
      <c r="W86" s="43" t="s">
        <v>131</v>
      </c>
      <c r="X86" s="43" t="s">
        <v>131</v>
      </c>
      <c r="Y86" s="43" t="s">
        <v>131</v>
      </c>
      <c r="Z86" s="43" t="s">
        <v>234</v>
      </c>
      <c r="AB86" s="43" t="str">
        <f>DEC2BIN(VLOOKUP(P86,OPCODE_mult!$C$4:$N$19,12,FALSE),OPCODE_mult!C$21)</f>
        <v>000</v>
      </c>
      <c r="AC86" s="43" t="str">
        <f>DEC2BIN(VLOOKUP(Q86,OPCODE_mult!$D$4:$N$19,11,FALSE),OPCODE_mult!D$21)</f>
        <v>000</v>
      </c>
      <c r="AD86" s="43" t="str">
        <f>DEC2BIN(VLOOKUP(R86,OPCODE_mult!$E$4:$N$19,10,FALSE),OPCODE_mult!E$21)</f>
        <v>0</v>
      </c>
      <c r="AE86" s="43" t="str">
        <f>DEC2BIN(VLOOKUP(S86,OPCODE_mult!$F$4:$N$19,9,FALSE),OPCODE_mult!F$21)</f>
        <v>000</v>
      </c>
      <c r="AF86" s="43" t="str">
        <f>DEC2BIN(VLOOKUP(T86,OPCODE_mult!$G$4:$N$19,8,FALSE),OPCODE_mult!G$21)</f>
        <v>000</v>
      </c>
      <c r="AG86" s="43" t="str">
        <f>DEC2BIN(VLOOKUP(U86,OPCODE_mult!$H$4:$N$19,7,FALSE),OPCODE_mult!H$21)</f>
        <v>000</v>
      </c>
      <c r="AH86" s="43" t="str">
        <f>DEC2BIN(IF(V86="X",0,VLOOKUP(V86,OPCODE_mult!$I$4:$N$19,6,FALSE)),OPCODE_mult!I$21)</f>
        <v>010</v>
      </c>
      <c r="AI86" s="43">
        <f>IF(W86="X",0,VLOOKUP(W86,OPCODE_mult!$J$4:$N$19,5,FALSE))</f>
        <v>0</v>
      </c>
      <c r="AJ86" s="43">
        <f>IF(X86="X",0,VLOOKUP(X86,OPCODE_mult!$K$4:$N$19,4,FALSE))</f>
        <v>0</v>
      </c>
      <c r="AK86" s="43">
        <f>IF(Y86="X",0,VLOOKUP(Y86,OPCODE_mult!$L$4:$N$19,3,FALSE))</f>
        <v>0</v>
      </c>
      <c r="AL86" s="43">
        <f>IF(Z86="X",0,VLOOKUP(Z86,OPCODE_mult!$M$4:$N$19,2,FALSE))</f>
        <v>7</v>
      </c>
      <c r="AM86" s="43" t="str">
        <f>DEC2BIN(SUM(AI86:AL86),OPCODE_mult!J$21)</f>
        <v>0111</v>
      </c>
      <c r="AN86" s="43"/>
      <c r="AO86" s="18" t="str">
        <f t="shared" si="39"/>
        <v>00000000000000000100111</v>
      </c>
      <c r="AP86" s="42">
        <f>(BIN2DEC(AM86)+(2^OPCODE_mult!$I$25)*BIN2DEC(AH86)+(2^OPCODE_mult!$H$25)*BIN2DEC(AG86)+(2^OPCODE_mult!$G$25)*BIN2DEC(AF86)+(2^OPCODE_mult!$F$25)*BIN2DEC(AE86)+(2^OPCODE_mult!$E$25)*BIN2DEC(AD86)+(2^OPCODE_mult!$D$25)*BIN2DEC(AC86)+(2^OPCODE_mult!$C$25)*BIN2DEC(AB86))</f>
        <v>39</v>
      </c>
      <c r="AR86" s="91"/>
      <c r="AS86" s="91"/>
    </row>
    <row r="87" spans="1:45" x14ac:dyDescent="0.2">
      <c r="N87" s="3"/>
    </row>
    <row r="88" spans="1:45" s="99" customFormat="1" x14ac:dyDescent="0.2">
      <c r="A88" s="99" t="s">
        <v>310</v>
      </c>
      <c r="B88" s="100"/>
      <c r="C88" s="100"/>
      <c r="D88" s="100"/>
      <c r="E88" s="100"/>
      <c r="F88" s="100"/>
      <c r="G88" s="100"/>
      <c r="H88" s="101"/>
      <c r="I88" s="101"/>
      <c r="J88" s="100"/>
      <c r="K88" s="100"/>
      <c r="L88" s="102"/>
      <c r="N88" s="100"/>
      <c r="O88" s="103"/>
      <c r="P88" s="103"/>
      <c r="Q88" s="103"/>
      <c r="AO88" s="103"/>
      <c r="AR88" s="104"/>
    </row>
    <row r="89" spans="1:45" s="99" customFormat="1" ht="10.5" customHeight="1" x14ac:dyDescent="0.2">
      <c r="B89" s="100" t="s">
        <v>261</v>
      </c>
      <c r="C89" s="100"/>
      <c r="D89" s="100">
        <v>0</v>
      </c>
      <c r="E89" s="100">
        <v>1</v>
      </c>
      <c r="F89" s="100">
        <v>0</v>
      </c>
      <c r="G89" s="100"/>
      <c r="H89" s="101">
        <f t="shared" ref="H89:H91" si="52">F89+E89*64+D89*128</f>
        <v>64</v>
      </c>
      <c r="I89" s="100"/>
      <c r="J89" s="100" t="str">
        <f t="shared" ref="J89:J91" si="53">DEC2HEX(H89)</f>
        <v>40</v>
      </c>
      <c r="K89" s="100"/>
      <c r="L89" s="105" t="s">
        <v>108</v>
      </c>
      <c r="M89" s="99" t="s">
        <v>114</v>
      </c>
      <c r="N89" s="100"/>
      <c r="O89" s="103"/>
      <c r="P89" s="103"/>
      <c r="Q89" s="103"/>
      <c r="R89" s="100"/>
      <c r="S89" s="100"/>
      <c r="T89" s="100"/>
      <c r="U89" s="100"/>
      <c r="V89" s="100"/>
      <c r="W89" s="100"/>
      <c r="X89" s="100"/>
      <c r="Y89" s="100"/>
      <c r="Z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9" t="str">
        <f t="shared" ref="AO89" si="54">AB89&amp;AC89&amp;AD89&amp;AE89&amp;AF89&amp;AG89&amp;AH89&amp;AM89</f>
        <v/>
      </c>
      <c r="AR89" s="106"/>
      <c r="AS89" s="106"/>
    </row>
    <row r="90" spans="1:45" s="99" customFormat="1" x14ac:dyDescent="0.2">
      <c r="B90" s="100" t="s">
        <v>43</v>
      </c>
      <c r="C90" s="100"/>
      <c r="D90" s="100">
        <v>1</v>
      </c>
      <c r="E90" s="100">
        <v>0</v>
      </c>
      <c r="F90" s="100">
        <v>0</v>
      </c>
      <c r="G90" s="100"/>
      <c r="H90" s="101">
        <f t="shared" si="52"/>
        <v>128</v>
      </c>
      <c r="I90" s="100"/>
      <c r="J90" s="100" t="str">
        <f t="shared" si="53"/>
        <v>80</v>
      </c>
      <c r="K90" s="100"/>
      <c r="L90" s="105" t="s">
        <v>107</v>
      </c>
      <c r="M90" s="99" t="s">
        <v>113</v>
      </c>
      <c r="N90" s="100"/>
      <c r="O90" s="103"/>
      <c r="P90" s="103"/>
      <c r="Q90" s="103"/>
      <c r="R90" s="100"/>
      <c r="S90" s="100"/>
      <c r="T90" s="100"/>
      <c r="U90" s="100"/>
      <c r="V90" s="100"/>
      <c r="W90" s="100"/>
      <c r="X90" s="100"/>
      <c r="Y90" s="100"/>
      <c r="Z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3">
        <v>0</v>
      </c>
      <c r="AR90" s="106"/>
      <c r="AS90" s="106"/>
    </row>
    <row r="91" spans="1:45" s="99" customFormat="1" x14ac:dyDescent="0.2">
      <c r="B91" s="100" t="s">
        <v>44</v>
      </c>
      <c r="C91" s="100"/>
      <c r="D91" s="100">
        <v>1</v>
      </c>
      <c r="E91" s="100">
        <v>1</v>
      </c>
      <c r="F91" s="100">
        <v>0</v>
      </c>
      <c r="G91" s="100"/>
      <c r="H91" s="101">
        <f t="shared" si="52"/>
        <v>192</v>
      </c>
      <c r="I91" s="100"/>
      <c r="J91" s="100" t="str">
        <f t="shared" si="53"/>
        <v>C0</v>
      </c>
      <c r="K91" s="100"/>
      <c r="L91" s="105" t="s">
        <v>107</v>
      </c>
      <c r="M91" s="99" t="s">
        <v>112</v>
      </c>
      <c r="N91" s="100"/>
      <c r="O91" s="103"/>
      <c r="P91" s="103"/>
      <c r="Q91" s="103"/>
      <c r="R91" s="100"/>
      <c r="AO91" s="103"/>
      <c r="AR91" s="106"/>
      <c r="AS91" s="106"/>
    </row>
    <row r="92" spans="1:45" s="11" customFormat="1" x14ac:dyDescent="0.2">
      <c r="B92" s="12"/>
      <c r="C92" s="12"/>
      <c r="D92" s="12"/>
      <c r="E92" s="12"/>
      <c r="F92" s="12"/>
      <c r="G92" s="12"/>
      <c r="H92" s="5"/>
      <c r="I92" s="3"/>
      <c r="J92" s="3"/>
      <c r="K92" s="12"/>
      <c r="L92" s="74"/>
      <c r="O92" s="13"/>
      <c r="P92" s="13"/>
      <c r="Q92" s="13"/>
      <c r="R92" s="12"/>
      <c r="AO92" s="13"/>
      <c r="AP92" s="1"/>
      <c r="AR92" s="56"/>
      <c r="AS92" s="57"/>
    </row>
    <row r="93" spans="1:45" s="11" customFormat="1" x14ac:dyDescent="0.2">
      <c r="B93" s="12"/>
      <c r="C93" s="12"/>
      <c r="D93" s="12"/>
      <c r="E93" s="12"/>
      <c r="F93" s="12"/>
      <c r="G93" s="12"/>
      <c r="H93" s="5"/>
      <c r="I93" s="3"/>
      <c r="J93" s="3"/>
      <c r="K93" s="12"/>
      <c r="L93" s="74"/>
      <c r="O93" s="13"/>
      <c r="P93" s="13"/>
      <c r="Q93" s="13"/>
      <c r="R93" s="12"/>
      <c r="AO93" s="13"/>
      <c r="AP93" s="1"/>
      <c r="AR93" s="56"/>
      <c r="AS93" s="57"/>
    </row>
    <row r="94" spans="1:45" x14ac:dyDescent="0.2">
      <c r="A94" s="6"/>
    </row>
    <row r="95" spans="1:45" x14ac:dyDescent="0.2">
      <c r="B95" s="6"/>
      <c r="C95" s="6"/>
    </row>
    <row r="96" spans="1:45" s="35" customFormat="1" x14ac:dyDescent="0.2">
      <c r="B96" s="7"/>
      <c r="C96" s="7"/>
      <c r="D96" s="36"/>
      <c r="E96" s="36"/>
      <c r="F96" s="36"/>
      <c r="G96" s="36"/>
      <c r="H96" s="45"/>
      <c r="I96" s="45"/>
      <c r="J96" s="36"/>
      <c r="K96" s="36"/>
      <c r="L96" s="77"/>
      <c r="O96" s="37"/>
      <c r="P96" s="37"/>
      <c r="Q96" s="37"/>
      <c r="AO96" s="37"/>
      <c r="AR96" s="47"/>
    </row>
    <row r="97" spans="2:3" x14ac:dyDescent="0.2">
      <c r="B97" s="49"/>
      <c r="C97" s="18"/>
    </row>
    <row r="98" spans="2:3" x14ac:dyDescent="0.2">
      <c r="B98" s="18"/>
    </row>
  </sheetData>
  <hyperlinks>
    <hyperlink ref="B17" r:id="rId1" display="RSP@"/>
  </hyperlinks>
  <pageMargins left="0.70866141732283472" right="0.70866141732283472" top="0.74803149606299213" bottom="0.74803149606299213" header="0.31496062992125984" footer="0.31496062992125984"/>
  <pageSetup paperSize="9" scale="7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F2" sqref="F2"/>
    </sheetView>
  </sheetViews>
  <sheetFormatPr defaultRowHeight="15" x14ac:dyDescent="0.25"/>
  <cols>
    <col min="1" max="1" width="3.28515625" customWidth="1"/>
    <col min="3" max="4" width="9.140625" style="39"/>
    <col min="5" max="5" width="11" style="39" bestFit="1" customWidth="1"/>
    <col min="6" max="8" width="9.140625" style="39"/>
  </cols>
  <sheetData>
    <row r="1" spans="1:14" x14ac:dyDescent="0.25">
      <c r="A1" s="21" t="s">
        <v>296</v>
      </c>
    </row>
    <row r="3" spans="1:14" x14ac:dyDescent="0.25">
      <c r="B3" s="113"/>
      <c r="C3" s="65" t="s">
        <v>319</v>
      </c>
      <c r="D3" s="65" t="s">
        <v>318</v>
      </c>
      <c r="E3" s="65" t="s">
        <v>343</v>
      </c>
      <c r="F3" s="65" t="s">
        <v>139</v>
      </c>
      <c r="G3" s="65" t="s">
        <v>136</v>
      </c>
      <c r="H3" s="65" t="s">
        <v>135</v>
      </c>
      <c r="I3" s="65" t="s">
        <v>221</v>
      </c>
      <c r="J3" s="65" t="s">
        <v>219</v>
      </c>
      <c r="K3" s="65" t="s">
        <v>217</v>
      </c>
      <c r="L3" s="65" t="s">
        <v>218</v>
      </c>
      <c r="M3" s="65" t="s">
        <v>231</v>
      </c>
      <c r="N3" s="66"/>
    </row>
    <row r="4" spans="1:14" x14ac:dyDescent="0.25">
      <c r="B4" s="67">
        <v>0</v>
      </c>
      <c r="C4" s="60" t="s">
        <v>323</v>
      </c>
      <c r="D4" s="60" t="s">
        <v>320</v>
      </c>
      <c r="E4" s="60" t="s">
        <v>29</v>
      </c>
      <c r="F4" s="60" t="s">
        <v>31</v>
      </c>
      <c r="G4" s="60" t="s">
        <v>32</v>
      </c>
      <c r="H4" s="60" t="s">
        <v>30</v>
      </c>
      <c r="I4" s="111" t="s">
        <v>217</v>
      </c>
      <c r="J4" s="60" t="s">
        <v>20</v>
      </c>
      <c r="K4" s="60" t="s">
        <v>29</v>
      </c>
      <c r="L4" s="60" t="s">
        <v>23</v>
      </c>
      <c r="M4" s="60" t="s">
        <v>30</v>
      </c>
      <c r="N4" s="107">
        <v>0</v>
      </c>
    </row>
    <row r="5" spans="1:14" x14ac:dyDescent="0.25">
      <c r="B5" s="67">
        <v>1</v>
      </c>
      <c r="C5" s="114" t="s">
        <v>324</v>
      </c>
      <c r="D5" s="114" t="s">
        <v>321</v>
      </c>
      <c r="E5" s="114" t="s">
        <v>237</v>
      </c>
      <c r="F5" s="114" t="s">
        <v>141</v>
      </c>
      <c r="G5" s="114" t="s">
        <v>138</v>
      </c>
      <c r="H5" s="114" t="s">
        <v>29</v>
      </c>
      <c r="I5" s="115" t="s">
        <v>218</v>
      </c>
      <c r="J5" s="114" t="s">
        <v>40</v>
      </c>
      <c r="K5" s="114" t="s">
        <v>16</v>
      </c>
      <c r="L5" s="114" t="s">
        <v>24</v>
      </c>
      <c r="M5" s="116" t="s">
        <v>124</v>
      </c>
      <c r="N5" s="108">
        <v>1</v>
      </c>
    </row>
    <row r="6" spans="1:14" x14ac:dyDescent="0.25">
      <c r="B6" s="67">
        <v>2</v>
      </c>
      <c r="C6" s="61" t="s">
        <v>325</v>
      </c>
      <c r="D6" s="61" t="s">
        <v>322</v>
      </c>
      <c r="E6" s="61"/>
      <c r="F6" s="61" t="s">
        <v>140</v>
      </c>
      <c r="G6" s="61" t="s">
        <v>137</v>
      </c>
      <c r="H6" s="61" t="s">
        <v>124</v>
      </c>
      <c r="I6" s="112" t="s">
        <v>231</v>
      </c>
      <c r="J6" s="61" t="s">
        <v>18</v>
      </c>
      <c r="K6" s="61" t="s">
        <v>215</v>
      </c>
      <c r="L6" s="61" t="s">
        <v>26</v>
      </c>
      <c r="M6" s="61" t="s">
        <v>273</v>
      </c>
      <c r="N6" s="109">
        <v>2</v>
      </c>
    </row>
    <row r="7" spans="1:14" x14ac:dyDescent="0.25">
      <c r="B7" s="67">
        <v>3</v>
      </c>
      <c r="C7" s="114" t="s">
        <v>308</v>
      </c>
      <c r="D7" s="114" t="s">
        <v>331</v>
      </c>
      <c r="E7" s="114"/>
      <c r="F7" s="114" t="s">
        <v>316</v>
      </c>
      <c r="G7" s="114" t="s">
        <v>29</v>
      </c>
      <c r="H7" s="114" t="s">
        <v>181</v>
      </c>
      <c r="I7" s="115" t="s">
        <v>219</v>
      </c>
      <c r="J7" s="114" t="s">
        <v>19</v>
      </c>
      <c r="K7" s="114" t="s">
        <v>216</v>
      </c>
      <c r="L7" s="114" t="s">
        <v>25</v>
      </c>
      <c r="M7" s="116" t="s">
        <v>32</v>
      </c>
      <c r="N7" s="109">
        <v>3</v>
      </c>
    </row>
    <row r="8" spans="1:14" x14ac:dyDescent="0.25">
      <c r="B8" s="67">
        <v>4</v>
      </c>
      <c r="C8" s="119" t="s">
        <v>342</v>
      </c>
      <c r="D8" s="61" t="s">
        <v>308</v>
      </c>
      <c r="E8" s="62"/>
      <c r="F8" s="61" t="s">
        <v>333</v>
      </c>
      <c r="G8" s="61" t="s">
        <v>317</v>
      </c>
      <c r="H8" s="119" t="s">
        <v>342</v>
      </c>
      <c r="I8" s="112" t="s">
        <v>175</v>
      </c>
      <c r="J8" s="61" t="s">
        <v>27</v>
      </c>
      <c r="K8" s="61" t="s">
        <v>203</v>
      </c>
      <c r="L8" s="61" t="s">
        <v>119</v>
      </c>
      <c r="M8" s="119" t="s">
        <v>342</v>
      </c>
      <c r="N8" s="109">
        <v>4</v>
      </c>
    </row>
    <row r="9" spans="1:14" x14ac:dyDescent="0.25">
      <c r="B9" s="67">
        <v>5</v>
      </c>
      <c r="C9" s="62"/>
      <c r="D9" s="119" t="s">
        <v>342</v>
      </c>
      <c r="E9" s="62"/>
      <c r="F9" s="61" t="s">
        <v>308</v>
      </c>
      <c r="G9" s="61" t="s">
        <v>308</v>
      </c>
      <c r="H9" s="62"/>
      <c r="I9" s="61" t="s">
        <v>176</v>
      </c>
      <c r="J9" s="61" t="s">
        <v>28</v>
      </c>
      <c r="K9" s="61" t="s">
        <v>204</v>
      </c>
      <c r="L9" s="61" t="s">
        <v>118</v>
      </c>
      <c r="M9" s="61" t="s">
        <v>249</v>
      </c>
      <c r="N9" s="109">
        <v>5</v>
      </c>
    </row>
    <row r="10" spans="1:14" x14ac:dyDescent="0.25">
      <c r="B10" s="67">
        <v>6</v>
      </c>
      <c r="C10" s="62"/>
      <c r="D10" s="62"/>
      <c r="E10" s="62"/>
      <c r="F10" s="119" t="s">
        <v>342</v>
      </c>
      <c r="G10" s="119" t="s">
        <v>342</v>
      </c>
      <c r="H10" s="62"/>
      <c r="I10" s="61" t="s">
        <v>183</v>
      </c>
      <c r="J10" s="63" t="s">
        <v>21</v>
      </c>
      <c r="K10" s="61" t="s">
        <v>47</v>
      </c>
      <c r="L10" s="61" t="s">
        <v>174</v>
      </c>
      <c r="M10" s="61" t="s">
        <v>230</v>
      </c>
      <c r="N10" s="109">
        <v>6</v>
      </c>
    </row>
    <row r="11" spans="1:14" x14ac:dyDescent="0.25">
      <c r="B11" s="67">
        <v>7</v>
      </c>
      <c r="C11" s="117"/>
      <c r="D11" s="117"/>
      <c r="E11" s="117"/>
      <c r="F11" s="117"/>
      <c r="G11" s="117"/>
      <c r="H11" s="117"/>
      <c r="I11" s="114" t="s">
        <v>184</v>
      </c>
      <c r="J11" s="114" t="s">
        <v>265</v>
      </c>
      <c r="K11" s="114" t="s">
        <v>48</v>
      </c>
      <c r="L11" s="114" t="s">
        <v>173</v>
      </c>
      <c r="M11" s="118" t="s">
        <v>234</v>
      </c>
      <c r="N11" s="109">
        <v>7</v>
      </c>
    </row>
    <row r="12" spans="1:14" x14ac:dyDescent="0.25">
      <c r="B12" s="67">
        <v>8</v>
      </c>
      <c r="C12" s="62"/>
      <c r="D12" s="62"/>
      <c r="E12" s="62"/>
      <c r="F12" s="62"/>
      <c r="G12" s="62"/>
      <c r="H12" s="62"/>
      <c r="I12" s="54"/>
      <c r="J12" s="61" t="s">
        <v>263</v>
      </c>
      <c r="K12" s="54"/>
      <c r="L12" s="54"/>
      <c r="M12" s="82"/>
      <c r="N12" s="109">
        <v>8</v>
      </c>
    </row>
    <row r="13" spans="1:14" x14ac:dyDescent="0.25">
      <c r="B13" s="67">
        <v>9</v>
      </c>
      <c r="C13" s="62"/>
      <c r="D13" s="62"/>
      <c r="E13" s="62"/>
      <c r="F13" s="62"/>
      <c r="G13" s="62"/>
      <c r="H13" s="62"/>
      <c r="I13" s="54"/>
      <c r="J13" s="61" t="s">
        <v>264</v>
      </c>
      <c r="K13" s="54"/>
      <c r="L13" s="54"/>
      <c r="M13" s="82"/>
      <c r="N13" s="109">
        <v>9</v>
      </c>
    </row>
    <row r="14" spans="1:14" x14ac:dyDescent="0.25">
      <c r="B14" s="67">
        <v>10</v>
      </c>
      <c r="C14" s="62"/>
      <c r="D14" s="62"/>
      <c r="E14" s="62"/>
      <c r="F14" s="62"/>
      <c r="G14" s="62"/>
      <c r="H14" s="62"/>
      <c r="I14" s="54"/>
      <c r="J14" s="61" t="s">
        <v>308</v>
      </c>
      <c r="K14" s="54"/>
      <c r="L14" s="54"/>
      <c r="M14" s="54"/>
      <c r="N14" s="109">
        <v>10</v>
      </c>
    </row>
    <row r="15" spans="1:14" x14ac:dyDescent="0.25">
      <c r="B15" s="67">
        <v>11</v>
      </c>
      <c r="C15" s="62"/>
      <c r="D15" s="62"/>
      <c r="E15" s="62"/>
      <c r="F15" s="62"/>
      <c r="G15" s="62"/>
      <c r="H15" s="62"/>
      <c r="I15" s="54"/>
      <c r="J15" s="61" t="s">
        <v>41</v>
      </c>
      <c r="K15" s="54"/>
      <c r="L15" s="54"/>
      <c r="M15" s="54"/>
      <c r="N15" s="109">
        <v>11</v>
      </c>
    </row>
    <row r="16" spans="1:14" x14ac:dyDescent="0.25">
      <c r="B16" s="67">
        <v>12</v>
      </c>
      <c r="C16" s="62"/>
      <c r="D16" s="62"/>
      <c r="E16" s="62"/>
      <c r="F16" s="62"/>
      <c r="G16" s="62"/>
      <c r="H16" s="62"/>
      <c r="I16" s="54"/>
      <c r="J16" s="61" t="s">
        <v>42</v>
      </c>
      <c r="K16" s="54"/>
      <c r="L16" s="54"/>
      <c r="M16" s="54"/>
      <c r="N16" s="109">
        <v>12</v>
      </c>
    </row>
    <row r="17" spans="2:14" x14ac:dyDescent="0.25">
      <c r="B17" s="67">
        <v>13</v>
      </c>
      <c r="C17" s="62"/>
      <c r="D17" s="62"/>
      <c r="E17" s="62"/>
      <c r="F17" s="62"/>
      <c r="G17" s="62"/>
      <c r="H17" s="62"/>
      <c r="I17" s="54"/>
      <c r="J17" s="61" t="s">
        <v>194</v>
      </c>
      <c r="K17" s="54"/>
      <c r="L17" s="54"/>
      <c r="M17" s="54"/>
      <c r="N17" s="109">
        <v>13</v>
      </c>
    </row>
    <row r="18" spans="2:14" x14ac:dyDescent="0.25">
      <c r="B18" s="67">
        <v>14</v>
      </c>
      <c r="C18" s="62"/>
      <c r="D18" s="62"/>
      <c r="E18" s="62"/>
      <c r="F18" s="62"/>
      <c r="G18" s="62"/>
      <c r="H18" s="62"/>
      <c r="I18" s="54"/>
      <c r="J18" s="61" t="s">
        <v>193</v>
      </c>
      <c r="K18" s="54"/>
      <c r="L18" s="54"/>
      <c r="M18" s="54"/>
      <c r="N18" s="109">
        <v>14</v>
      </c>
    </row>
    <row r="19" spans="2:14" x14ac:dyDescent="0.25">
      <c r="B19" s="68">
        <v>15</v>
      </c>
      <c r="C19" s="64"/>
      <c r="D19" s="64"/>
      <c r="E19" s="64"/>
      <c r="F19" s="64"/>
      <c r="G19" s="64"/>
      <c r="H19" s="64"/>
      <c r="I19" s="55"/>
      <c r="J19" s="15" t="b">
        <v>1</v>
      </c>
      <c r="K19" s="55"/>
      <c r="L19" s="55"/>
      <c r="M19" s="55"/>
      <c r="N19" s="110">
        <v>15</v>
      </c>
    </row>
    <row r="21" spans="2:14" x14ac:dyDescent="0.25">
      <c r="B21" s="3" t="s">
        <v>235</v>
      </c>
      <c r="C21" s="3">
        <v>3</v>
      </c>
      <c r="D21" s="3">
        <v>3</v>
      </c>
      <c r="E21" s="3">
        <v>1</v>
      </c>
      <c r="F21" s="3">
        <v>3</v>
      </c>
      <c r="G21" s="3">
        <v>3</v>
      </c>
      <c r="H21" s="3">
        <v>3</v>
      </c>
      <c r="I21" s="3">
        <v>3</v>
      </c>
      <c r="J21" s="3">
        <v>4</v>
      </c>
      <c r="K21" s="3">
        <v>3</v>
      </c>
      <c r="L21" s="3">
        <v>3</v>
      </c>
      <c r="M21" s="3">
        <v>3</v>
      </c>
    </row>
    <row r="22" spans="2:14" x14ac:dyDescent="0.25">
      <c r="B22" s="3" t="s">
        <v>236</v>
      </c>
      <c r="C22" s="3">
        <f>C21</f>
        <v>3</v>
      </c>
      <c r="D22" s="3">
        <v>3</v>
      </c>
      <c r="E22" s="3">
        <v>1</v>
      </c>
      <c r="F22" s="3">
        <f>F21</f>
        <v>3</v>
      </c>
      <c r="G22" s="3">
        <f>G21</f>
        <v>3</v>
      </c>
      <c r="H22" s="3">
        <f>H21</f>
        <v>3</v>
      </c>
      <c r="I22" s="3">
        <f>I21</f>
        <v>3</v>
      </c>
      <c r="J22" s="3">
        <f>MAX(J21:M21)</f>
        <v>4</v>
      </c>
      <c r="K22" s="3"/>
      <c r="L22" s="3"/>
      <c r="M22" s="3"/>
      <c r="N22" s="5">
        <f>SUM(C22:M22)</f>
        <v>23</v>
      </c>
    </row>
    <row r="24" spans="2:14" x14ac:dyDescent="0.25">
      <c r="B24" s="3" t="s">
        <v>315</v>
      </c>
      <c r="C24" s="3">
        <f t="shared" ref="C24:I24" si="0">C25+C21-1</f>
        <v>22</v>
      </c>
      <c r="D24" s="3">
        <f t="shared" si="0"/>
        <v>19</v>
      </c>
      <c r="E24" s="3">
        <f t="shared" si="0"/>
        <v>16</v>
      </c>
      <c r="F24" s="3">
        <f t="shared" si="0"/>
        <v>15</v>
      </c>
      <c r="G24" s="3">
        <f t="shared" si="0"/>
        <v>12</v>
      </c>
      <c r="H24" s="3">
        <f t="shared" si="0"/>
        <v>9</v>
      </c>
      <c r="I24" s="3">
        <f t="shared" si="0"/>
        <v>6</v>
      </c>
      <c r="J24" s="3">
        <f>MAX(J21:M21)-1</f>
        <v>3</v>
      </c>
      <c r="K24" s="3">
        <v>2</v>
      </c>
      <c r="L24" s="3">
        <v>2</v>
      </c>
      <c r="M24" s="3">
        <v>2</v>
      </c>
    </row>
    <row r="25" spans="2:14" x14ac:dyDescent="0.25">
      <c r="B25" s="3" t="s">
        <v>223</v>
      </c>
      <c r="C25" s="3">
        <f t="shared" ref="C25:H25" si="1">D24+1</f>
        <v>20</v>
      </c>
      <c r="D25" s="3">
        <f t="shared" si="1"/>
        <v>17</v>
      </c>
      <c r="E25" s="3">
        <f t="shared" si="1"/>
        <v>16</v>
      </c>
      <c r="F25" s="3">
        <f t="shared" si="1"/>
        <v>13</v>
      </c>
      <c r="G25" s="3">
        <f t="shared" si="1"/>
        <v>10</v>
      </c>
      <c r="H25" s="3">
        <f t="shared" si="1"/>
        <v>7</v>
      </c>
      <c r="I25" s="3">
        <f>MAX(J24:M24)+1</f>
        <v>4</v>
      </c>
      <c r="J25" s="3">
        <v>0</v>
      </c>
      <c r="K25" s="3">
        <v>0</v>
      </c>
      <c r="L25" s="3">
        <v>0</v>
      </c>
      <c r="M25" s="3">
        <v>0</v>
      </c>
    </row>
    <row r="27" spans="2:14" x14ac:dyDescent="0.25">
      <c r="B27" s="3" t="s">
        <v>315</v>
      </c>
      <c r="C27" s="3">
        <v>20</v>
      </c>
      <c r="D27" s="3">
        <v>18</v>
      </c>
      <c r="E27" s="3">
        <v>15</v>
      </c>
      <c r="F27" s="3">
        <v>14</v>
      </c>
      <c r="G27" s="3">
        <v>11</v>
      </c>
      <c r="H27" s="3">
        <v>8</v>
      </c>
      <c r="I27" s="3">
        <v>6</v>
      </c>
      <c r="J27" s="3">
        <v>3</v>
      </c>
      <c r="K27" s="3">
        <v>2</v>
      </c>
      <c r="L27" s="3">
        <v>2</v>
      </c>
      <c r="M27" s="3">
        <v>2</v>
      </c>
    </row>
    <row r="28" spans="2:14" x14ac:dyDescent="0.25">
      <c r="B28" s="3" t="s">
        <v>223</v>
      </c>
      <c r="C28" s="3">
        <v>19</v>
      </c>
      <c r="D28" s="3">
        <v>16</v>
      </c>
      <c r="E28" s="3">
        <v>15</v>
      </c>
      <c r="F28" s="3">
        <v>12</v>
      </c>
      <c r="G28" s="3">
        <v>9</v>
      </c>
      <c r="H28" s="3">
        <v>7</v>
      </c>
      <c r="I28" s="3">
        <v>4</v>
      </c>
      <c r="J28" s="3">
        <v>0</v>
      </c>
      <c r="K28" s="3">
        <v>0</v>
      </c>
      <c r="L28" s="3">
        <v>0</v>
      </c>
      <c r="M28" s="3">
        <v>0</v>
      </c>
    </row>
    <row r="30" spans="2:14" x14ac:dyDescent="0.25">
      <c r="E30" s="120"/>
    </row>
    <row r="31" spans="2:14" x14ac:dyDescent="0.25">
      <c r="E31" s="1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D17" sqref="D17"/>
    </sheetView>
  </sheetViews>
  <sheetFormatPr defaultRowHeight="11.25" x14ac:dyDescent="0.2"/>
  <cols>
    <col min="1" max="1" width="2.28515625" style="1" customWidth="1"/>
    <col min="2" max="2" width="3.42578125" style="1" customWidth="1"/>
    <col min="3" max="3" width="6.28515625" style="1" customWidth="1"/>
    <col min="4" max="5" width="8.5703125" style="1" customWidth="1"/>
    <col min="6" max="6" width="8.5703125" style="20" customWidth="1"/>
    <col min="7" max="9" width="8.5703125" style="1" customWidth="1"/>
    <col min="10" max="12" width="10.7109375" style="1" customWidth="1"/>
    <col min="13" max="15" width="8.5703125" style="1" customWidth="1"/>
    <col min="16" max="16" width="10.28515625" style="1" customWidth="1"/>
    <col min="17" max="22" width="8.5703125" style="1" customWidth="1"/>
    <col min="23" max="16384" width="9.140625" style="1"/>
  </cols>
  <sheetData>
    <row r="1" spans="1:22" ht="15" x14ac:dyDescent="0.25">
      <c r="A1" s="21" t="s">
        <v>279</v>
      </c>
    </row>
    <row r="3" spans="1:22" x14ac:dyDescent="0.2">
      <c r="B3" s="19" t="s">
        <v>286</v>
      </c>
    </row>
    <row r="4" spans="1:22" x14ac:dyDescent="0.2">
      <c r="B4" s="19"/>
      <c r="C4" s="19" t="s">
        <v>143</v>
      </c>
    </row>
    <row r="5" spans="1:22" s="19" customFormat="1" x14ac:dyDescent="0.2">
      <c r="D5" s="24" t="s">
        <v>142</v>
      </c>
      <c r="F5" s="20"/>
      <c r="G5" s="79">
        <v>0</v>
      </c>
      <c r="H5" s="79">
        <v>1</v>
      </c>
      <c r="I5" s="79">
        <v>2</v>
      </c>
      <c r="J5" s="79">
        <v>3</v>
      </c>
      <c r="K5" s="5"/>
      <c r="L5" s="5"/>
    </row>
    <row r="6" spans="1:22" x14ac:dyDescent="0.2">
      <c r="D6" s="1">
        <v>2</v>
      </c>
      <c r="F6" s="20" t="s">
        <v>135</v>
      </c>
      <c r="G6" s="3" t="s">
        <v>30</v>
      </c>
      <c r="H6" s="3" t="s">
        <v>29</v>
      </c>
      <c r="I6" s="3" t="s">
        <v>124</v>
      </c>
      <c r="J6" s="3" t="s">
        <v>181</v>
      </c>
      <c r="K6" s="3"/>
      <c r="L6" s="3"/>
    </row>
    <row r="7" spans="1:22" x14ac:dyDescent="0.2">
      <c r="D7" s="1">
        <v>2</v>
      </c>
      <c r="F7" s="20" t="s">
        <v>136</v>
      </c>
      <c r="G7" s="3" t="s">
        <v>32</v>
      </c>
      <c r="H7" s="3" t="s">
        <v>138</v>
      </c>
      <c r="I7" s="3" t="s">
        <v>137</v>
      </c>
      <c r="J7" s="3" t="s">
        <v>29</v>
      </c>
    </row>
    <row r="8" spans="1:22" s="2" customFormat="1" x14ac:dyDescent="0.2">
      <c r="D8" s="2">
        <v>2</v>
      </c>
      <c r="F8" s="40" t="s">
        <v>139</v>
      </c>
      <c r="G8" s="8" t="s">
        <v>31</v>
      </c>
      <c r="H8" s="8" t="s">
        <v>141</v>
      </c>
      <c r="I8" s="8" t="s">
        <v>140</v>
      </c>
      <c r="J8" s="8" t="s">
        <v>29</v>
      </c>
    </row>
    <row r="9" spans="1:22" x14ac:dyDescent="0.2">
      <c r="D9" s="26">
        <f>SUM(D6:D8)</f>
        <v>6</v>
      </c>
      <c r="G9" s="3"/>
      <c r="H9" s="3"/>
      <c r="I9" s="3"/>
      <c r="J9" s="3"/>
    </row>
    <row r="10" spans="1:22" x14ac:dyDescent="0.2">
      <c r="G10" s="3"/>
      <c r="H10" s="3"/>
    </row>
    <row r="11" spans="1:22" s="11" customFormat="1" x14ac:dyDescent="0.2">
      <c r="B11" s="27"/>
      <c r="C11" s="27" t="s">
        <v>144</v>
      </c>
      <c r="F11" s="31"/>
    </row>
    <row r="12" spans="1:22" s="11" customFormat="1" x14ac:dyDescent="0.2">
      <c r="D12" s="11">
        <v>1</v>
      </c>
      <c r="F12" s="31" t="s">
        <v>31</v>
      </c>
      <c r="G12" s="12" t="s">
        <v>29</v>
      </c>
      <c r="H12" s="12" t="s">
        <v>292</v>
      </c>
    </row>
    <row r="13" spans="1:22" s="11" customFormat="1" ht="11.25" customHeight="1" x14ac:dyDescent="0.2">
      <c r="D13" s="28">
        <f>SUM(D12:D12)</f>
        <v>1</v>
      </c>
    </row>
    <row r="14" spans="1:22" s="11" customFormat="1" ht="12.75" customHeight="1" x14ac:dyDescent="0.2">
      <c r="K14" s="12"/>
      <c r="L14" s="12"/>
    </row>
    <row r="15" spans="1:22" x14ac:dyDescent="0.2">
      <c r="B15" s="19" t="s">
        <v>172</v>
      </c>
    </row>
    <row r="16" spans="1:22" x14ac:dyDescent="0.2">
      <c r="D16" s="24" t="s">
        <v>142</v>
      </c>
      <c r="G16" s="79">
        <v>0</v>
      </c>
      <c r="H16" s="79">
        <v>1</v>
      </c>
      <c r="I16" s="79">
        <v>2</v>
      </c>
      <c r="J16" s="79">
        <v>3</v>
      </c>
      <c r="K16" s="79">
        <v>4</v>
      </c>
      <c r="L16" s="79">
        <v>5</v>
      </c>
      <c r="M16" s="79">
        <v>6</v>
      </c>
      <c r="N16" s="79">
        <v>7</v>
      </c>
      <c r="O16" s="79">
        <v>8</v>
      </c>
      <c r="P16" s="79">
        <v>9</v>
      </c>
      <c r="Q16" s="79">
        <v>10</v>
      </c>
      <c r="R16" s="79">
        <v>11</v>
      </c>
      <c r="S16" s="79">
        <v>12</v>
      </c>
      <c r="T16" s="79">
        <v>13</v>
      </c>
      <c r="U16" s="79">
        <v>14</v>
      </c>
      <c r="V16" s="79">
        <v>15</v>
      </c>
    </row>
    <row r="17" spans="2:22" x14ac:dyDescent="0.2">
      <c r="D17" s="25">
        <v>4</v>
      </c>
      <c r="E17" s="25"/>
      <c r="F17" s="20" t="s">
        <v>295</v>
      </c>
      <c r="G17" s="3" t="s">
        <v>20</v>
      </c>
      <c r="H17" s="3" t="s">
        <v>40</v>
      </c>
      <c r="I17" s="3" t="s">
        <v>18</v>
      </c>
      <c r="J17" s="3" t="s">
        <v>19</v>
      </c>
      <c r="K17" s="3" t="s">
        <v>27</v>
      </c>
      <c r="L17" s="3" t="s">
        <v>28</v>
      </c>
      <c r="M17" s="4" t="s">
        <v>187</v>
      </c>
      <c r="N17" s="3" t="s">
        <v>196</v>
      </c>
      <c r="O17" s="3" t="s">
        <v>192</v>
      </c>
      <c r="P17" s="3" t="s">
        <v>191</v>
      </c>
      <c r="Q17" s="3" t="b">
        <v>0</v>
      </c>
      <c r="R17" s="3" t="s">
        <v>41</v>
      </c>
      <c r="S17" s="3" t="s">
        <v>42</v>
      </c>
      <c r="T17" s="3" t="s">
        <v>194</v>
      </c>
      <c r="U17" s="3" t="s">
        <v>193</v>
      </c>
      <c r="V17" s="1" t="b">
        <v>1</v>
      </c>
    </row>
    <row r="18" spans="2:22" x14ac:dyDescent="0.2">
      <c r="D18" s="25"/>
      <c r="G18" s="3" t="s">
        <v>189</v>
      </c>
      <c r="H18" s="3" t="s">
        <v>148</v>
      </c>
      <c r="I18" s="3" t="s">
        <v>146</v>
      </c>
      <c r="J18" s="3" t="s">
        <v>207</v>
      </c>
      <c r="K18" s="3" t="s">
        <v>147</v>
      </c>
      <c r="L18" s="3" t="s">
        <v>208</v>
      </c>
      <c r="M18" s="3" t="s">
        <v>188</v>
      </c>
      <c r="N18" s="3" t="s">
        <v>209</v>
      </c>
      <c r="O18" s="3" t="s">
        <v>190</v>
      </c>
      <c r="P18" s="3" t="s">
        <v>210</v>
      </c>
      <c r="Q18" s="3">
        <v>0</v>
      </c>
      <c r="R18" s="3" t="s">
        <v>211</v>
      </c>
      <c r="S18" s="3" t="s">
        <v>212</v>
      </c>
      <c r="T18" s="3" t="s">
        <v>213</v>
      </c>
      <c r="U18" s="3" t="s">
        <v>214</v>
      </c>
      <c r="V18" s="3">
        <v>-1</v>
      </c>
    </row>
    <row r="19" spans="2:22" x14ac:dyDescent="0.2">
      <c r="D19" s="1">
        <v>3</v>
      </c>
      <c r="F19" s="20" t="s">
        <v>217</v>
      </c>
      <c r="G19" s="3" t="s">
        <v>29</v>
      </c>
      <c r="H19" s="3" t="s">
        <v>16</v>
      </c>
      <c r="I19" s="3" t="s">
        <v>215</v>
      </c>
      <c r="J19" s="3" t="s">
        <v>216</v>
      </c>
      <c r="K19" s="3" t="s">
        <v>203</v>
      </c>
      <c r="L19" s="3" t="s">
        <v>204</v>
      </c>
      <c r="M19" s="3" t="s">
        <v>47</v>
      </c>
      <c r="N19" s="3" t="s">
        <v>48</v>
      </c>
    </row>
    <row r="20" spans="2:22" x14ac:dyDescent="0.2">
      <c r="D20" s="1">
        <v>3</v>
      </c>
      <c r="F20" s="20" t="s">
        <v>218</v>
      </c>
      <c r="G20" s="3" t="s">
        <v>23</v>
      </c>
      <c r="H20" s="3" t="s">
        <v>24</v>
      </c>
      <c r="I20" s="3" t="s">
        <v>26</v>
      </c>
      <c r="J20" s="3" t="s">
        <v>25</v>
      </c>
      <c r="K20" s="3" t="s">
        <v>119</v>
      </c>
      <c r="L20" s="3" t="s">
        <v>118</v>
      </c>
      <c r="M20" s="3" t="s">
        <v>174</v>
      </c>
      <c r="N20" s="3" t="s">
        <v>173</v>
      </c>
    </row>
    <row r="21" spans="2:22" x14ac:dyDescent="0.2">
      <c r="D21" s="1">
        <v>1</v>
      </c>
      <c r="F21" s="20" t="s">
        <v>231</v>
      </c>
      <c r="G21" s="3" t="s">
        <v>30</v>
      </c>
      <c r="H21" s="3" t="s">
        <v>124</v>
      </c>
      <c r="I21" s="3" t="s">
        <v>127</v>
      </c>
      <c r="J21" s="3" t="s">
        <v>32</v>
      </c>
      <c r="K21" s="3" t="s">
        <v>229</v>
      </c>
      <c r="L21" s="3" t="s">
        <v>230</v>
      </c>
      <c r="M21" s="8" t="s">
        <v>128</v>
      </c>
      <c r="N21" s="8" t="s">
        <v>134</v>
      </c>
    </row>
    <row r="22" spans="2:22" x14ac:dyDescent="0.2">
      <c r="D22" s="1">
        <v>3</v>
      </c>
      <c r="F22" s="20" t="s">
        <v>117</v>
      </c>
      <c r="G22" s="3" t="s">
        <v>217</v>
      </c>
      <c r="H22" s="3" t="s">
        <v>218</v>
      </c>
      <c r="I22" s="3" t="s">
        <v>202</v>
      </c>
      <c r="J22" s="3" t="s">
        <v>219</v>
      </c>
      <c r="K22" s="3" t="s">
        <v>175</v>
      </c>
      <c r="L22" s="3" t="s">
        <v>176</v>
      </c>
      <c r="M22" s="3" t="s">
        <v>183</v>
      </c>
      <c r="N22" s="3" t="s">
        <v>184</v>
      </c>
    </row>
    <row r="23" spans="2:22" x14ac:dyDescent="0.2">
      <c r="D23" s="26">
        <f>MAX(D17:D21)+D22</f>
        <v>7</v>
      </c>
    </row>
    <row r="24" spans="2:22" x14ac:dyDescent="0.2">
      <c r="D24" s="32"/>
    </row>
    <row r="25" spans="2:22" x14ac:dyDescent="0.2">
      <c r="B25" s="19" t="s">
        <v>287</v>
      </c>
      <c r="D25" s="32"/>
    </row>
    <row r="26" spans="2:22" x14ac:dyDescent="0.2">
      <c r="D26" s="24" t="s">
        <v>142</v>
      </c>
      <c r="E26" s="19"/>
      <c r="G26" s="79">
        <v>0</v>
      </c>
      <c r="H26" s="79">
        <v>1</v>
      </c>
      <c r="I26" s="79">
        <v>2</v>
      </c>
      <c r="J26" s="79">
        <v>3</v>
      </c>
    </row>
    <row r="27" spans="2:22" x14ac:dyDescent="0.2">
      <c r="D27" s="25">
        <v>1</v>
      </c>
      <c r="E27" s="19"/>
      <c r="F27" s="20" t="s">
        <v>240</v>
      </c>
      <c r="G27" s="3" t="s">
        <v>29</v>
      </c>
      <c r="H27" s="3" t="s">
        <v>237</v>
      </c>
      <c r="I27" s="5"/>
      <c r="J27" s="5"/>
    </row>
    <row r="28" spans="2:22" x14ac:dyDescent="0.2">
      <c r="D28" s="78">
        <f>SUM(D27)</f>
        <v>1</v>
      </c>
      <c r="E28" s="19"/>
      <c r="G28" s="3"/>
      <c r="H28" s="3"/>
      <c r="I28" s="5"/>
      <c r="J28" s="5"/>
    </row>
    <row r="29" spans="2:22" x14ac:dyDescent="0.2">
      <c r="D29" s="25"/>
      <c r="E29" s="19"/>
      <c r="G29" s="3"/>
      <c r="H29" s="3"/>
      <c r="I29" s="5"/>
      <c r="J29" s="5"/>
    </row>
    <row r="30" spans="2:22" s="22" customFormat="1" x14ac:dyDescent="0.2">
      <c r="D30" s="34"/>
      <c r="F30" s="33"/>
      <c r="G30" s="23"/>
      <c r="H30" s="23"/>
      <c r="I30" s="23"/>
      <c r="J30" s="23"/>
      <c r="K30" s="23"/>
    </row>
    <row r="31" spans="2:22" x14ac:dyDescent="0.2">
      <c r="B31" s="19" t="s">
        <v>283</v>
      </c>
      <c r="D31" s="32"/>
      <c r="F31" s="38" t="s">
        <v>289</v>
      </c>
      <c r="G31" s="29"/>
      <c r="H31" s="29"/>
      <c r="J31" s="29" t="s">
        <v>290</v>
      </c>
      <c r="K31" s="15"/>
      <c r="L31" s="15"/>
    </row>
    <row r="32" spans="2:22" x14ac:dyDescent="0.2">
      <c r="C32" s="1" t="s">
        <v>220</v>
      </c>
      <c r="D32" s="1">
        <f>D9</f>
        <v>6</v>
      </c>
      <c r="F32" s="3">
        <f>H32+D32-1</f>
        <v>5</v>
      </c>
      <c r="G32" s="3" t="s">
        <v>223</v>
      </c>
      <c r="H32" s="3">
        <v>0</v>
      </c>
      <c r="K32" s="3"/>
    </row>
    <row r="33" spans="1:12" x14ac:dyDescent="0.2">
      <c r="C33" s="1" t="s">
        <v>221</v>
      </c>
      <c r="D33" s="1">
        <f>D22</f>
        <v>3</v>
      </c>
      <c r="F33" s="3">
        <f>H33+D33-1</f>
        <v>8</v>
      </c>
      <c r="G33" s="3" t="s">
        <v>223</v>
      </c>
      <c r="H33" s="3">
        <f>F32+1</f>
        <v>6</v>
      </c>
      <c r="J33" s="3">
        <f>L33+D33-1</f>
        <v>2</v>
      </c>
      <c r="K33" s="3" t="s">
        <v>223</v>
      </c>
      <c r="L33" s="3">
        <v>0</v>
      </c>
    </row>
    <row r="34" spans="1:12" x14ac:dyDescent="0.2">
      <c r="C34" s="1" t="s">
        <v>222</v>
      </c>
      <c r="D34" s="1">
        <f>MAX(D17:D21)</f>
        <v>4</v>
      </c>
      <c r="F34" s="3">
        <f>H34+D34-1</f>
        <v>12</v>
      </c>
      <c r="G34" s="3" t="s">
        <v>223</v>
      </c>
      <c r="H34" s="3">
        <f>F33+1</f>
        <v>9</v>
      </c>
      <c r="J34" s="3">
        <f>L34+D34-1</f>
        <v>6</v>
      </c>
      <c r="K34" s="3" t="s">
        <v>223</v>
      </c>
      <c r="L34" s="3">
        <f>J33+1</f>
        <v>3</v>
      </c>
    </row>
    <row r="35" spans="1:12" x14ac:dyDescent="0.2">
      <c r="C35" s="1" t="s">
        <v>288</v>
      </c>
      <c r="D35" s="1">
        <v>1</v>
      </c>
      <c r="F35" s="3">
        <v>13</v>
      </c>
      <c r="G35" s="3" t="s">
        <v>223</v>
      </c>
      <c r="H35" s="3">
        <v>13</v>
      </c>
      <c r="J35" s="3"/>
      <c r="K35" s="3"/>
      <c r="L35" s="3"/>
    </row>
    <row r="36" spans="1:12" x14ac:dyDescent="0.2">
      <c r="D36" s="26">
        <f>SUM(D32:D35)</f>
        <v>14</v>
      </c>
    </row>
    <row r="38" spans="1:12" x14ac:dyDescent="0.2">
      <c r="B38" s="27" t="s">
        <v>284</v>
      </c>
    </row>
    <row r="39" spans="1:12" x14ac:dyDescent="0.2">
      <c r="D39" s="28">
        <f>D13</f>
        <v>1</v>
      </c>
    </row>
    <row r="41" spans="1:12" x14ac:dyDescent="0.2">
      <c r="A41" s="1" t="s">
        <v>13</v>
      </c>
      <c r="B41" s="1" t="s">
        <v>291</v>
      </c>
    </row>
    <row r="42" spans="1:12" x14ac:dyDescent="0.2">
      <c r="A42" s="11" t="s">
        <v>294</v>
      </c>
      <c r="B42" s="11" t="s">
        <v>293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7" sqref="D37"/>
    </sheetView>
  </sheetViews>
  <sheetFormatPr defaultRowHeight="11.25" x14ac:dyDescent="0.2"/>
  <cols>
    <col min="1" max="1" width="14.42578125" style="1" customWidth="1"/>
    <col min="2" max="2" width="17.28515625" style="3" customWidth="1"/>
    <col min="3" max="5" width="9.42578125" style="1" customWidth="1"/>
    <col min="6" max="6" width="1.5703125" style="1" customWidth="1"/>
    <col min="7" max="8" width="9.28515625" style="1" customWidth="1"/>
    <col min="9" max="9" width="1.28515625" style="1" customWidth="1"/>
    <col min="10" max="11" width="8.85546875" style="1" customWidth="1"/>
    <col min="12" max="12" width="1.5703125" style="1" customWidth="1"/>
    <col min="13" max="14" width="10.5703125" style="1" customWidth="1"/>
    <col min="15" max="15" width="1.7109375" style="1" customWidth="1"/>
    <col min="16" max="17" width="10.5703125" style="1" customWidth="1"/>
    <col min="18" max="18" width="1.85546875" style="1" customWidth="1"/>
    <col min="19" max="20" width="8.7109375" style="1" customWidth="1"/>
    <col min="21" max="16384" width="9.140625" style="1"/>
  </cols>
  <sheetData>
    <row r="1" spans="1:20" ht="15" x14ac:dyDescent="0.25">
      <c r="A1" s="21" t="s">
        <v>280</v>
      </c>
    </row>
    <row r="4" spans="1:20" x14ac:dyDescent="0.2">
      <c r="C4" s="29" t="s">
        <v>162</v>
      </c>
      <c r="D4" s="15"/>
      <c r="E4" s="15"/>
      <c r="G4" s="29" t="s">
        <v>163</v>
      </c>
      <c r="H4" s="15"/>
      <c r="J4" s="29" t="s">
        <v>166</v>
      </c>
      <c r="K4" s="15"/>
      <c r="M4" s="29" t="s">
        <v>169</v>
      </c>
      <c r="N4" s="30"/>
      <c r="P4" s="29" t="s">
        <v>170</v>
      </c>
      <c r="Q4" s="15"/>
      <c r="S4" s="29" t="s">
        <v>171</v>
      </c>
      <c r="T4" s="15"/>
    </row>
    <row r="5" spans="1:20" x14ac:dyDescent="0.2">
      <c r="C5" s="3" t="s">
        <v>164</v>
      </c>
      <c r="D5" s="3" t="s">
        <v>149</v>
      </c>
      <c r="E5" s="3" t="s">
        <v>165</v>
      </c>
      <c r="G5" s="3" t="s">
        <v>164</v>
      </c>
      <c r="H5" s="3" t="s">
        <v>149</v>
      </c>
      <c r="J5" s="3" t="s">
        <v>164</v>
      </c>
      <c r="K5" s="3" t="s">
        <v>149</v>
      </c>
      <c r="M5" s="3" t="s">
        <v>167</v>
      </c>
      <c r="N5" s="3" t="s">
        <v>168</v>
      </c>
      <c r="P5" s="3" t="s">
        <v>167</v>
      </c>
      <c r="Q5" s="3" t="s">
        <v>168</v>
      </c>
      <c r="S5" s="3" t="s">
        <v>164</v>
      </c>
      <c r="T5" s="3" t="s">
        <v>149</v>
      </c>
    </row>
    <row r="6" spans="1:20" x14ac:dyDescent="0.2">
      <c r="C6" s="3"/>
      <c r="D6" s="3"/>
      <c r="E6" s="3"/>
      <c r="G6" s="3"/>
      <c r="H6" s="3"/>
      <c r="J6" s="3"/>
      <c r="K6" s="3"/>
      <c r="M6" s="3" t="s">
        <v>164</v>
      </c>
      <c r="N6" s="3" t="s">
        <v>149</v>
      </c>
      <c r="P6" s="3" t="s">
        <v>164</v>
      </c>
      <c r="Q6" s="3" t="s">
        <v>149</v>
      </c>
      <c r="S6" s="3"/>
      <c r="T6" s="3"/>
    </row>
    <row r="7" spans="1:20" x14ac:dyDescent="0.2">
      <c r="A7" s="3" t="s">
        <v>30</v>
      </c>
      <c r="B7" s="3" t="s">
        <v>30</v>
      </c>
      <c r="C7" s="3"/>
      <c r="D7" s="3"/>
      <c r="E7" s="3"/>
      <c r="G7" s="3"/>
      <c r="H7" s="3"/>
      <c r="J7" s="3"/>
      <c r="K7" s="3"/>
      <c r="S7" s="3" t="s">
        <v>30</v>
      </c>
      <c r="T7" s="3" t="s">
        <v>29</v>
      </c>
    </row>
    <row r="8" spans="1:20" x14ac:dyDescent="0.2">
      <c r="A8" s="3" t="s">
        <v>29</v>
      </c>
      <c r="B8" s="3" t="s">
        <v>29</v>
      </c>
      <c r="C8" s="3">
        <v>0</v>
      </c>
      <c r="D8" s="3" t="s">
        <v>29</v>
      </c>
      <c r="E8" s="3">
        <v>1</v>
      </c>
      <c r="G8" s="3"/>
      <c r="H8" s="3"/>
      <c r="J8" s="3"/>
      <c r="K8" s="3"/>
      <c r="M8" s="3"/>
      <c r="N8" s="3"/>
      <c r="P8" s="3"/>
      <c r="Q8" s="3"/>
      <c r="S8" s="3"/>
      <c r="T8" s="3"/>
    </row>
    <row r="9" spans="1:20" x14ac:dyDescent="0.2">
      <c r="A9" s="4" t="s">
        <v>11</v>
      </c>
      <c r="B9" s="3" t="s">
        <v>150</v>
      </c>
      <c r="C9" s="3" t="s">
        <v>30</v>
      </c>
      <c r="D9" s="3" t="s">
        <v>29</v>
      </c>
      <c r="E9" s="3">
        <v>1</v>
      </c>
      <c r="M9" s="3"/>
      <c r="N9" s="3"/>
      <c r="P9" s="3"/>
      <c r="Q9" s="3"/>
    </row>
    <row r="10" spans="1:20" x14ac:dyDescent="0.2">
      <c r="A10" s="4" t="s">
        <v>12</v>
      </c>
      <c r="B10" s="3" t="s">
        <v>33</v>
      </c>
      <c r="C10" s="3" t="s">
        <v>30</v>
      </c>
      <c r="D10" s="3" t="s">
        <v>29</v>
      </c>
      <c r="E10" s="3">
        <v>0</v>
      </c>
      <c r="M10" s="3"/>
      <c r="N10" s="3"/>
      <c r="P10" s="3"/>
      <c r="Q10" s="3"/>
    </row>
    <row r="11" spans="1:20" x14ac:dyDescent="0.2">
      <c r="A11" s="4" t="s">
        <v>13</v>
      </c>
      <c r="B11" s="3" t="s">
        <v>34</v>
      </c>
      <c r="C11" s="3"/>
      <c r="D11" s="3"/>
      <c r="E11" s="3"/>
      <c r="G11" s="3" t="s">
        <v>30</v>
      </c>
      <c r="H11" s="3" t="s">
        <v>29</v>
      </c>
      <c r="M11" s="3"/>
      <c r="N11" s="3"/>
      <c r="P11" s="3"/>
      <c r="Q11" s="3"/>
    </row>
    <row r="12" spans="1:20" x14ac:dyDescent="0.2">
      <c r="A12" s="14" t="s">
        <v>14</v>
      </c>
      <c r="B12" s="3" t="s">
        <v>35</v>
      </c>
      <c r="C12" s="3"/>
      <c r="D12" s="3"/>
      <c r="E12" s="3"/>
      <c r="M12" s="3" t="s">
        <v>30</v>
      </c>
      <c r="N12" s="3" t="s">
        <v>29</v>
      </c>
    </row>
    <row r="13" spans="1:20" x14ac:dyDescent="0.2">
      <c r="A13" s="12" t="s">
        <v>15</v>
      </c>
      <c r="B13" s="3" t="s">
        <v>36</v>
      </c>
      <c r="C13" s="3"/>
      <c r="D13" s="3"/>
      <c r="E13" s="3"/>
      <c r="M13" s="3" t="s">
        <v>30</v>
      </c>
      <c r="N13" s="3" t="s">
        <v>29</v>
      </c>
      <c r="P13" s="3"/>
      <c r="Q13" s="3"/>
    </row>
    <row r="14" spans="1:20" x14ac:dyDescent="0.2">
      <c r="A14" s="12" t="s">
        <v>38</v>
      </c>
      <c r="B14" s="3" t="s">
        <v>151</v>
      </c>
      <c r="C14" s="3"/>
      <c r="D14" s="3"/>
      <c r="E14" s="3"/>
      <c r="J14" s="3" t="s">
        <v>30</v>
      </c>
      <c r="K14" s="3" t="s">
        <v>29</v>
      </c>
      <c r="M14" s="3"/>
      <c r="N14" s="3"/>
    </row>
    <row r="15" spans="1:20" x14ac:dyDescent="0.2">
      <c r="A15" s="17" t="s">
        <v>39</v>
      </c>
      <c r="B15" s="3" t="s">
        <v>35</v>
      </c>
      <c r="C15" s="3"/>
      <c r="D15" s="3"/>
      <c r="E15" s="3"/>
      <c r="M15" s="3"/>
      <c r="N15" s="3"/>
      <c r="P15" s="3" t="s">
        <v>30</v>
      </c>
      <c r="Q15" s="3" t="s">
        <v>29</v>
      </c>
    </row>
    <row r="16" spans="1:20" x14ac:dyDescent="0.2">
      <c r="A16" s="3" t="s">
        <v>16</v>
      </c>
      <c r="B16" s="3" t="s">
        <v>152</v>
      </c>
      <c r="C16" s="3">
        <v>0</v>
      </c>
      <c r="D16" s="3" t="s">
        <v>29</v>
      </c>
      <c r="E16" s="3">
        <v>0</v>
      </c>
      <c r="M16" s="3"/>
      <c r="N16" s="3"/>
    </row>
    <row r="17" spans="1:20" x14ac:dyDescent="0.2">
      <c r="A17" s="8" t="s">
        <v>47</v>
      </c>
      <c r="B17" s="3" t="s">
        <v>153</v>
      </c>
      <c r="C17" s="3">
        <v>1</v>
      </c>
      <c r="D17" s="3" t="s">
        <v>29</v>
      </c>
      <c r="E17" s="3">
        <v>1</v>
      </c>
      <c r="M17" s="3"/>
      <c r="N17" s="3"/>
    </row>
    <row r="18" spans="1:20" x14ac:dyDescent="0.2">
      <c r="A18" s="8" t="s">
        <v>48</v>
      </c>
      <c r="B18" s="4" t="s">
        <v>154</v>
      </c>
      <c r="C18" s="3">
        <v>-1</v>
      </c>
      <c r="D18" s="3" t="s">
        <v>29</v>
      </c>
      <c r="E18" s="3">
        <v>1</v>
      </c>
      <c r="M18" s="3"/>
      <c r="N18" s="3"/>
      <c r="S18" s="3"/>
      <c r="T18" s="3"/>
    </row>
    <row r="19" spans="1:20" x14ac:dyDescent="0.2">
      <c r="A19" s="8" t="s">
        <v>49</v>
      </c>
      <c r="B19" s="3" t="s">
        <v>156</v>
      </c>
      <c r="C19" s="3"/>
      <c r="D19" s="3"/>
      <c r="E19" s="3"/>
      <c r="M19" s="3"/>
      <c r="N19" s="3"/>
      <c r="S19" s="3" t="s">
        <v>30</v>
      </c>
      <c r="T19" s="3" t="s">
        <v>29</v>
      </c>
    </row>
    <row r="20" spans="1:20" x14ac:dyDescent="0.2">
      <c r="A20" s="8" t="s">
        <v>50</v>
      </c>
      <c r="B20" s="3" t="s">
        <v>155</v>
      </c>
      <c r="C20" s="3"/>
      <c r="D20" s="3"/>
      <c r="E20" s="3"/>
      <c r="M20" s="3"/>
      <c r="N20" s="3"/>
      <c r="S20" s="3" t="s">
        <v>30</v>
      </c>
      <c r="T20" s="3" t="s">
        <v>29</v>
      </c>
    </row>
    <row r="21" spans="1:20" x14ac:dyDescent="0.2">
      <c r="A21" s="3" t="s">
        <v>23</v>
      </c>
      <c r="B21" s="3" t="s">
        <v>158</v>
      </c>
      <c r="C21" s="3"/>
      <c r="D21" s="3"/>
      <c r="E21" s="3"/>
      <c r="M21" s="3"/>
      <c r="N21" s="3"/>
      <c r="S21" s="3" t="s">
        <v>30</v>
      </c>
      <c r="T21" s="3" t="s">
        <v>29</v>
      </c>
    </row>
    <row r="22" spans="1:20" x14ac:dyDescent="0.2">
      <c r="A22" s="3" t="s">
        <v>24</v>
      </c>
      <c r="B22" s="3" t="s">
        <v>159</v>
      </c>
      <c r="C22" s="3"/>
      <c r="D22" s="3"/>
      <c r="E22" s="3"/>
      <c r="M22" s="3"/>
      <c r="N22" s="3"/>
      <c r="S22" s="3" t="s">
        <v>30</v>
      </c>
      <c r="T22" s="3" t="s">
        <v>29</v>
      </c>
    </row>
    <row r="23" spans="1:20" x14ac:dyDescent="0.2">
      <c r="A23" s="3" t="s">
        <v>25</v>
      </c>
      <c r="B23" s="3" t="s">
        <v>160</v>
      </c>
      <c r="C23" s="3"/>
      <c r="D23" s="3"/>
      <c r="E23" s="3"/>
      <c r="M23" s="3"/>
      <c r="N23" s="3"/>
      <c r="S23" s="3" t="s">
        <v>30</v>
      </c>
      <c r="T23" s="3" t="s">
        <v>29</v>
      </c>
    </row>
    <row r="24" spans="1:20" x14ac:dyDescent="0.2">
      <c r="A24" s="3" t="s">
        <v>26</v>
      </c>
      <c r="B24" s="3" t="s">
        <v>157</v>
      </c>
      <c r="C24" s="3"/>
      <c r="D24" s="3"/>
      <c r="E24" s="3"/>
      <c r="M24" s="3"/>
      <c r="N24" s="3"/>
      <c r="S24" s="3" t="s">
        <v>30</v>
      </c>
      <c r="T24" s="3" t="s">
        <v>29</v>
      </c>
    </row>
    <row r="25" spans="1:20" x14ac:dyDescent="0.2">
      <c r="A25" s="12" t="s">
        <v>133</v>
      </c>
      <c r="B25" s="3" t="s">
        <v>161</v>
      </c>
      <c r="C25" s="3"/>
      <c r="D25" s="3"/>
      <c r="E25" s="3"/>
      <c r="M25" s="3"/>
      <c r="N25" s="3"/>
      <c r="S25" s="3" t="s">
        <v>30</v>
      </c>
      <c r="T25" s="3" t="s">
        <v>29</v>
      </c>
    </row>
    <row r="26" spans="1:20" x14ac:dyDescent="0.2">
      <c r="A26" s="12" t="s">
        <v>132</v>
      </c>
      <c r="B26" s="3" t="s">
        <v>161</v>
      </c>
      <c r="C26" s="3"/>
      <c r="D26" s="3"/>
      <c r="E26" s="3"/>
      <c r="M26" s="3"/>
      <c r="N26" s="3"/>
      <c r="S26" s="3" t="s">
        <v>30</v>
      </c>
      <c r="T26" s="3" t="s">
        <v>29</v>
      </c>
    </row>
    <row r="27" spans="1:20" x14ac:dyDescent="0.2">
      <c r="A27" s="3" t="s">
        <v>203</v>
      </c>
      <c r="B27" s="3" t="s">
        <v>205</v>
      </c>
      <c r="C27" s="3" t="s">
        <v>30</v>
      </c>
      <c r="D27" s="3" t="s">
        <v>29</v>
      </c>
      <c r="E27" s="3">
        <v>1</v>
      </c>
    </row>
    <row r="28" spans="1:20" x14ac:dyDescent="0.2">
      <c r="A28" s="3" t="s">
        <v>204</v>
      </c>
      <c r="B28" s="3" t="s">
        <v>206</v>
      </c>
      <c r="C28" s="3" t="s">
        <v>30</v>
      </c>
      <c r="D28" s="3" t="s">
        <v>29</v>
      </c>
      <c r="E28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C4" sqref="C4"/>
    </sheetView>
  </sheetViews>
  <sheetFormatPr defaultRowHeight="15" x14ac:dyDescent="0.25"/>
  <cols>
    <col min="1" max="1" width="22.5703125" customWidth="1"/>
    <col min="2" max="2" width="12.7109375" customWidth="1"/>
    <col min="3" max="4" width="11.42578125" customWidth="1"/>
    <col min="7" max="7" width="12" customWidth="1"/>
  </cols>
  <sheetData>
    <row r="2" spans="1:4" x14ac:dyDescent="0.25">
      <c r="A2" s="21" t="s">
        <v>345</v>
      </c>
      <c r="B2" s="122" t="s">
        <v>344</v>
      </c>
      <c r="D2" s="123" t="s">
        <v>223</v>
      </c>
    </row>
    <row r="3" spans="1:4" x14ac:dyDescent="0.25">
      <c r="A3" t="s">
        <v>29</v>
      </c>
      <c r="B3">
        <v>32</v>
      </c>
      <c r="C3">
        <f>B3-1</f>
        <v>31</v>
      </c>
      <c r="D3">
        <v>0</v>
      </c>
    </row>
    <row r="4" spans="1:4" x14ac:dyDescent="0.25">
      <c r="A4" t="s">
        <v>30</v>
      </c>
      <c r="B4">
        <v>32</v>
      </c>
      <c r="C4">
        <f t="shared" ref="C4:C8" si="0">C3+B4</f>
        <v>63</v>
      </c>
      <c r="D4">
        <f t="shared" ref="D4:D8" si="1">C3+1</f>
        <v>32</v>
      </c>
    </row>
    <row r="5" spans="1:4" x14ac:dyDescent="0.25">
      <c r="A5" t="s">
        <v>32</v>
      </c>
      <c r="B5">
        <v>8</v>
      </c>
      <c r="C5">
        <f t="shared" si="0"/>
        <v>71</v>
      </c>
      <c r="D5">
        <f t="shared" si="1"/>
        <v>64</v>
      </c>
    </row>
    <row r="6" spans="1:4" x14ac:dyDescent="0.25">
      <c r="A6" t="s">
        <v>31</v>
      </c>
      <c r="B6">
        <v>8</v>
      </c>
      <c r="C6">
        <f t="shared" si="0"/>
        <v>79</v>
      </c>
      <c r="D6">
        <f t="shared" si="1"/>
        <v>72</v>
      </c>
    </row>
    <row r="7" spans="1:4" x14ac:dyDescent="0.25">
      <c r="A7" t="s">
        <v>320</v>
      </c>
      <c r="B7">
        <v>8</v>
      </c>
      <c r="C7">
        <f t="shared" si="0"/>
        <v>87</v>
      </c>
      <c r="D7">
        <f t="shared" si="1"/>
        <v>80</v>
      </c>
    </row>
    <row r="8" spans="1:4" x14ac:dyDescent="0.25">
      <c r="A8" t="s">
        <v>323</v>
      </c>
      <c r="B8">
        <v>8</v>
      </c>
      <c r="C8">
        <f t="shared" si="0"/>
        <v>95</v>
      </c>
      <c r="D8">
        <f t="shared" si="1"/>
        <v>88</v>
      </c>
    </row>
    <row r="9" spans="1:4" x14ac:dyDescent="0.25">
      <c r="B9" s="124">
        <f>SUM(B3:B8)</f>
        <v>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80" t="s">
        <v>297</v>
      </c>
    </row>
    <row r="2" spans="1:1" x14ac:dyDescent="0.25">
      <c r="A2" s="80" t="s">
        <v>298</v>
      </c>
    </row>
    <row r="3" spans="1:1" x14ac:dyDescent="0.25">
      <c r="A3" s="80"/>
    </row>
    <row r="4" spans="1:1" x14ac:dyDescent="0.25">
      <c r="A4" s="80" t="s">
        <v>299</v>
      </c>
    </row>
    <row r="5" spans="1:1" x14ac:dyDescent="0.25">
      <c r="A5" s="80" t="s">
        <v>300</v>
      </c>
    </row>
    <row r="6" spans="1:1" ht="30" x14ac:dyDescent="0.25">
      <c r="A6" s="80" t="s">
        <v>301</v>
      </c>
    </row>
    <row r="7" spans="1:1" x14ac:dyDescent="0.25">
      <c r="A7" s="80" t="s">
        <v>300</v>
      </c>
    </row>
    <row r="8" spans="1:1" ht="45" x14ac:dyDescent="0.25">
      <c r="A8" s="81" t="s">
        <v>303</v>
      </c>
    </row>
    <row r="9" spans="1:1" x14ac:dyDescent="0.25">
      <c r="A9" s="80"/>
    </row>
    <row r="10" spans="1:1" ht="60" x14ac:dyDescent="0.25">
      <c r="A10" s="81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OPCODE_encoding</vt:lpstr>
      <vt:lpstr>OPCODE_mult</vt:lpstr>
      <vt:lpstr>Multiplexers</vt:lpstr>
      <vt:lpstr>ALU</vt:lpstr>
      <vt:lpstr>Virtualization</vt:lpstr>
      <vt:lpstr>Sheet1</vt:lpstr>
      <vt:lpstr>Copyright and license</vt:lpstr>
      <vt:lpstr>OPCODE_encoding!Print_Area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2012-02-18T01:19:08Z</cp:lastPrinted>
  <dcterms:created xsi:type="dcterms:W3CDTF">2011-04-22T03:01:18Z</dcterms:created>
  <dcterms:modified xsi:type="dcterms:W3CDTF">2014-12-03T01:58:15Z</dcterms:modified>
</cp:coreProperties>
</file>