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95" windowWidth="22995" windowHeight="10425"/>
  </bookViews>
  <sheets>
    <sheet name="Memory Map" sheetId="4" r:id="rId1"/>
    <sheet name="USER" sheetId="5" r:id="rId2"/>
    <sheet name="Virtualization" sheetId="6" r:id="rId3"/>
    <sheet name="Hardware registers" sheetId="2" r:id="rId4"/>
    <sheet name="OLD Memory Map" sheetId="1" r:id="rId5"/>
    <sheet name="Copyright and license" sheetId="3" r:id="rId6"/>
    <sheet name="Sheet1" sheetId="7" r:id="rId7"/>
  </sheets>
  <calcPr calcId="145621"/>
</workbook>
</file>

<file path=xl/calcChain.xml><?xml version="1.0" encoding="utf-8"?>
<calcChain xmlns="http://schemas.openxmlformats.org/spreadsheetml/2006/main">
  <c r="A8" i="4" l="1"/>
  <c r="A9" i="4"/>
  <c r="E3" i="7" l="1"/>
  <c r="E4" i="7"/>
  <c r="E5" i="7"/>
  <c r="E6" i="7"/>
  <c r="E7" i="7" l="1"/>
  <c r="I7" i="7"/>
  <c r="I4" i="7"/>
  <c r="I5" i="7"/>
  <c r="I6" i="7"/>
  <c r="I3" i="7"/>
  <c r="E2" i="7"/>
  <c r="B11" i="6" l="1"/>
  <c r="D6" i="6"/>
  <c r="C6" i="6"/>
  <c r="E6" i="6" s="1"/>
  <c r="B7" i="6" l="1"/>
  <c r="D7" i="6"/>
  <c r="C7" i="6" l="1"/>
  <c r="B8" i="6" s="1"/>
  <c r="E7" i="6"/>
  <c r="C8" i="6" l="1"/>
  <c r="D8" i="6"/>
  <c r="C9" i="6"/>
  <c r="D9" i="6"/>
  <c r="E8" i="6" l="1"/>
  <c r="E9" i="6"/>
  <c r="C10" i="6" l="1"/>
  <c r="D10" i="6"/>
  <c r="E10" i="6" l="1"/>
  <c r="D11" i="6" l="1"/>
  <c r="C11" i="6"/>
  <c r="E11" i="6" l="1"/>
  <c r="B17" i="5" l="1"/>
  <c r="B18" i="5"/>
  <c r="B19" i="5"/>
  <c r="C19" i="5"/>
  <c r="D6" i="5"/>
  <c r="C6" i="5"/>
  <c r="E6" i="5" s="1"/>
  <c r="C18" i="5" l="1"/>
  <c r="C17" i="5" s="1"/>
  <c r="C16" i="5" s="1"/>
  <c r="B7" i="5"/>
  <c r="D7" i="5" s="1"/>
  <c r="C7" i="5"/>
  <c r="C53" i="4"/>
  <c r="E53" i="4" s="1"/>
  <c r="A50" i="4"/>
  <c r="D49" i="4"/>
  <c r="A49" i="4"/>
  <c r="C49" i="4" s="1"/>
  <c r="D7" i="4"/>
  <c r="A7" i="4"/>
  <c r="C7" i="4" s="1"/>
  <c r="B50" i="4" l="1"/>
  <c r="C43" i="4"/>
  <c r="B8" i="5"/>
  <c r="E7" i="5"/>
  <c r="E7" i="4"/>
  <c r="B8" i="4"/>
  <c r="D8" i="4" s="1"/>
  <c r="E49" i="4"/>
  <c r="A8" i="1"/>
  <c r="C8" i="5" l="1"/>
  <c r="D8" i="5"/>
  <c r="C8" i="4"/>
  <c r="E8" i="4" s="1"/>
  <c r="A7" i="1"/>
  <c r="A44" i="1"/>
  <c r="C38" i="1" s="1"/>
  <c r="B9" i="4" l="1"/>
  <c r="J9" i="4" s="1"/>
  <c r="E8" i="5"/>
  <c r="B9" i="5"/>
  <c r="A51" i="1"/>
  <c r="E38" i="1"/>
  <c r="D7" i="1"/>
  <c r="D9" i="4" l="1"/>
  <c r="C9" i="4"/>
  <c r="C9" i="5"/>
  <c r="D9" i="5"/>
  <c r="G20" i="2"/>
  <c r="A20" i="2"/>
  <c r="G17" i="2"/>
  <c r="A17" i="2"/>
  <c r="A12" i="2"/>
  <c r="F12" i="2"/>
  <c r="G12" i="2"/>
  <c r="G9" i="2"/>
  <c r="A9" i="2"/>
  <c r="G6" i="2"/>
  <c r="A6" i="2"/>
  <c r="A11" i="1"/>
  <c r="A12" i="1"/>
  <c r="D44" i="1"/>
  <c r="C7" i="1"/>
  <c r="B8" i="1" s="1"/>
  <c r="C53" i="1"/>
  <c r="E53" i="1" s="1"/>
  <c r="C44" i="1"/>
  <c r="E9" i="4" l="1"/>
  <c r="B10" i="4"/>
  <c r="J10" i="4" s="1"/>
  <c r="E9" i="5"/>
  <c r="B10" i="5"/>
  <c r="E43" i="4"/>
  <c r="D8" i="1"/>
  <c r="C8" i="1"/>
  <c r="B9" i="1" s="1"/>
  <c r="E7" i="1"/>
  <c r="B45" i="1"/>
  <c r="E44" i="1"/>
  <c r="D10" i="4" l="1"/>
  <c r="H7" i="5"/>
  <c r="I7" i="5" s="1"/>
  <c r="H16" i="5"/>
  <c r="I16" i="5" s="1"/>
  <c r="H19" i="5"/>
  <c r="I19" i="5" s="1"/>
  <c r="H13" i="5"/>
  <c r="I13" i="5" s="1"/>
  <c r="H14" i="5"/>
  <c r="I14" i="5" s="1"/>
  <c r="H8" i="5"/>
  <c r="I8" i="5" s="1"/>
  <c r="H11" i="5"/>
  <c r="I11" i="5" s="1"/>
  <c r="H9" i="5"/>
  <c r="I9" i="5" s="1"/>
  <c r="C10" i="4"/>
  <c r="H17" i="5"/>
  <c r="I17" i="5" s="1"/>
  <c r="H15" i="5"/>
  <c r="I15" i="5" s="1"/>
  <c r="H10" i="5"/>
  <c r="I10" i="5" s="1"/>
  <c r="H12" i="5"/>
  <c r="I12" i="5" s="1"/>
  <c r="H18" i="5"/>
  <c r="I18" i="5" s="1"/>
  <c r="H6" i="5"/>
  <c r="I6" i="5" s="1"/>
  <c r="C10" i="5"/>
  <c r="D10" i="5"/>
  <c r="D9" i="1"/>
  <c r="C9" i="1"/>
  <c r="E8" i="1"/>
  <c r="D45" i="1"/>
  <c r="C45" i="1"/>
  <c r="B46" i="1" s="1"/>
  <c r="B11" i="4" l="1"/>
  <c r="J11" i="4" s="1"/>
  <c r="E10" i="4"/>
  <c r="E10" i="5"/>
  <c r="B11" i="5"/>
  <c r="E9" i="1"/>
  <c r="B10" i="1"/>
  <c r="E45" i="1"/>
  <c r="D11" i="4" l="1"/>
  <c r="C11" i="4"/>
  <c r="C11" i="5"/>
  <c r="D11" i="5"/>
  <c r="C46" i="1"/>
  <c r="D46" i="1"/>
  <c r="B12" i="4" l="1"/>
  <c r="J12" i="4" s="1"/>
  <c r="E11" i="4"/>
  <c r="B12" i="5"/>
  <c r="E11" i="5"/>
  <c r="B47" i="1"/>
  <c r="E46" i="1"/>
  <c r="D12" i="4" l="1"/>
  <c r="C12" i="4"/>
  <c r="B13" i="4" s="1"/>
  <c r="D12" i="5"/>
  <c r="C12" i="5"/>
  <c r="C47" i="1"/>
  <c r="B48" i="1" s="1"/>
  <c r="D47" i="1"/>
  <c r="H9" i="6" l="1"/>
  <c r="I9" i="6" s="1"/>
  <c r="H10" i="6"/>
  <c r="I10" i="6" s="1"/>
  <c r="H6" i="6"/>
  <c r="I6" i="6" s="1"/>
  <c r="H11" i="6"/>
  <c r="I11" i="6" s="1"/>
  <c r="H7" i="6"/>
  <c r="I7" i="6" s="1"/>
  <c r="H8" i="6"/>
  <c r="I8" i="6" s="1"/>
  <c r="E12" i="4"/>
  <c r="B13" i="5"/>
  <c r="E12" i="5"/>
  <c r="E47" i="1"/>
  <c r="C13" i="5" l="1"/>
  <c r="D13" i="5"/>
  <c r="D48" i="1"/>
  <c r="C48" i="1"/>
  <c r="B14" i="5" l="1"/>
  <c r="E13" i="5"/>
  <c r="B49" i="1"/>
  <c r="E48" i="1"/>
  <c r="C14" i="5" l="1"/>
  <c r="D14" i="5"/>
  <c r="D50" i="4"/>
  <c r="C50" i="4"/>
  <c r="B51" i="4" s="1"/>
  <c r="D10" i="1"/>
  <c r="D49" i="1"/>
  <c r="C49" i="1"/>
  <c r="B50" i="1" s="1"/>
  <c r="J13" i="4" l="1"/>
  <c r="C51" i="4"/>
  <c r="D51" i="4"/>
  <c r="E14" i="5"/>
  <c r="B15" i="5"/>
  <c r="E50" i="4"/>
  <c r="C10" i="1"/>
  <c r="E10" i="1" s="1"/>
  <c r="C50" i="1"/>
  <c r="D50" i="1"/>
  <c r="E49" i="1"/>
  <c r="C13" i="4" l="1"/>
  <c r="D13" i="4"/>
  <c r="E51" i="4"/>
  <c r="B52" i="4"/>
  <c r="D52" i="4" s="1"/>
  <c r="C15" i="5"/>
  <c r="B16" i="5" s="1"/>
  <c r="A16" i="5" s="1"/>
  <c r="D15" i="5"/>
  <c r="B11" i="1"/>
  <c r="D11" i="1" s="1"/>
  <c r="E50" i="1"/>
  <c r="B51" i="1"/>
  <c r="C51" i="1" s="1"/>
  <c r="B52" i="1" s="1"/>
  <c r="C52" i="4" l="1"/>
  <c r="B19" i="4"/>
  <c r="J19" i="4" s="1"/>
  <c r="E13" i="4"/>
  <c r="E15" i="5"/>
  <c r="E52" i="4"/>
  <c r="B53" i="4"/>
  <c r="C11" i="1"/>
  <c r="E11" i="1" s="1"/>
  <c r="D51" i="1"/>
  <c r="E51" i="1"/>
  <c r="C19" i="4" l="1"/>
  <c r="E19" i="4" s="1"/>
  <c r="B20" i="4"/>
  <c r="D19" i="4"/>
  <c r="D53" i="4"/>
  <c r="A53" i="4"/>
  <c r="B12" i="1"/>
  <c r="D12" i="1" s="1"/>
  <c r="D20" i="4" l="1"/>
  <c r="C20" i="4"/>
  <c r="E20" i="4" s="1"/>
  <c r="B21" i="4"/>
  <c r="D16" i="5"/>
  <c r="C12" i="1"/>
  <c r="E12" i="1" s="1"/>
  <c r="D21" i="4" l="1"/>
  <c r="C21" i="4"/>
  <c r="E21" i="4" s="1"/>
  <c r="B22" i="4"/>
  <c r="E16" i="5"/>
  <c r="B13" i="1"/>
  <c r="D13" i="1" s="1"/>
  <c r="C52" i="1"/>
  <c r="D52" i="1"/>
  <c r="B23" i="4" l="1"/>
  <c r="D22" i="4"/>
  <c r="C22" i="4"/>
  <c r="E22" i="4" s="1"/>
  <c r="D17" i="5"/>
  <c r="C13" i="1"/>
  <c r="E13" i="1" s="1"/>
  <c r="B53" i="1"/>
  <c r="E52" i="1"/>
  <c r="C23" i="4" l="1"/>
  <c r="E23" i="4" s="1"/>
  <c r="B24" i="4"/>
  <c r="D23" i="4"/>
  <c r="E17" i="5"/>
  <c r="B19" i="1"/>
  <c r="D19" i="1" s="1"/>
  <c r="A53" i="1"/>
  <c r="D53" i="1"/>
  <c r="D24" i="4" l="1"/>
  <c r="C24" i="4"/>
  <c r="E24" i="4" s="1"/>
  <c r="B25" i="4"/>
  <c r="B20" i="1"/>
  <c r="C19" i="1"/>
  <c r="E19" i="1" s="1"/>
  <c r="C25" i="4" l="1"/>
  <c r="E25" i="4" s="1"/>
  <c r="D25" i="4"/>
  <c r="B26" i="4"/>
  <c r="B21" i="1"/>
  <c r="D20" i="1"/>
  <c r="C20" i="1"/>
  <c r="E20" i="1" s="1"/>
  <c r="B27" i="4" l="1"/>
  <c r="D26" i="4"/>
  <c r="C26" i="4"/>
  <c r="E26" i="4" s="1"/>
  <c r="D18" i="5"/>
  <c r="B22" i="1"/>
  <c r="D21" i="1"/>
  <c r="C21" i="1"/>
  <c r="E21" i="1" s="1"/>
  <c r="B28" i="4" l="1"/>
  <c r="D27" i="4"/>
  <c r="C27" i="4"/>
  <c r="E27" i="4" s="1"/>
  <c r="E18" i="5"/>
  <c r="B23" i="1"/>
  <c r="D22" i="1"/>
  <c r="B6" i="2"/>
  <c r="D28" i="4" l="1"/>
  <c r="C28" i="4"/>
  <c r="E28" i="4" s="1"/>
  <c r="B29" i="4"/>
  <c r="D19" i="5"/>
  <c r="E19" i="5"/>
  <c r="B24" i="1"/>
  <c r="D23" i="1"/>
  <c r="D6" i="2"/>
  <c r="C22" i="1"/>
  <c r="C29" i="4" l="1"/>
  <c r="E29" i="4" s="1"/>
  <c r="B30" i="4"/>
  <c r="D29" i="4"/>
  <c r="B25" i="1"/>
  <c r="D24" i="1"/>
  <c r="C6" i="2"/>
  <c r="E22" i="1"/>
  <c r="E6" i="2" s="1"/>
  <c r="B31" i="4" l="1"/>
  <c r="C30" i="4"/>
  <c r="E30" i="4" s="1"/>
  <c r="D30" i="4"/>
  <c r="B26" i="1"/>
  <c r="D25" i="1"/>
  <c r="C23" i="1"/>
  <c r="E23" i="1" s="1"/>
  <c r="C31" i="4" l="1"/>
  <c r="E31" i="4" s="1"/>
  <c r="B32" i="4"/>
  <c r="D31" i="4"/>
  <c r="B27" i="1"/>
  <c r="D26" i="1"/>
  <c r="C24" i="1"/>
  <c r="E24" i="1" s="1"/>
  <c r="C32" i="4" l="1"/>
  <c r="E32" i="4" s="1"/>
  <c r="B33" i="4"/>
  <c r="D32" i="4"/>
  <c r="B28" i="1"/>
  <c r="D27" i="1"/>
  <c r="C25" i="1"/>
  <c r="E25" i="1" s="1"/>
  <c r="C33" i="4" l="1"/>
  <c r="E33" i="4" s="1"/>
  <c r="B34" i="4"/>
  <c r="D33" i="4"/>
  <c r="B29" i="1"/>
  <c r="D28" i="1"/>
  <c r="B9" i="2"/>
  <c r="C34" i="4" l="1"/>
  <c r="E34" i="4" s="1"/>
  <c r="B35" i="4"/>
  <c r="D34" i="4"/>
  <c r="B30" i="1"/>
  <c r="D29" i="1"/>
  <c r="D9" i="2"/>
  <c r="C26" i="1"/>
  <c r="C35" i="4" l="1"/>
  <c r="E35" i="4" s="1"/>
  <c r="B36" i="4"/>
  <c r="D35" i="4"/>
  <c r="B31" i="1"/>
  <c r="D30" i="1"/>
  <c r="C9" i="2"/>
  <c r="E26" i="1"/>
  <c r="E9" i="2" s="1"/>
  <c r="C36" i="4" l="1"/>
  <c r="E36" i="4" s="1"/>
  <c r="B37" i="4"/>
  <c r="B38" i="4" s="1"/>
  <c r="D36" i="4"/>
  <c r="B32" i="1"/>
  <c r="D31" i="1"/>
  <c r="C27" i="1"/>
  <c r="E27" i="1" s="1"/>
  <c r="C38" i="4" l="1"/>
  <c r="E38" i="4" s="1"/>
  <c r="D38" i="4"/>
  <c r="B39" i="4"/>
  <c r="C37" i="4"/>
  <c r="E37" i="4" s="1"/>
  <c r="D37" i="4"/>
  <c r="B33" i="1"/>
  <c r="D32" i="1"/>
  <c r="C28" i="1"/>
  <c r="E28" i="1" s="1"/>
  <c r="B40" i="4" l="1"/>
  <c r="C39" i="4"/>
  <c r="E39" i="4" s="1"/>
  <c r="D39" i="4"/>
  <c r="B34" i="1"/>
  <c r="D33" i="1"/>
  <c r="C29" i="1"/>
  <c r="E29" i="1" s="1"/>
  <c r="C40" i="4" l="1"/>
  <c r="E40" i="4" s="1"/>
  <c r="D40" i="4"/>
  <c r="B41" i="4"/>
  <c r="B35" i="1"/>
  <c r="D34" i="1"/>
  <c r="B12" i="2"/>
  <c r="B42" i="4" l="1"/>
  <c r="D41" i="4"/>
  <c r="C41" i="4"/>
  <c r="E41" i="4" s="1"/>
  <c r="B36" i="1"/>
  <c r="D35" i="1"/>
  <c r="D12" i="2"/>
  <c r="C30" i="1"/>
  <c r="B43" i="4" l="1"/>
  <c r="D42" i="4"/>
  <c r="C42" i="4"/>
  <c r="E42" i="4" s="1"/>
  <c r="B37" i="1"/>
  <c r="D36" i="1"/>
  <c r="C12" i="2"/>
  <c r="E30" i="1"/>
  <c r="E12" i="2" s="1"/>
  <c r="D43" i="4" l="1"/>
  <c r="A43" i="4"/>
  <c r="D37" i="1"/>
  <c r="C37" i="1"/>
  <c r="E37" i="1" s="1"/>
  <c r="B38" i="1"/>
  <c r="D38" i="1" s="1"/>
  <c r="C31" i="1"/>
  <c r="E31" i="1" s="1"/>
  <c r="C32" i="1" l="1"/>
  <c r="E32" i="1" s="1"/>
  <c r="C33" i="1" l="1"/>
  <c r="E33" i="1" s="1"/>
  <c r="B17" i="2" l="1"/>
  <c r="C34" i="1" l="1"/>
  <c r="D17" i="2"/>
  <c r="C17" i="2" l="1"/>
  <c r="E34" i="1"/>
  <c r="E17" i="2" s="1"/>
  <c r="B20" i="2"/>
  <c r="C35" i="1" l="1"/>
  <c r="E35" i="1" s="1"/>
  <c r="D20" i="2"/>
  <c r="C20" i="2" l="1"/>
  <c r="E20" i="2"/>
  <c r="C36" i="1" l="1"/>
  <c r="E36" i="1" s="1"/>
  <c r="A38" i="1" l="1"/>
</calcChain>
</file>

<file path=xl/sharedStrings.xml><?xml version="1.0" encoding="utf-8"?>
<sst xmlns="http://schemas.openxmlformats.org/spreadsheetml/2006/main" count="398" uniqueCount="161">
  <si>
    <t>Name</t>
  </si>
  <si>
    <t>Program memory</t>
  </si>
  <si>
    <t>Parameter stack</t>
  </si>
  <si>
    <t>Return stack</t>
  </si>
  <si>
    <t>Character RAM</t>
  </si>
  <si>
    <t>SRAM</t>
  </si>
  <si>
    <t>Size (B)</t>
  </si>
  <si>
    <t>Data memory</t>
  </si>
  <si>
    <t>DEC</t>
  </si>
  <si>
    <t>HEX</t>
  </si>
  <si>
    <t>From</t>
  </si>
  <si>
    <t>To</t>
  </si>
  <si>
    <t xml:space="preserve">To </t>
  </si>
  <si>
    <t>PAD (below)</t>
  </si>
  <si>
    <t>PAD (above)</t>
  </si>
  <si>
    <t>Input message buffer</t>
  </si>
  <si>
    <t>TEXT zero (31 downto 0)</t>
  </si>
  <si>
    <t>Board switches</t>
  </si>
  <si>
    <t>RS232 port 0 data_in</t>
  </si>
  <si>
    <t>RS232 port 0 data_out</t>
  </si>
  <si>
    <t>RS232 status signals</t>
  </si>
  <si>
    <t>RS232 port 0 buffer</t>
  </si>
  <si>
    <t>PS2 buffer</t>
  </si>
  <si>
    <t>SPI data</t>
  </si>
  <si>
    <t>SPI control</t>
  </si>
  <si>
    <t>SPI clock divide</t>
  </si>
  <si>
    <t>PSDRAM</t>
  </si>
  <si>
    <t>PIXEL zero (31 downto 0)</t>
  </si>
  <si>
    <t>Pointer to the start of the text/character graphics screen buffer</t>
  </si>
  <si>
    <t>Pointer to the start of the pixel graphics screen buffer</t>
  </si>
  <si>
    <t>Screen background color in default graphics mode 0</t>
  </si>
  <si>
    <t>Graphics mode</t>
  </si>
  <si>
    <t>Background color</t>
  </si>
  <si>
    <t>See documentation on next tab</t>
  </si>
  <si>
    <t>RS232 port 0 UBRR</t>
  </si>
  <si>
    <t>RS232 port 0 is the DSUB connector on the Nexys2 board</t>
  </si>
  <si>
    <t>PS/2 data_in</t>
  </si>
  <si>
    <t>PS/2 connector on the Nexys2 board</t>
  </si>
  <si>
    <t>Clock counter</t>
  </si>
  <si>
    <t>ms counter</t>
  </si>
  <si>
    <t>Unsigned 32-bit counter at 50MHz</t>
  </si>
  <si>
    <t>Unsigned 32-bit counter at 1KHz</t>
  </si>
  <si>
    <t>Driven from the 8 switched on the Nexys2 board</t>
  </si>
  <si>
    <t>Drives the seven-segment indicators on the Nexys2 board</t>
  </si>
  <si>
    <t>Board seven-segment</t>
  </si>
  <si>
    <t>not used - expansion</t>
  </si>
  <si>
    <t>not PSDRAM</t>
  </si>
  <si>
    <t>Access to the paramater stack in the CPU address space</t>
  </si>
  <si>
    <t>Access to the return stack in the CPU address space</t>
  </si>
  <si>
    <t>FORTH system software and user applications</t>
  </si>
  <si>
    <t>HARDWARE REGISTERS</t>
  </si>
  <si>
    <t xml:space="preserve">Access to the character RAM in the CPU address space </t>
  </si>
  <si>
    <t>UBRR = 50,000,000 / (baud+1) / 16  [9600 baud default]</t>
  </si>
  <si>
    <t>SPI speed = 50,000,000 / SPI_clock_divide  [SPI_clock_divide = 255 default]</t>
  </si>
  <si>
    <t>n/a</t>
  </si>
  <si>
    <t>Port 0
Transfer Bus Enable</t>
  </si>
  <si>
    <t>Port 0
Read Data Available</t>
  </si>
  <si>
    <r>
      <t xml:space="preserve">0 = interlace off
</t>
    </r>
    <r>
      <rPr>
        <b/>
        <sz val="11"/>
        <color theme="1"/>
        <rFont val="Calibri"/>
        <family val="2"/>
        <scheme val="minor"/>
      </rPr>
      <t>1 = interlace on</t>
    </r>
  </si>
  <si>
    <r>
      <t xml:space="preserve">0 = 16&amp;16 color mode
</t>
    </r>
    <r>
      <rPr>
        <b/>
        <sz val="11"/>
        <color theme="1"/>
        <rFont val="Calibri"/>
        <family val="2"/>
        <scheme val="minor"/>
      </rPr>
      <t>1 = 0&amp;256 color mode</t>
    </r>
  </si>
  <si>
    <t>IRQ mask</t>
  </si>
  <si>
    <t>RS232 Port 0 TBE irq</t>
  </si>
  <si>
    <t>RS232 Port 0 RDA irq</t>
  </si>
  <si>
    <t>PS/2 irq</t>
  </si>
  <si>
    <t>ms irq</t>
  </si>
  <si>
    <r>
      <rPr>
        <b/>
        <sz val="11"/>
        <color theme="1"/>
        <rFont val="Calibri"/>
        <family val="2"/>
        <scheme val="minor"/>
      </rPr>
      <t>0 = latch then shift</t>
    </r>
    <r>
      <rPr>
        <sz val="11"/>
        <color theme="1"/>
        <rFont val="Calibri"/>
        <family val="2"/>
        <scheme val="minor"/>
      </rPr>
      <t xml:space="preserve">
1 = shift then latch</t>
    </r>
  </si>
  <si>
    <t>N.I.G.E. Machine - selected hardware register descriptions</t>
  </si>
  <si>
    <t>N.I.G.E. Machine - system memory map</t>
  </si>
  <si>
    <r>
      <rPr>
        <b/>
        <sz val="11"/>
        <color theme="1"/>
        <rFont val="Calibri"/>
        <family val="2"/>
        <scheme val="minor"/>
      </rPr>
      <t>0 = chip select low</t>
    </r>
    <r>
      <rPr>
        <sz val="11"/>
        <color theme="1"/>
        <rFont val="Calibri"/>
        <family val="2"/>
        <scheme val="minor"/>
      </rPr>
      <t xml:space="preserve">
1 = chip select high</t>
    </r>
  </si>
  <si>
    <r>
      <rPr>
        <b/>
        <sz val="11"/>
        <color theme="1"/>
        <rFont val="Calibri"/>
        <family val="2"/>
        <scheme val="minor"/>
      </rPr>
      <t>0 = MOSI default low</t>
    </r>
    <r>
      <rPr>
        <sz val="11"/>
        <color theme="1"/>
        <rFont val="Calibri"/>
        <family val="2"/>
        <scheme val="minor"/>
      </rPr>
      <t xml:space="preserve">
1 = MOSI default high</t>
    </r>
  </si>
  <si>
    <t>* power-on default values are shown in bold</t>
  </si>
  <si>
    <t>Bit*</t>
  </si>
  <si>
    <t>* bits 15 - 7 of the IRQ mask register are not used and are available for expansion</t>
  </si>
  <si>
    <t>R/W</t>
  </si>
  <si>
    <t>W</t>
  </si>
  <si>
    <t>R</t>
  </si>
  <si>
    <t>FORTH word BUFFER: allocates memory starting at this address</t>
  </si>
  <si>
    <t>Writing to this address triggers the RS232 port to write the byte</t>
  </si>
  <si>
    <t>SPI data byte.  Writing to this address triggers the SPI tx/rx cycle</t>
  </si>
  <si>
    <r>
      <rPr>
        <b/>
        <sz val="11"/>
        <color theme="1"/>
        <rFont val="Calibri"/>
        <family val="2"/>
        <scheme val="minor"/>
      </rPr>
      <t xml:space="preserve">0 = clock rests low
</t>
    </r>
    <r>
      <rPr>
        <sz val="11"/>
        <color theme="1"/>
        <rFont val="Calibri"/>
        <family val="2"/>
        <scheme val="minor"/>
      </rPr>
      <t>1 = clock rests high</t>
    </r>
  </si>
  <si>
    <t>Copyright and license</t>
  </si>
  <si>
    <t>=====================</t>
  </si>
  <si>
    <t>The N.I.G.E machine, its design and its source code are Copyright (C) 2012 by Andrew Richard Read and dual licensed.</t>
  </si>
  <si>
    <t xml:space="preserve">    </t>
  </si>
  <si>
    <t>(1) For commercial or proprietary use you must obtain a commercial license agreement with Andrew Richard Read (anding_eunding@yahoo.com)</t>
  </si>
  <si>
    <t>The N.I.G.E Machine is distributed in the hope that it will be useful, but WITHOUT ANY WARRANTY; without even the implied warranty of MERCHANTABILITY or FITNESS FOR A PARTICULAR PURPOSE.  See the GNU General Public License for more details. You should have received a copy of the GNU General Public License along with this repository.  If not, see &lt;http://www.gnu.org/licenses/&gt;.</t>
  </si>
  <si>
    <t>(2) You can redistribute the N.I.G.E. Machine, its design and its source code and/or modify it under the terms of the GNU General Public License as published by the Free Software Foundation, either version 3 of the License, or (at your option) any later version.</t>
  </si>
  <si>
    <t>SPI status</t>
  </si>
  <si>
    <t>MISO</t>
  </si>
  <si>
    <t>Write protect</t>
  </si>
  <si>
    <t>Chip detect</t>
  </si>
  <si>
    <t>SD transfer bus ready</t>
  </si>
  <si>
    <t>STRING</t>
  </si>
  <si>
    <t>FAT buffers</t>
  </si>
  <si>
    <t>VBLANK</t>
  </si>
  <si>
    <t>VGA vertical blank</t>
  </si>
  <si>
    <t>Color RAM</t>
  </si>
  <si>
    <t xml:space="preserve">Access to the color RAM in the CPU address space </t>
  </si>
  <si>
    <r>
      <t xml:space="preserve">000 = off, 001 = 640*480, </t>
    </r>
    <r>
      <rPr>
        <b/>
        <sz val="11"/>
        <color theme="1"/>
        <rFont val="Calibri"/>
        <family val="2"/>
        <scheme val="minor"/>
      </rPr>
      <t>010 = 800*600</t>
    </r>
    <r>
      <rPr>
        <sz val="11"/>
        <color theme="1"/>
        <rFont val="Calibri"/>
        <family val="2"/>
        <scheme val="minor"/>
      </rPr>
      <t>, 011 = 1024*768</t>
    </r>
  </si>
  <si>
    <t>Text RAM 2 * 128 * 96 * 8+8bit</t>
  </si>
  <si>
    <t>Reserved for expansion</t>
  </si>
  <si>
    <t>Access to subroutine and exception stacks</t>
  </si>
  <si>
    <t>Subroutine and exception stacks</t>
  </si>
  <si>
    <t>USER data area</t>
  </si>
  <si>
    <t>Access to each VM's local user data</t>
  </si>
  <si>
    <t>Unsigned 32-bit counter at 100MHz</t>
  </si>
  <si>
    <t>Access to subroutine and exception stacks (current task)</t>
  </si>
  <si>
    <t>USER RAM</t>
  </si>
  <si>
    <t>ACCEPT input buffer</t>
  </si>
  <si>
    <t>PAD</t>
  </si>
  <si>
    <t>Available for additional USER variables</t>
  </si>
  <si>
    <t>STRINGP, next available location in the string buffer</t>
  </si>
  <si>
    <t>STATE, compile/interpret flag</t>
  </si>
  <si>
    <t>input_buff, address of the input buffer</t>
  </si>
  <si>
    <t>input_size, size capacity of the input buffer</t>
  </si>
  <si>
    <t>&gt;IN, offset to current parse area</t>
  </si>
  <si>
    <t>IN_LEN, number of characters in the input buffer</t>
  </si>
  <si>
    <t>Current compilation WID</t>
  </si>
  <si>
    <t>Number of WID's in the search list</t>
  </si>
  <si>
    <t>Search list of up to 14 WID's</t>
  </si>
  <si>
    <t>HLD_, pointer used by picture numeric conversion</t>
  </si>
  <si>
    <t>Absolute address</t>
  </si>
  <si>
    <t>FAT buffers for FAT table</t>
  </si>
  <si>
    <t>FAT buffer for sector R/W</t>
  </si>
  <si>
    <t>Virtualization registers</t>
  </si>
  <si>
    <t>SingleMulti</t>
  </si>
  <si>
    <t>Task Control</t>
  </si>
  <si>
    <t>PC Override</t>
  </si>
  <si>
    <t>Virtual interrupt</t>
  </si>
  <si>
    <t>Current Virtual Machine</t>
  </si>
  <si>
    <t>width</t>
  </si>
  <si>
    <t>depth</t>
  </si>
  <si>
    <t xml:space="preserve">vmp_w </t>
  </si>
  <si>
    <t xml:space="preserve">psp_w </t>
  </si>
  <si>
    <t xml:space="preserve">rsp_w </t>
  </si>
  <si>
    <t xml:space="preserve">ssp_w </t>
  </si>
  <si>
    <t xml:space="preserve">esp_w </t>
  </si>
  <si>
    <t>Parameter stack depth</t>
  </si>
  <si>
    <t>Return stack depth</t>
  </si>
  <si>
    <t>Subroutine stack depth</t>
  </si>
  <si>
    <t>Exception stack depth</t>
  </si>
  <si>
    <t>User data area</t>
  </si>
  <si>
    <t>user_w</t>
  </si>
  <si>
    <t>Number of virtual machines</t>
  </si>
  <si>
    <t>cells</t>
  </si>
  <si>
    <t>longwords</t>
  </si>
  <si>
    <t>instances</t>
  </si>
  <si>
    <t>Interlace - number of interlace scanlines between character rows</t>
  </si>
  <si>
    <t>charHeight - height of each character in pixels</t>
  </si>
  <si>
    <t>charWidth - width of each character in pixels</t>
  </si>
  <si>
    <t>Interlace</t>
  </si>
  <si>
    <t>charWidth</t>
  </si>
  <si>
    <t>charHeight</t>
  </si>
  <si>
    <t>VGArows</t>
  </si>
  <si>
    <t>VGAcols</t>
  </si>
  <si>
    <t>Number of complete rows on screen</t>
  </si>
  <si>
    <t>Number of complete columns on screen</t>
  </si>
  <si>
    <t>MEMaddr(17 downto 11)</t>
  </si>
  <si>
    <t>Multitasking control</t>
  </si>
  <si>
    <t>Access to multitasking control registers</t>
  </si>
  <si>
    <t>Local variables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</si>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</sst>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NumberFormat="1" applyAlignment="1">
      <alignment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inden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abSelected="1" zoomScale="80" zoomScaleNormal="80" workbookViewId="0">
      <selection activeCell="B9" sqref="B9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0" width="25.7109375" customWidth="1"/>
    <col min="11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 s="32" t="s">
        <v>156</v>
      </c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(128-20)*1024</f>
        <v>110592</v>
      </c>
      <c r="B8" s="7">
        <f t="shared" ref="B8:B12" si="0">C7+1</f>
        <v>131072</v>
      </c>
      <c r="C8" s="7">
        <f>B8+A8-1</f>
        <v>241663</v>
      </c>
      <c r="D8" s="7" t="str">
        <f t="shared" ref="D8:E13" si="1">DEC2HEX(B8,6)</f>
        <v>020000</v>
      </c>
      <c r="E8" s="7" t="str">
        <f t="shared" si="1"/>
        <v>03AFFF</v>
      </c>
      <c r="F8" s="7"/>
      <c r="G8" s="8" t="s">
        <v>99</v>
      </c>
    </row>
    <row r="9" spans="1:14" x14ac:dyDescent="0.25">
      <c r="A9" s="7">
        <f>2*4096</f>
        <v>8192</v>
      </c>
      <c r="B9" s="7">
        <f>C8+1</f>
        <v>241664</v>
      </c>
      <c r="C9" s="7">
        <f t="shared" ref="C9" si="2">B9+A9-1</f>
        <v>249855</v>
      </c>
      <c r="D9" s="7" t="str">
        <f t="shared" si="1"/>
        <v>03B000</v>
      </c>
      <c r="E9" s="7" t="str">
        <f t="shared" si="1"/>
        <v>03CFFF</v>
      </c>
      <c r="F9" s="7"/>
      <c r="G9" s="8" t="s">
        <v>4</v>
      </c>
      <c r="H9" s="30" t="s">
        <v>72</v>
      </c>
      <c r="I9" t="s">
        <v>51</v>
      </c>
      <c r="J9" t="str">
        <f>DEC2BIN(B9/2^11,7)</f>
        <v>1110110</v>
      </c>
    </row>
    <row r="10" spans="1:14" x14ac:dyDescent="0.25">
      <c r="A10" s="7">
        <v>2048</v>
      </c>
      <c r="B10" s="7">
        <f>C9+1</f>
        <v>249856</v>
      </c>
      <c r="C10" s="7">
        <f t="shared" ref="C10" si="3">B10+A10-1</f>
        <v>251903</v>
      </c>
      <c r="D10" s="7" t="str">
        <f t="shared" ref="D10" si="4">DEC2HEX(B10,6)</f>
        <v>03D000</v>
      </c>
      <c r="E10" s="7" t="str">
        <f t="shared" ref="E10" si="5">DEC2HEX(C10,6)</f>
        <v>03D7FF</v>
      </c>
      <c r="F10" s="7"/>
      <c r="G10" s="8" t="s">
        <v>95</v>
      </c>
      <c r="H10" s="30" t="s">
        <v>72</v>
      </c>
      <c r="I10" t="s">
        <v>96</v>
      </c>
      <c r="J10" t="str">
        <f t="shared" ref="J10:J13" si="6">DEC2BIN(B10/2^11,7)</f>
        <v>1111010</v>
      </c>
    </row>
    <row r="11" spans="1:14" x14ac:dyDescent="0.25">
      <c r="A11" s="7">
        <v>2048</v>
      </c>
      <c r="B11" s="7">
        <f>C10+1</f>
        <v>251904</v>
      </c>
      <c r="C11" s="7">
        <f t="shared" ref="C11" si="7">B11+A11-1</f>
        <v>253951</v>
      </c>
      <c r="D11" s="7" t="str">
        <f t="shared" si="1"/>
        <v>03D800</v>
      </c>
      <c r="E11" s="7" t="str">
        <f t="shared" si="1"/>
        <v>03DFFF</v>
      </c>
      <c r="F11" s="7"/>
      <c r="G11" s="8" t="s">
        <v>159</v>
      </c>
      <c r="H11" s="30" t="s">
        <v>72</v>
      </c>
      <c r="I11" t="s">
        <v>105</v>
      </c>
      <c r="J11" t="str">
        <f t="shared" si="6"/>
        <v>1111011</v>
      </c>
    </row>
    <row r="12" spans="1:14" x14ac:dyDescent="0.25">
      <c r="A12" s="7">
        <v>4096</v>
      </c>
      <c r="B12" s="7">
        <f t="shared" si="0"/>
        <v>253952</v>
      </c>
      <c r="C12" s="7">
        <f>B12+A12-1</f>
        <v>258047</v>
      </c>
      <c r="D12" s="7" t="str">
        <f t="shared" si="1"/>
        <v>03E000</v>
      </c>
      <c r="E12" s="7" t="str">
        <f t="shared" si="1"/>
        <v>03EFFF</v>
      </c>
      <c r="F12" s="7"/>
      <c r="G12" s="8" t="s">
        <v>102</v>
      </c>
      <c r="H12" s="30" t="s">
        <v>72</v>
      </c>
      <c r="I12" t="s">
        <v>103</v>
      </c>
      <c r="J12" t="str">
        <f t="shared" si="6"/>
        <v>1111100</v>
      </c>
    </row>
    <row r="13" spans="1:14" x14ac:dyDescent="0.25">
      <c r="A13" s="7">
        <v>2048</v>
      </c>
      <c r="B13" s="7">
        <f>C12+1</f>
        <v>258048</v>
      </c>
      <c r="C13" s="7">
        <f t="shared" ref="C13" si="8">B13+A13-1</f>
        <v>260095</v>
      </c>
      <c r="D13" s="7" t="str">
        <f t="shared" si="1"/>
        <v>03F000</v>
      </c>
      <c r="E13" s="7" t="str">
        <f t="shared" si="1"/>
        <v>03F7FF</v>
      </c>
      <c r="F13" s="7"/>
      <c r="G13" s="8" t="s">
        <v>157</v>
      </c>
      <c r="H13" s="30" t="s">
        <v>72</v>
      </c>
      <c r="I13" t="s">
        <v>158</v>
      </c>
      <c r="J13" t="str">
        <f t="shared" si="6"/>
        <v>1111110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E43" si="9">DEC2HEX(B19,6)</f>
        <v>03F800</v>
      </c>
      <c r="E19" s="7" t="str">
        <f t="shared" si="9"/>
        <v>03F803</v>
      </c>
      <c r="F19" s="7"/>
      <c r="G19" s="8" t="s">
        <v>16</v>
      </c>
      <c r="H19" s="30" t="s">
        <v>72</v>
      </c>
      <c r="I19" t="s">
        <v>28</v>
      </c>
      <c r="J19" t="str">
        <f t="shared" ref="J19" si="10">DEC2BIN(B19/2^11,7)</f>
        <v>1111111</v>
      </c>
    </row>
    <row r="20" spans="1:14" x14ac:dyDescent="0.25">
      <c r="A20" s="7">
        <v>4</v>
      </c>
      <c r="B20" s="7">
        <f>B19+4</f>
        <v>260100</v>
      </c>
      <c r="C20" s="7">
        <f t="shared" ref="C20:C37" si="11">B20+A20-1</f>
        <v>260103</v>
      </c>
      <c r="D20" s="7" t="str">
        <f t="shared" si="9"/>
        <v>03F804</v>
      </c>
      <c r="E20" s="7" t="str">
        <f t="shared" si="9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42" si="12">B20+4</f>
        <v>260104</v>
      </c>
      <c r="C21" s="7">
        <f t="shared" si="11"/>
        <v>260104</v>
      </c>
      <c r="D21" s="7" t="str">
        <f t="shared" si="9"/>
        <v>03F808</v>
      </c>
      <c r="E21" s="7" t="str">
        <f t="shared" si="9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2"/>
        <v>260108</v>
      </c>
      <c r="C22" s="7">
        <f t="shared" si="11"/>
        <v>260108</v>
      </c>
      <c r="D22" s="7" t="str">
        <f t="shared" si="9"/>
        <v>03F80C</v>
      </c>
      <c r="E22" s="7" t="str">
        <f t="shared" si="9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2"/>
        <v>260112</v>
      </c>
      <c r="C23" s="7">
        <f t="shared" si="11"/>
        <v>260112</v>
      </c>
      <c r="D23" s="7" t="str">
        <f t="shared" si="9"/>
        <v>03F810</v>
      </c>
      <c r="E23" s="7" t="str">
        <f t="shared" si="9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2"/>
        <v>260116</v>
      </c>
      <c r="C24" s="7">
        <f t="shared" si="11"/>
        <v>260116</v>
      </c>
      <c r="D24" s="7" t="str">
        <f t="shared" si="9"/>
        <v>03F814</v>
      </c>
      <c r="E24" s="7" t="str">
        <f t="shared" si="9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2"/>
        <v>260120</v>
      </c>
      <c r="C25" s="7">
        <f t="shared" si="11"/>
        <v>260121</v>
      </c>
      <c r="D25" s="7" t="str">
        <f t="shared" si="9"/>
        <v>03F818</v>
      </c>
      <c r="E25" s="7" t="str">
        <f t="shared" si="9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2"/>
        <v>260124</v>
      </c>
      <c r="C26" s="7">
        <f>B26+A26-1</f>
        <v>260124</v>
      </c>
      <c r="D26" s="7" t="str">
        <f t="shared" si="9"/>
        <v>03F81C</v>
      </c>
      <c r="E26" s="7" t="str">
        <f t="shared" si="9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2"/>
        <v>260128</v>
      </c>
      <c r="C27" s="7">
        <f t="shared" si="11"/>
        <v>260128</v>
      </c>
      <c r="D27" s="7" t="str">
        <f t="shared" si="9"/>
        <v>03F820</v>
      </c>
      <c r="E27" s="7" t="str">
        <f t="shared" si="9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2"/>
        <v>260132</v>
      </c>
      <c r="C28" s="7">
        <f t="shared" si="11"/>
        <v>260135</v>
      </c>
      <c r="D28" s="7" t="str">
        <f t="shared" si="9"/>
        <v>03F824</v>
      </c>
      <c r="E28" s="7" t="str">
        <f t="shared" si="9"/>
        <v>03F827</v>
      </c>
      <c r="F28" s="7"/>
      <c r="G28" s="8" t="s">
        <v>38</v>
      </c>
      <c r="H28" s="30" t="s">
        <v>74</v>
      </c>
      <c r="I28" t="s">
        <v>104</v>
      </c>
    </row>
    <row r="29" spans="1:14" x14ac:dyDescent="0.25">
      <c r="A29" s="7">
        <v>4</v>
      </c>
      <c r="B29" s="7">
        <f t="shared" si="12"/>
        <v>260136</v>
      </c>
      <c r="C29" s="7">
        <f t="shared" si="11"/>
        <v>260139</v>
      </c>
      <c r="D29" s="7" t="str">
        <f t="shared" si="9"/>
        <v>03F828</v>
      </c>
      <c r="E29" s="7" t="str">
        <f t="shared" si="9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2"/>
        <v>260140</v>
      </c>
      <c r="C30" s="7">
        <f t="shared" si="11"/>
        <v>260141</v>
      </c>
      <c r="D30" s="7" t="str">
        <f t="shared" si="9"/>
        <v>03F82C</v>
      </c>
      <c r="E30" s="7" t="str">
        <f t="shared" si="9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2"/>
        <v>260144</v>
      </c>
      <c r="C31" s="7">
        <f t="shared" si="11"/>
        <v>260145</v>
      </c>
      <c r="D31" s="7" t="str">
        <f t="shared" si="9"/>
        <v>03F830</v>
      </c>
      <c r="E31" s="7" t="str">
        <f t="shared" si="9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2"/>
        <v>260148</v>
      </c>
      <c r="C32" s="7">
        <f t="shared" si="11"/>
        <v>260148</v>
      </c>
      <c r="D32" s="7" t="str">
        <f t="shared" si="9"/>
        <v>03F834</v>
      </c>
      <c r="E32" s="7" t="str">
        <f t="shared" si="9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2"/>
        <v>260152</v>
      </c>
      <c r="C33" s="7">
        <f t="shared" si="11"/>
        <v>260152</v>
      </c>
      <c r="D33" s="7" t="str">
        <f t="shared" si="9"/>
        <v>03F838</v>
      </c>
      <c r="E33" s="7" t="str">
        <f t="shared" si="9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2"/>
        <v>260156</v>
      </c>
      <c r="C34" s="7">
        <f t="shared" si="11"/>
        <v>260156</v>
      </c>
      <c r="D34" s="7" t="str">
        <f t="shared" si="9"/>
        <v>03F83C</v>
      </c>
      <c r="E34" s="7" t="str">
        <f t="shared" si="9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2"/>
        <v>260160</v>
      </c>
      <c r="C35" s="7">
        <f t="shared" si="11"/>
        <v>260160</v>
      </c>
      <c r="D35" s="7" t="str">
        <f t="shared" si="9"/>
        <v>03F840</v>
      </c>
      <c r="E35" s="7" t="str">
        <f t="shared" si="9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2"/>
        <v>260164</v>
      </c>
      <c r="C36" s="7">
        <f t="shared" si="11"/>
        <v>260164</v>
      </c>
      <c r="D36" s="7" t="str">
        <f t="shared" si="9"/>
        <v>03F844</v>
      </c>
      <c r="E36" s="7" t="str">
        <f t="shared" si="9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2"/>
        <v>260168</v>
      </c>
      <c r="C37" s="7">
        <f t="shared" si="11"/>
        <v>260168</v>
      </c>
      <c r="D37" s="7" t="str">
        <f t="shared" si="9"/>
        <v>03F848</v>
      </c>
      <c r="E37" s="7" t="str">
        <f t="shared" si="9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v>1</v>
      </c>
      <c r="B38" s="7">
        <f t="shared" si="12"/>
        <v>260172</v>
      </c>
      <c r="C38" s="7">
        <f t="shared" ref="C38:C42" si="13">B38+A38-1</f>
        <v>260172</v>
      </c>
      <c r="D38" s="7" t="str">
        <f t="shared" ref="D38:D42" si="14">DEC2HEX(B38,6)</f>
        <v>03F84C</v>
      </c>
      <c r="E38" s="7" t="str">
        <f t="shared" ref="E38:E42" si="15">DEC2HEX(C38,6)</f>
        <v>03F84C</v>
      </c>
      <c r="F38" s="7"/>
      <c r="G38" s="8" t="s">
        <v>149</v>
      </c>
      <c r="H38" s="30" t="s">
        <v>72</v>
      </c>
      <c r="I38" t="s">
        <v>146</v>
      </c>
    </row>
    <row r="39" spans="1:14" x14ac:dyDescent="0.25">
      <c r="A39" s="7">
        <v>1</v>
      </c>
      <c r="B39" s="7">
        <f t="shared" si="12"/>
        <v>260176</v>
      </c>
      <c r="C39" s="7">
        <f t="shared" si="13"/>
        <v>260176</v>
      </c>
      <c r="D39" s="7" t="str">
        <f t="shared" si="14"/>
        <v>03F850</v>
      </c>
      <c r="E39" s="7" t="str">
        <f t="shared" si="15"/>
        <v>03F850</v>
      </c>
      <c r="F39" s="7"/>
      <c r="G39" s="8" t="s">
        <v>150</v>
      </c>
      <c r="H39" s="30" t="s">
        <v>72</v>
      </c>
      <c r="I39" t="s">
        <v>148</v>
      </c>
    </row>
    <row r="40" spans="1:14" x14ac:dyDescent="0.25">
      <c r="A40" s="7">
        <v>1</v>
      </c>
      <c r="B40" s="7">
        <f t="shared" si="12"/>
        <v>260180</v>
      </c>
      <c r="C40" s="7">
        <f t="shared" si="13"/>
        <v>260180</v>
      </c>
      <c r="D40" s="7" t="str">
        <f t="shared" si="14"/>
        <v>03F854</v>
      </c>
      <c r="E40" s="7" t="str">
        <f t="shared" si="15"/>
        <v>03F854</v>
      </c>
      <c r="F40" s="7"/>
      <c r="G40" s="8" t="s">
        <v>151</v>
      </c>
      <c r="H40" s="30" t="s">
        <v>72</v>
      </c>
      <c r="I40" t="s">
        <v>147</v>
      </c>
    </row>
    <row r="41" spans="1:14" x14ac:dyDescent="0.25">
      <c r="A41" s="7">
        <v>1</v>
      </c>
      <c r="B41" s="7">
        <f t="shared" si="12"/>
        <v>260184</v>
      </c>
      <c r="C41" s="7">
        <f t="shared" si="13"/>
        <v>260184</v>
      </c>
      <c r="D41" s="7" t="str">
        <f t="shared" si="14"/>
        <v>03F858</v>
      </c>
      <c r="E41" s="7" t="str">
        <f t="shared" si="15"/>
        <v>03F858</v>
      </c>
      <c r="F41" s="7"/>
      <c r="G41" s="8" t="s">
        <v>152</v>
      </c>
      <c r="H41" s="30" t="s">
        <v>72</v>
      </c>
      <c r="I41" t="s">
        <v>154</v>
      </c>
    </row>
    <row r="42" spans="1:14" x14ac:dyDescent="0.25">
      <c r="A42" s="7">
        <v>1</v>
      </c>
      <c r="B42" s="7">
        <f t="shared" si="12"/>
        <v>260188</v>
      </c>
      <c r="C42" s="7">
        <f t="shared" si="13"/>
        <v>260188</v>
      </c>
      <c r="D42" s="7" t="str">
        <f t="shared" si="14"/>
        <v>03F85C</v>
      </c>
      <c r="E42" s="7" t="str">
        <f t="shared" si="15"/>
        <v>03F85C</v>
      </c>
      <c r="F42" s="7"/>
      <c r="G42" s="8" t="s">
        <v>153</v>
      </c>
      <c r="H42" s="30" t="s">
        <v>72</v>
      </c>
      <c r="I42" t="s">
        <v>155</v>
      </c>
    </row>
    <row r="43" spans="1:14" x14ac:dyDescent="0.25">
      <c r="A43" s="7">
        <f>C43-B43</f>
        <v>1951</v>
      </c>
      <c r="B43" s="7">
        <f>B42+4</f>
        <v>260192</v>
      </c>
      <c r="C43" s="7">
        <f>C49</f>
        <v>262143</v>
      </c>
      <c r="D43" s="7" t="str">
        <f t="shared" si="9"/>
        <v>03F860</v>
      </c>
      <c r="E43" s="7" t="str">
        <f t="shared" si="9"/>
        <v>03FFFF</v>
      </c>
      <c r="F43" s="7"/>
      <c r="G43" s="12" t="s">
        <v>45</v>
      </c>
    </row>
    <row r="45" spans="1:14" s="9" customFormat="1" x14ac:dyDescent="0.25">
      <c r="A45" s="10" t="s">
        <v>26</v>
      </c>
      <c r="D45" s="16"/>
      <c r="E45" s="16"/>
      <c r="F45" s="16"/>
      <c r="H45" s="30"/>
      <c r="I45"/>
      <c r="J45"/>
      <c r="K45"/>
      <c r="L45"/>
      <c r="M45"/>
      <c r="N45"/>
    </row>
    <row r="46" spans="1:14" s="10" customFormat="1" x14ac:dyDescent="0.25">
      <c r="A46" s="13" t="s">
        <v>6</v>
      </c>
      <c r="B46" s="13" t="s">
        <v>10</v>
      </c>
      <c r="C46" s="13" t="s">
        <v>11</v>
      </c>
      <c r="D46" s="13" t="s">
        <v>10</v>
      </c>
      <c r="E46" s="13" t="s">
        <v>12</v>
      </c>
      <c r="F46" s="13"/>
      <c r="G46" s="10" t="s">
        <v>0</v>
      </c>
      <c r="H46" s="30"/>
      <c r="I46"/>
      <c r="J46"/>
      <c r="K46"/>
      <c r="L46"/>
      <c r="M46"/>
      <c r="N46"/>
    </row>
    <row r="47" spans="1:14" s="10" customFormat="1" x14ac:dyDescent="0.25">
      <c r="A47" s="13"/>
      <c r="B47" s="13" t="s">
        <v>8</v>
      </c>
      <c r="C47" s="13" t="s">
        <v>8</v>
      </c>
      <c r="D47" s="13" t="s">
        <v>9</v>
      </c>
      <c r="E47" s="13" t="s">
        <v>9</v>
      </c>
      <c r="F47" s="13"/>
      <c r="H47" s="30"/>
      <c r="I47"/>
      <c r="J47"/>
      <c r="K47"/>
      <c r="L47"/>
      <c r="M47"/>
      <c r="N47"/>
    </row>
    <row r="48" spans="1:14" s="5" customFormat="1" x14ac:dyDescent="0.25">
      <c r="A48" s="6"/>
      <c r="B48" s="6"/>
      <c r="C48" s="6"/>
      <c r="D48" s="6"/>
      <c r="E48" s="6"/>
      <c r="F48" s="6"/>
      <c r="G48" s="10"/>
      <c r="H48" s="30"/>
      <c r="I48"/>
      <c r="J48"/>
      <c r="K48"/>
      <c r="L48"/>
      <c r="M48"/>
      <c r="N48"/>
    </row>
    <row r="49" spans="1:9" x14ac:dyDescent="0.25">
      <c r="A49" s="7">
        <f>256*1024</f>
        <v>262144</v>
      </c>
      <c r="B49" s="7">
        <v>0</v>
      </c>
      <c r="C49" s="7">
        <f>A49-1</f>
        <v>262143</v>
      </c>
      <c r="D49" s="7" t="str">
        <f>DEC2HEX(B49,6)</f>
        <v>000000</v>
      </c>
      <c r="E49" s="7" t="str">
        <f>DEC2HEX(C49,6)</f>
        <v>03FFFF</v>
      </c>
      <c r="F49" s="7"/>
      <c r="G49" s="12" t="s">
        <v>46</v>
      </c>
      <c r="H49" s="34"/>
    </row>
    <row r="50" spans="1:9" x14ac:dyDescent="0.25">
      <c r="A50" s="7">
        <f>2*(128*96*2)</f>
        <v>49152</v>
      </c>
      <c r="B50" s="7">
        <f>C49+1</f>
        <v>262144</v>
      </c>
      <c r="C50" s="7">
        <f t="shared" ref="C50:C52" si="16">B50+A50-1</f>
        <v>311295</v>
      </c>
      <c r="D50" s="7" t="str">
        <f t="shared" ref="D50:E53" si="17">DEC2HEX(B50,6)</f>
        <v>040000</v>
      </c>
      <c r="E50" s="7" t="str">
        <f t="shared" si="17"/>
        <v>04BFFF</v>
      </c>
      <c r="F50" s="7"/>
      <c r="G50" s="8" t="s">
        <v>98</v>
      </c>
      <c r="H50" s="30" t="s">
        <v>72</v>
      </c>
    </row>
    <row r="51" spans="1:9" x14ac:dyDescent="0.25">
      <c r="A51" s="7">
        <v>512</v>
      </c>
      <c r="B51" s="7">
        <f>C50+1</f>
        <v>311296</v>
      </c>
      <c r="C51" s="7">
        <f t="shared" ref="C51" si="18">B51+A51-1</f>
        <v>311807</v>
      </c>
      <c r="D51" s="7" t="str">
        <f t="shared" ref="D51" si="19">DEC2HEX(B51,6)</f>
        <v>04C000</v>
      </c>
      <c r="E51" s="7" t="str">
        <f t="shared" ref="E51" si="20">DEC2HEX(C51,6)</f>
        <v>04C1FF</v>
      </c>
      <c r="F51" s="7"/>
      <c r="G51" s="8" t="s">
        <v>122</v>
      </c>
      <c r="H51" s="30" t="s">
        <v>72</v>
      </c>
    </row>
    <row r="52" spans="1:9" x14ac:dyDescent="0.25">
      <c r="A52" s="7">
        <v>512</v>
      </c>
      <c r="B52" s="7">
        <f>C51+1</f>
        <v>311808</v>
      </c>
      <c r="C52" s="7">
        <f t="shared" si="16"/>
        <v>312319</v>
      </c>
      <c r="D52" s="7" t="str">
        <f t="shared" si="17"/>
        <v>04C200</v>
      </c>
      <c r="E52" s="7" t="str">
        <f t="shared" si="17"/>
        <v>04C3FF</v>
      </c>
      <c r="F52" s="7"/>
      <c r="G52" s="8" t="s">
        <v>121</v>
      </c>
      <c r="H52" s="30" t="s">
        <v>72</v>
      </c>
    </row>
    <row r="53" spans="1:9" x14ac:dyDescent="0.25">
      <c r="A53" s="7">
        <f>C53-B53</f>
        <v>16464895</v>
      </c>
      <c r="B53" s="7">
        <f>C52+1</f>
        <v>312320</v>
      </c>
      <c r="C53" s="7">
        <f>16*1024*1024-1</f>
        <v>16777215</v>
      </c>
      <c r="D53" s="7" t="str">
        <f t="shared" si="17"/>
        <v>04C400</v>
      </c>
      <c r="E53" s="7" t="str">
        <f t="shared" si="17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zoomScale="80" zoomScaleNormal="80" workbookViewId="0">
      <selection activeCell="A17" sqref="A17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106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8" si="0">DEC2HEX(B6,6)</f>
        <v>000000</v>
      </c>
      <c r="E6" s="7" t="str">
        <f t="shared" si="0"/>
        <v>000003</v>
      </c>
      <c r="F6" s="7"/>
      <c r="G6" s="8" t="s">
        <v>112</v>
      </c>
      <c r="H6" s="30">
        <f>B6+'Memory Map'!$B$10</f>
        <v>249856</v>
      </c>
      <c r="I6" s="7" t="str">
        <f>DEC2HEX(H6,6)</f>
        <v>03D000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113</v>
      </c>
      <c r="H7" s="30">
        <f>B7+'Memory Map'!$B$10</f>
        <v>249860</v>
      </c>
      <c r="I7" s="7" t="str">
        <f t="shared" ref="I7:I19" si="1">DEC2HEX(H7,6)</f>
        <v>03D004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114</v>
      </c>
      <c r="H8" s="30">
        <f>B8+'Memory Map'!$B$10</f>
        <v>249864</v>
      </c>
      <c r="I8" s="7" t="str">
        <f t="shared" si="1"/>
        <v>03D008</v>
      </c>
    </row>
    <row r="9" spans="1:9" ht="15.75" x14ac:dyDescent="0.25">
      <c r="A9" s="7">
        <v>4</v>
      </c>
      <c r="B9" s="7">
        <f t="shared" ref="B9:B15" si="2">C8+1</f>
        <v>12</v>
      </c>
      <c r="C9" s="7">
        <f t="shared" ref="C9:C15" si="3">B9+A9-1</f>
        <v>15</v>
      </c>
      <c r="D9" s="7" t="str">
        <f t="shared" ref="D9:D15" si="4">DEC2HEX(B9,6)</f>
        <v>00000C</v>
      </c>
      <c r="E9" s="7" t="str">
        <f t="shared" ref="E9:E15" si="5">DEC2HEX(C9,6)</f>
        <v>00000F</v>
      </c>
      <c r="F9" s="7"/>
      <c r="G9" s="8" t="s">
        <v>115</v>
      </c>
      <c r="H9" s="30">
        <f>B9+'Memory Map'!$B$10</f>
        <v>249868</v>
      </c>
      <c r="I9" s="7" t="str">
        <f t="shared" si="1"/>
        <v>03D00C</v>
      </c>
    </row>
    <row r="10" spans="1:9" ht="15.75" x14ac:dyDescent="0.25">
      <c r="A10" s="7">
        <v>4</v>
      </c>
      <c r="B10" s="7">
        <f t="shared" si="2"/>
        <v>16</v>
      </c>
      <c r="C10" s="7">
        <f t="shared" si="3"/>
        <v>19</v>
      </c>
      <c r="D10" s="7" t="str">
        <f t="shared" si="4"/>
        <v>000010</v>
      </c>
      <c r="E10" s="7" t="str">
        <f t="shared" si="5"/>
        <v>000013</v>
      </c>
      <c r="F10" s="7"/>
      <c r="G10" s="8" t="s">
        <v>119</v>
      </c>
      <c r="H10" s="30">
        <f>B10+'Memory Map'!$B$10</f>
        <v>249872</v>
      </c>
      <c r="I10" s="7" t="str">
        <f t="shared" si="1"/>
        <v>03D010</v>
      </c>
    </row>
    <row r="11" spans="1:9" ht="15.75" x14ac:dyDescent="0.25">
      <c r="A11" s="7">
        <v>4</v>
      </c>
      <c r="B11" s="7">
        <f t="shared" si="2"/>
        <v>20</v>
      </c>
      <c r="C11" s="7">
        <f t="shared" si="3"/>
        <v>23</v>
      </c>
      <c r="D11" s="7" t="str">
        <f t="shared" si="4"/>
        <v>000014</v>
      </c>
      <c r="E11" s="7" t="str">
        <f t="shared" si="5"/>
        <v>000017</v>
      </c>
      <c r="F11" s="7"/>
      <c r="G11" s="8" t="s">
        <v>110</v>
      </c>
      <c r="H11" s="30">
        <f>B11+'Memory Map'!$B$10</f>
        <v>249876</v>
      </c>
      <c r="I11" s="7" t="str">
        <f t="shared" si="1"/>
        <v>03D014</v>
      </c>
    </row>
    <row r="12" spans="1:9" ht="15.75" x14ac:dyDescent="0.25">
      <c r="A12" s="7">
        <v>4</v>
      </c>
      <c r="B12" s="7">
        <f t="shared" si="2"/>
        <v>24</v>
      </c>
      <c r="C12" s="7">
        <f t="shared" si="3"/>
        <v>27</v>
      </c>
      <c r="D12" s="7" t="str">
        <f t="shared" si="4"/>
        <v>000018</v>
      </c>
      <c r="E12" s="7" t="str">
        <f t="shared" si="5"/>
        <v>00001B</v>
      </c>
      <c r="F12" s="7"/>
      <c r="G12" s="8" t="s">
        <v>111</v>
      </c>
      <c r="H12" s="30">
        <f>B12+'Memory Map'!$B$10</f>
        <v>249880</v>
      </c>
      <c r="I12" s="7" t="str">
        <f t="shared" si="1"/>
        <v>03D018</v>
      </c>
    </row>
    <row r="13" spans="1:9" ht="15.75" x14ac:dyDescent="0.25">
      <c r="A13" s="7">
        <v>1</v>
      </c>
      <c r="B13" s="7">
        <f t="shared" si="2"/>
        <v>28</v>
      </c>
      <c r="C13" s="7">
        <f t="shared" si="3"/>
        <v>28</v>
      </c>
      <c r="D13" s="7" t="str">
        <f t="shared" si="4"/>
        <v>00001C</v>
      </c>
      <c r="E13" s="7" t="str">
        <f t="shared" si="5"/>
        <v>00001C</v>
      </c>
      <c r="F13" s="7"/>
      <c r="G13" s="8" t="s">
        <v>116</v>
      </c>
      <c r="H13" s="30">
        <f>B13+'Memory Map'!$B$10</f>
        <v>249884</v>
      </c>
      <c r="I13" s="7" t="str">
        <f t="shared" si="1"/>
        <v>03D01C</v>
      </c>
    </row>
    <row r="14" spans="1:9" ht="15.75" x14ac:dyDescent="0.25">
      <c r="A14" s="7">
        <v>1</v>
      </c>
      <c r="B14" s="7">
        <f t="shared" si="2"/>
        <v>29</v>
      </c>
      <c r="C14" s="7">
        <f t="shared" si="3"/>
        <v>29</v>
      </c>
      <c r="D14" s="7" t="str">
        <f t="shared" si="4"/>
        <v>00001D</v>
      </c>
      <c r="E14" s="7" t="str">
        <f t="shared" si="5"/>
        <v>00001D</v>
      </c>
      <c r="F14" s="7"/>
      <c r="G14" s="8" t="s">
        <v>117</v>
      </c>
      <c r="H14" s="30">
        <f>B14+'Memory Map'!$B$10</f>
        <v>249885</v>
      </c>
      <c r="I14" s="7" t="str">
        <f t="shared" si="1"/>
        <v>03D01D</v>
      </c>
    </row>
    <row r="15" spans="1:9" ht="15.75" x14ac:dyDescent="0.25">
      <c r="A15" s="7">
        <v>14</v>
      </c>
      <c r="B15" s="7">
        <f t="shared" si="2"/>
        <v>30</v>
      </c>
      <c r="C15" s="7">
        <f t="shared" si="3"/>
        <v>43</v>
      </c>
      <c r="D15" s="7" t="str">
        <f t="shared" si="4"/>
        <v>00001E</v>
      </c>
      <c r="E15" s="7" t="str">
        <f t="shared" si="5"/>
        <v>00002B</v>
      </c>
      <c r="F15" s="7"/>
      <c r="G15" s="8" t="s">
        <v>118</v>
      </c>
      <c r="H15" s="30">
        <f>B15+'Memory Map'!$B$10</f>
        <v>249886</v>
      </c>
      <c r="I15" s="7" t="str">
        <f t="shared" si="1"/>
        <v>03D01E</v>
      </c>
    </row>
    <row r="16" spans="1:9" ht="15.75" x14ac:dyDescent="0.25">
      <c r="A16" s="7">
        <f>C16-B16+1</f>
        <v>980</v>
      </c>
      <c r="B16" s="7">
        <f>C15+1</f>
        <v>44</v>
      </c>
      <c r="C16" s="7">
        <f>B17-1</f>
        <v>1023</v>
      </c>
      <c r="D16" s="7" t="str">
        <f t="shared" ref="D16:D19" si="6">DEC2HEX(B16,6)</f>
        <v>00002C</v>
      </c>
      <c r="E16" s="7" t="str">
        <f t="shared" ref="E16:E19" si="7">DEC2HEX(C16,6)</f>
        <v>0003FF</v>
      </c>
      <c r="F16" s="7"/>
      <c r="G16" s="8" t="s">
        <v>109</v>
      </c>
      <c r="H16" s="30">
        <f>B16+'Memory Map'!$B$10</f>
        <v>249900</v>
      </c>
      <c r="I16" s="7" t="str">
        <f t="shared" si="1"/>
        <v>03D02C</v>
      </c>
    </row>
    <row r="17" spans="1:9" ht="15.75" x14ac:dyDescent="0.25">
      <c r="A17" s="7">
        <v>512</v>
      </c>
      <c r="B17" s="7">
        <f>C17-A17+1</f>
        <v>1024</v>
      </c>
      <c r="C17" s="7">
        <f>B18-1</f>
        <v>1535</v>
      </c>
      <c r="D17" s="7" t="str">
        <f t="shared" si="6"/>
        <v>000400</v>
      </c>
      <c r="E17" s="7" t="str">
        <f t="shared" si="7"/>
        <v>0005FF</v>
      </c>
      <c r="F17" s="7"/>
      <c r="G17" s="8" t="s">
        <v>108</v>
      </c>
      <c r="H17" s="30">
        <f>B17+'Memory Map'!$B$10</f>
        <v>250880</v>
      </c>
      <c r="I17" s="7" t="str">
        <f t="shared" si="1"/>
        <v>03D400</v>
      </c>
    </row>
    <row r="18" spans="1:9" ht="15.75" x14ac:dyDescent="0.25">
      <c r="A18" s="7">
        <v>256</v>
      </c>
      <c r="B18" s="7">
        <f>C18-A18+1</f>
        <v>1536</v>
      </c>
      <c r="C18" s="7">
        <f>B19-1</f>
        <v>1791</v>
      </c>
      <c r="D18" s="7" t="str">
        <f t="shared" si="6"/>
        <v>000600</v>
      </c>
      <c r="E18" s="7" t="str">
        <f t="shared" si="7"/>
        <v>0006FF</v>
      </c>
      <c r="F18" s="7"/>
      <c r="G18" s="8" t="s">
        <v>107</v>
      </c>
      <c r="H18" s="30">
        <f>B18+'Memory Map'!$B$10</f>
        <v>251392</v>
      </c>
      <c r="I18" s="7" t="str">
        <f t="shared" si="1"/>
        <v>03D600</v>
      </c>
    </row>
    <row r="19" spans="1:9" ht="15.75" x14ac:dyDescent="0.25">
      <c r="A19" s="7">
        <v>256</v>
      </c>
      <c r="B19" s="7">
        <f>C19-A19+1</f>
        <v>1792</v>
      </c>
      <c r="C19" s="7">
        <f>2048-1</f>
        <v>2047</v>
      </c>
      <c r="D19" s="7" t="str">
        <f t="shared" si="6"/>
        <v>000700</v>
      </c>
      <c r="E19" s="7" t="str">
        <f t="shared" si="7"/>
        <v>0007FF</v>
      </c>
      <c r="F19" s="7"/>
      <c r="G19" s="8" t="s">
        <v>99</v>
      </c>
      <c r="H19" s="30">
        <f>B19+'Memory Map'!$B$10</f>
        <v>251648</v>
      </c>
      <c r="I19" s="7" t="str">
        <f t="shared" si="1"/>
        <v>03D700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zoomScale="80" zoomScaleNormal="80" workbookViewId="0">
      <selection activeCell="C50" sqref="C50"/>
    </sheetView>
  </sheetViews>
  <sheetFormatPr defaultRowHeight="15" x14ac:dyDescent="0.25"/>
  <cols>
    <col min="1" max="5" width="12.7109375" customWidth="1"/>
    <col min="6" max="6" width="4.42578125" customWidth="1"/>
    <col min="7" max="7" width="51.85546875" customWidth="1"/>
    <col min="8" max="8" width="13" customWidth="1"/>
    <col min="9" max="9" width="12" customWidth="1"/>
  </cols>
  <sheetData>
    <row r="2" spans="1:9" ht="15.75" x14ac:dyDescent="0.25">
      <c r="A2" s="10" t="s">
        <v>123</v>
      </c>
    </row>
    <row r="3" spans="1:9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36" t="s">
        <v>120</v>
      </c>
    </row>
    <row r="4" spans="1:9" ht="15.75" x14ac:dyDescent="0.25">
      <c r="A4" s="13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0"/>
      <c r="H4" s="13" t="s">
        <v>8</v>
      </c>
      <c r="I4" s="13" t="s">
        <v>9</v>
      </c>
    </row>
    <row r="5" spans="1:9" ht="15.75" x14ac:dyDescent="0.25">
      <c r="A5" s="4"/>
      <c r="B5" s="4"/>
      <c r="C5" s="4"/>
      <c r="D5" s="4"/>
      <c r="E5" s="4"/>
      <c r="F5" s="4"/>
      <c r="G5" s="11"/>
      <c r="H5" s="33"/>
    </row>
    <row r="6" spans="1:9" ht="15.75" x14ac:dyDescent="0.25">
      <c r="A6" s="7">
        <v>4</v>
      </c>
      <c r="B6" s="7">
        <v>0</v>
      </c>
      <c r="C6" s="7">
        <f>B6+A6-1</f>
        <v>3</v>
      </c>
      <c r="D6" s="7" t="str">
        <f t="shared" ref="D6:E11" si="0">DEC2HEX(B6,6)</f>
        <v>000000</v>
      </c>
      <c r="E6" s="7" t="str">
        <f t="shared" si="0"/>
        <v>000003</v>
      </c>
      <c r="F6" s="7"/>
      <c r="G6" s="8" t="s">
        <v>124</v>
      </c>
      <c r="H6" s="30">
        <f>B6+'Memory Map'!$B$13</f>
        <v>258048</v>
      </c>
      <c r="I6" s="7" t="str">
        <f>DEC2HEX(H6,6)</f>
        <v>03F000</v>
      </c>
    </row>
    <row r="7" spans="1:9" ht="15.75" x14ac:dyDescent="0.25">
      <c r="A7" s="7">
        <v>4</v>
      </c>
      <c r="B7" s="7">
        <f>C6+1</f>
        <v>4</v>
      </c>
      <c r="C7" s="7">
        <f>B7+A7-1</f>
        <v>7</v>
      </c>
      <c r="D7" s="7" t="str">
        <f t="shared" si="0"/>
        <v>000004</v>
      </c>
      <c r="E7" s="7" t="str">
        <f t="shared" si="0"/>
        <v>000007</v>
      </c>
      <c r="F7" s="7"/>
      <c r="G7" s="8" t="s">
        <v>128</v>
      </c>
      <c r="H7" s="30">
        <f>B7+'Memory Map'!$B$13</f>
        <v>258052</v>
      </c>
      <c r="I7" s="7" t="str">
        <f t="shared" ref="I7:I11" si="1">DEC2HEX(H7,6)</f>
        <v>03F004</v>
      </c>
    </row>
    <row r="8" spans="1:9" ht="15.75" x14ac:dyDescent="0.25">
      <c r="A8" s="7">
        <v>4</v>
      </c>
      <c r="B8" s="7">
        <f>C7+1</f>
        <v>8</v>
      </c>
      <c r="C8" s="7">
        <f>B8+A8-1</f>
        <v>11</v>
      </c>
      <c r="D8" s="7" t="str">
        <f t="shared" si="0"/>
        <v>000008</v>
      </c>
      <c r="E8" s="7" t="str">
        <f t="shared" si="0"/>
        <v>00000B</v>
      </c>
      <c r="F8" s="7"/>
      <c r="G8" s="8" t="s">
        <v>160</v>
      </c>
      <c r="H8" s="30">
        <f>B8+'Memory Map'!$B$13</f>
        <v>258056</v>
      </c>
      <c r="I8" s="7" t="str">
        <f t="shared" si="1"/>
        <v>03F008</v>
      </c>
    </row>
    <row r="9" spans="1:9" ht="15.75" x14ac:dyDescent="0.25">
      <c r="A9" s="7">
        <v>128</v>
      </c>
      <c r="B9" s="7">
        <v>512</v>
      </c>
      <c r="C9" s="7">
        <f t="shared" ref="C9:C11" si="2">B9+A9-1</f>
        <v>639</v>
      </c>
      <c r="D9" s="7" t="str">
        <f t="shared" si="0"/>
        <v>000200</v>
      </c>
      <c r="E9" s="7" t="str">
        <f t="shared" si="0"/>
        <v>00027F</v>
      </c>
      <c r="F9" s="7"/>
      <c r="G9" s="8" t="s">
        <v>125</v>
      </c>
      <c r="H9" s="30">
        <f>B9+'Memory Map'!$B$13</f>
        <v>258560</v>
      </c>
      <c r="I9" s="7" t="str">
        <f t="shared" si="1"/>
        <v>03F200</v>
      </c>
    </row>
    <row r="10" spans="1:9" ht="15.75" x14ac:dyDescent="0.25">
      <c r="A10" s="7">
        <v>128</v>
      </c>
      <c r="B10" s="7">
        <v>1024</v>
      </c>
      <c r="C10" s="7">
        <f t="shared" si="2"/>
        <v>1151</v>
      </c>
      <c r="D10" s="7" t="str">
        <f t="shared" si="0"/>
        <v>000400</v>
      </c>
      <c r="E10" s="7" t="str">
        <f t="shared" si="0"/>
        <v>00047F</v>
      </c>
      <c r="F10" s="7"/>
      <c r="G10" s="8" t="s">
        <v>126</v>
      </c>
      <c r="H10" s="30">
        <f>B10+'Memory Map'!$B$13</f>
        <v>259072</v>
      </c>
      <c r="I10" s="7" t="str">
        <f t="shared" si="1"/>
        <v>03F400</v>
      </c>
    </row>
    <row r="11" spans="1:9" ht="15.75" x14ac:dyDescent="0.25">
      <c r="A11" s="7">
        <v>128</v>
      </c>
      <c r="B11" s="7">
        <f>1024+512</f>
        <v>1536</v>
      </c>
      <c r="C11" s="7">
        <f t="shared" si="2"/>
        <v>1663</v>
      </c>
      <c r="D11" s="7" t="str">
        <f t="shared" si="0"/>
        <v>000600</v>
      </c>
      <c r="E11" s="7" t="str">
        <f t="shared" si="0"/>
        <v>00067F</v>
      </c>
      <c r="F11" s="7"/>
      <c r="G11" s="8" t="s">
        <v>127</v>
      </c>
      <c r="H11" s="30">
        <f>B11+'Memory Map'!$B$13</f>
        <v>259584</v>
      </c>
      <c r="I11" s="7" t="str">
        <f t="shared" si="1"/>
        <v>03F600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B20" sqref="B20"/>
    </sheetView>
  </sheetViews>
  <sheetFormatPr defaultRowHeight="15" x14ac:dyDescent="0.25"/>
  <cols>
    <col min="1" max="5" width="8.140625" customWidth="1"/>
    <col min="6" max="6" width="1.5703125" customWidth="1"/>
    <col min="7" max="7" width="23" customWidth="1"/>
    <col min="8" max="10" width="11.7109375" customWidth="1"/>
    <col min="11" max="11" width="20.5703125" customWidth="1"/>
    <col min="12" max="12" width="22.85546875" customWidth="1"/>
    <col min="13" max="13" width="23.140625" customWidth="1"/>
    <col min="14" max="14" width="24.85546875" customWidth="1"/>
    <col min="15" max="15" width="23.140625" customWidth="1"/>
  </cols>
  <sheetData>
    <row r="1" spans="1:15" ht="21" x14ac:dyDescent="0.35">
      <c r="A1" s="17" t="s">
        <v>65</v>
      </c>
      <c r="D1" s="1"/>
      <c r="E1" s="1"/>
      <c r="F1" s="1"/>
      <c r="G1" s="8"/>
    </row>
    <row r="2" spans="1:15" ht="15.75" x14ac:dyDescent="0.25">
      <c r="D2" s="1"/>
      <c r="E2" s="1"/>
      <c r="F2" s="1"/>
      <c r="G2" s="8"/>
      <c r="K2">
        <v>16</v>
      </c>
      <c r="L2">
        <v>8</v>
      </c>
      <c r="M2">
        <v>4</v>
      </c>
      <c r="N2">
        <v>2</v>
      </c>
      <c r="O2">
        <v>1</v>
      </c>
    </row>
    <row r="3" spans="1:15" ht="15.75" x14ac:dyDescent="0.25">
      <c r="A3" s="13" t="s">
        <v>6</v>
      </c>
      <c r="B3" s="13" t="s">
        <v>10</v>
      </c>
      <c r="C3" s="13" t="s">
        <v>11</v>
      </c>
      <c r="D3" s="13" t="s">
        <v>10</v>
      </c>
      <c r="E3" s="13" t="s">
        <v>12</v>
      </c>
      <c r="F3" s="13"/>
      <c r="G3" s="10" t="s">
        <v>0</v>
      </c>
      <c r="H3" s="19" t="s">
        <v>70</v>
      </c>
      <c r="I3" s="20"/>
      <c r="J3" s="20"/>
      <c r="K3" s="20"/>
      <c r="L3" s="20"/>
      <c r="M3" s="20"/>
      <c r="N3" s="20"/>
      <c r="O3" s="20"/>
    </row>
    <row r="4" spans="1:15" ht="15.75" x14ac:dyDescent="0.25">
      <c r="A4" s="15"/>
      <c r="B4" s="13" t="s">
        <v>8</v>
      </c>
      <c r="C4" s="13" t="s">
        <v>8</v>
      </c>
      <c r="D4" s="13" t="s">
        <v>9</v>
      </c>
      <c r="E4" s="13" t="s">
        <v>9</v>
      </c>
      <c r="F4" s="13"/>
      <c r="G4" s="11"/>
      <c r="H4" s="18">
        <v>7</v>
      </c>
      <c r="I4" s="18">
        <v>6</v>
      </c>
      <c r="J4" s="18">
        <v>5</v>
      </c>
      <c r="K4" s="18">
        <v>4</v>
      </c>
      <c r="L4" s="18">
        <v>3</v>
      </c>
      <c r="M4" s="18">
        <v>2</v>
      </c>
      <c r="N4" s="18">
        <v>1</v>
      </c>
      <c r="O4" s="18">
        <v>0</v>
      </c>
    </row>
    <row r="5" spans="1:15" ht="15.75" x14ac:dyDescent="0.25">
      <c r="A5" s="15"/>
      <c r="B5" s="13"/>
      <c r="C5" s="13"/>
      <c r="D5" s="13"/>
      <c r="E5" s="13"/>
      <c r="F5" s="13"/>
      <c r="G5" s="11"/>
      <c r="H5" s="18"/>
      <c r="I5" s="18"/>
      <c r="J5" s="18"/>
      <c r="K5" s="18"/>
      <c r="L5" s="18"/>
      <c r="M5" s="18"/>
      <c r="N5" s="18"/>
      <c r="O5" s="18"/>
    </row>
    <row r="6" spans="1:15" s="21" customFormat="1" ht="30" customHeight="1" x14ac:dyDescent="0.25">
      <c r="A6" s="22">
        <f>'OLD Memory Map'!A22</f>
        <v>1</v>
      </c>
      <c r="B6" s="22">
        <f>'OLD Memory Map'!B22</f>
        <v>260108</v>
      </c>
      <c r="C6" s="22">
        <f>'OLD Memory Map'!C22</f>
        <v>260108</v>
      </c>
      <c r="D6" s="22" t="str">
        <f>'OLD Memory Map'!D22</f>
        <v>03F80C</v>
      </c>
      <c r="E6" s="22" t="str">
        <f>'OLD Memory Map'!E22</f>
        <v>03F80C</v>
      </c>
      <c r="F6" s="23"/>
      <c r="G6" s="28" t="str">
        <f>'OLD Memory Map'!G22</f>
        <v>Graphics mode</v>
      </c>
      <c r="H6" s="24" t="s">
        <v>54</v>
      </c>
      <c r="I6" s="24" t="s">
        <v>54</v>
      </c>
      <c r="J6" s="24" t="s">
        <v>54</v>
      </c>
      <c r="K6" s="25" t="s">
        <v>57</v>
      </c>
      <c r="L6" s="25" t="s">
        <v>58</v>
      </c>
      <c r="M6" s="38" t="s">
        <v>97</v>
      </c>
      <c r="N6" s="38"/>
      <c r="O6" s="38"/>
    </row>
    <row r="7" spans="1:15" s="21" customFormat="1" x14ac:dyDescent="0.25">
      <c r="A7" s="22"/>
      <c r="B7" s="22"/>
      <c r="C7" s="22"/>
      <c r="D7" s="22"/>
      <c r="E7" s="22"/>
      <c r="F7" s="23"/>
      <c r="G7" s="28"/>
      <c r="H7" s="24"/>
      <c r="I7" s="24"/>
      <c r="J7" s="24"/>
      <c r="K7" s="25"/>
      <c r="L7" s="25"/>
      <c r="M7" s="25"/>
      <c r="N7" s="25"/>
      <c r="O7" s="25"/>
    </row>
    <row r="8" spans="1:15" x14ac:dyDescent="0.25">
      <c r="A8" s="26"/>
      <c r="B8" s="26"/>
      <c r="C8" s="26"/>
      <c r="D8" s="26"/>
      <c r="E8" s="26"/>
      <c r="F8" s="26"/>
      <c r="G8" s="29"/>
      <c r="H8" s="26"/>
      <c r="I8" s="26"/>
      <c r="J8" s="26"/>
      <c r="K8" s="26"/>
      <c r="L8" s="26"/>
      <c r="M8" s="26"/>
      <c r="N8" s="26"/>
      <c r="O8" s="26"/>
    </row>
    <row r="9" spans="1:15" s="21" customFormat="1" ht="30" x14ac:dyDescent="0.25">
      <c r="A9" s="22">
        <f>'OLD Memory Map'!A26</f>
        <v>1</v>
      </c>
      <c r="B9" s="22">
        <f>'OLD Memory Map'!B26</f>
        <v>260124</v>
      </c>
      <c r="C9" s="22">
        <f>'OLD Memory Map'!C26</f>
        <v>260124</v>
      </c>
      <c r="D9" s="22" t="str">
        <f>'OLD Memory Map'!D26</f>
        <v>03F81C</v>
      </c>
      <c r="E9" s="22" t="str">
        <f>'OLD Memory Map'!E26</f>
        <v>03F81C</v>
      </c>
      <c r="F9" s="23"/>
      <c r="G9" s="28" t="str">
        <f>'OLD Memory Map'!G26</f>
        <v>RS232 status signals</v>
      </c>
      <c r="H9" s="24" t="s">
        <v>54</v>
      </c>
      <c r="I9" s="24" t="s">
        <v>54</v>
      </c>
      <c r="J9" s="24" t="s">
        <v>54</v>
      </c>
      <c r="K9" s="24" t="s">
        <v>54</v>
      </c>
      <c r="L9" s="24" t="s">
        <v>54</v>
      </c>
      <c r="M9" s="24" t="s">
        <v>54</v>
      </c>
      <c r="N9" s="23" t="s">
        <v>55</v>
      </c>
      <c r="O9" s="23" t="s">
        <v>56</v>
      </c>
    </row>
    <row r="10" spans="1:15" s="21" customFormat="1" x14ac:dyDescent="0.25">
      <c r="A10" s="22"/>
      <c r="B10" s="22"/>
      <c r="C10" s="22"/>
      <c r="D10" s="22"/>
      <c r="E10" s="22"/>
      <c r="F10" s="23"/>
      <c r="G10" s="28"/>
      <c r="H10" s="24"/>
      <c r="I10" s="24"/>
      <c r="J10" s="24"/>
      <c r="K10" s="24"/>
      <c r="L10" s="23"/>
      <c r="M10" s="23"/>
      <c r="N10" s="23"/>
      <c r="O10" s="23"/>
    </row>
    <row r="11" spans="1:15" s="21" customFormat="1" x14ac:dyDescent="0.25">
      <c r="A11" s="22"/>
      <c r="B11" s="22"/>
      <c r="C11" s="22"/>
      <c r="D11" s="22"/>
      <c r="E11" s="22"/>
      <c r="F11" s="23"/>
      <c r="G11" s="28"/>
      <c r="H11" s="24"/>
      <c r="I11" s="24"/>
      <c r="J11" s="24"/>
      <c r="K11" s="24"/>
      <c r="L11" s="23"/>
      <c r="M11" s="23"/>
      <c r="N11" s="23"/>
      <c r="O11" s="23"/>
    </row>
    <row r="12" spans="1:15" x14ac:dyDescent="0.25">
      <c r="A12" s="1">
        <f>'OLD Memory Map'!A30-1</f>
        <v>1</v>
      </c>
      <c r="B12" s="1">
        <f>'OLD Memory Map'!B30</f>
        <v>260140</v>
      </c>
      <c r="C12" s="1">
        <f>'OLD Memory Map'!C30</f>
        <v>260141</v>
      </c>
      <c r="D12" s="1" t="str">
        <f>'OLD Memory Map'!D30</f>
        <v>03F82C</v>
      </c>
      <c r="E12" s="1" t="str">
        <f>'OLD Memory Map'!E30</f>
        <v>03F82D</v>
      </c>
      <c r="F12">
        <f>'OLD Memory Map'!F30</f>
        <v>0</v>
      </c>
      <c r="G12" s="2" t="str">
        <f>'OLD Memory Map'!G30</f>
        <v>IRQ mask</v>
      </c>
      <c r="H12" s="24" t="s">
        <v>54</v>
      </c>
      <c r="I12" t="s">
        <v>54</v>
      </c>
      <c r="J12" t="s">
        <v>54</v>
      </c>
      <c r="K12" t="s">
        <v>63</v>
      </c>
      <c r="L12" t="s">
        <v>62</v>
      </c>
      <c r="M12" t="s">
        <v>60</v>
      </c>
      <c r="N12" t="s">
        <v>61</v>
      </c>
      <c r="O12" t="s">
        <v>54</v>
      </c>
    </row>
    <row r="13" spans="1:15" x14ac:dyDescent="0.25">
      <c r="G13" s="2"/>
      <c r="H13" s="27">
        <v>0</v>
      </c>
      <c r="I13" s="27">
        <v>0</v>
      </c>
      <c r="J13" s="27">
        <v>0</v>
      </c>
      <c r="K13" s="27">
        <v>0</v>
      </c>
      <c r="L13" s="27">
        <v>1</v>
      </c>
      <c r="M13" s="27">
        <v>1</v>
      </c>
      <c r="N13" s="27">
        <v>1</v>
      </c>
      <c r="O13" s="27">
        <v>1</v>
      </c>
    </row>
    <row r="14" spans="1:15" x14ac:dyDescent="0.25">
      <c r="G14" s="2"/>
      <c r="H14" s="24" t="s">
        <v>71</v>
      </c>
    </row>
    <row r="15" spans="1:15" x14ac:dyDescent="0.25">
      <c r="G15" s="2"/>
      <c r="H15" s="24"/>
    </row>
    <row r="16" spans="1:15" x14ac:dyDescent="0.25">
      <c r="G16" s="2"/>
    </row>
    <row r="17" spans="1:15" ht="30" x14ac:dyDescent="0.25">
      <c r="A17" s="22">
        <f>'OLD Memory Map'!A34</f>
        <v>1</v>
      </c>
      <c r="B17" s="22">
        <f>'OLD Memory Map'!B34</f>
        <v>260156</v>
      </c>
      <c r="C17" s="22">
        <f>'OLD Memory Map'!C34</f>
        <v>260156</v>
      </c>
      <c r="D17" s="22" t="str">
        <f>'OLD Memory Map'!D34</f>
        <v>03F83C</v>
      </c>
      <c r="E17" s="22" t="str">
        <f>'OLD Memory Map'!E34</f>
        <v>03F83C</v>
      </c>
      <c r="G17" s="29" t="str">
        <f>'OLD Memory Map'!G34</f>
        <v>SPI control</v>
      </c>
      <c r="H17" s="24" t="s">
        <v>54</v>
      </c>
      <c r="I17" s="24" t="s">
        <v>54</v>
      </c>
      <c r="J17" s="24" t="s">
        <v>54</v>
      </c>
      <c r="K17" s="24" t="s">
        <v>54</v>
      </c>
      <c r="L17" s="21" t="s">
        <v>78</v>
      </c>
      <c r="M17" s="21" t="s">
        <v>64</v>
      </c>
      <c r="N17" s="21" t="s">
        <v>68</v>
      </c>
      <c r="O17" s="21" t="s">
        <v>67</v>
      </c>
    </row>
    <row r="18" spans="1:15" x14ac:dyDescent="0.25">
      <c r="A18" s="22"/>
      <c r="B18" s="22"/>
      <c r="C18" s="22"/>
      <c r="D18" s="22"/>
      <c r="E18" s="22"/>
      <c r="G18" s="2"/>
      <c r="N18" s="27"/>
      <c r="O18" s="27"/>
    </row>
    <row r="19" spans="1:15" x14ac:dyDescent="0.25">
      <c r="A19" s="22"/>
      <c r="B19" s="22"/>
      <c r="C19" s="22"/>
      <c r="D19" s="22"/>
      <c r="E19" s="22"/>
      <c r="G19" s="2"/>
    </row>
    <row r="20" spans="1:15" x14ac:dyDescent="0.25">
      <c r="A20" s="22">
        <f>'OLD Memory Map'!A35</f>
        <v>1</v>
      </c>
      <c r="B20" s="22">
        <f>'OLD Memory Map'!B35</f>
        <v>260160</v>
      </c>
      <c r="C20" s="22">
        <f>'OLD Memory Map'!C35</f>
        <v>260160</v>
      </c>
      <c r="D20" s="22" t="str">
        <f>'OLD Memory Map'!D35</f>
        <v>03F840</v>
      </c>
      <c r="E20" s="22" t="str">
        <f>'OLD Memory Map'!E35</f>
        <v>03F840</v>
      </c>
      <c r="G20" s="2" t="str">
        <f>'OLD Memory Map'!G35</f>
        <v>SPI status</v>
      </c>
      <c r="H20" s="24" t="s">
        <v>54</v>
      </c>
      <c r="I20" s="24" t="s">
        <v>54</v>
      </c>
      <c r="J20" s="24" t="s">
        <v>54</v>
      </c>
      <c r="K20" s="24" t="s">
        <v>54</v>
      </c>
      <c r="L20" s="24" t="s">
        <v>87</v>
      </c>
      <c r="M20" s="24" t="s">
        <v>88</v>
      </c>
      <c r="N20" s="21" t="s">
        <v>89</v>
      </c>
      <c r="O20" s="21" t="s">
        <v>90</v>
      </c>
    </row>
    <row r="23" spans="1:15" x14ac:dyDescent="0.25">
      <c r="A23" t="s">
        <v>69</v>
      </c>
    </row>
  </sheetData>
  <mergeCells count="1">
    <mergeCell ref="M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A15" zoomScale="80" zoomScaleNormal="80" workbookViewId="0">
      <selection activeCell="D62" sqref="D62"/>
    </sheetView>
  </sheetViews>
  <sheetFormatPr defaultRowHeight="15.75" x14ac:dyDescent="0.25"/>
  <cols>
    <col min="1" max="3" width="12.42578125" customWidth="1"/>
    <col min="4" max="5" width="12.42578125" style="1" customWidth="1"/>
    <col min="6" max="6" width="3.85546875" style="1" customWidth="1"/>
    <col min="7" max="7" width="34.28515625" style="8" customWidth="1"/>
    <col min="8" max="8" width="10.140625" style="30" customWidth="1"/>
    <col min="9" max="9" width="79.140625" customWidth="1"/>
    <col min="10" max="12" width="19.140625" customWidth="1"/>
    <col min="13" max="13" width="11.42578125" customWidth="1"/>
    <col min="14" max="14" width="11.140625" customWidth="1"/>
  </cols>
  <sheetData>
    <row r="1" spans="1:14" ht="21" x14ac:dyDescent="0.35">
      <c r="A1" s="17" t="s">
        <v>66</v>
      </c>
    </row>
    <row r="3" spans="1:14" s="9" customFormat="1" x14ac:dyDescent="0.25">
      <c r="A3" s="10" t="s">
        <v>5</v>
      </c>
      <c r="D3" s="16"/>
      <c r="E3" s="16"/>
      <c r="F3" s="16"/>
      <c r="J3"/>
      <c r="K3"/>
      <c r="L3"/>
      <c r="M3"/>
      <c r="N3"/>
    </row>
    <row r="4" spans="1:14" s="10" customFormat="1" ht="15" customHeight="1" x14ac:dyDescent="0.25">
      <c r="A4" s="13" t="s">
        <v>6</v>
      </c>
      <c r="B4" s="13" t="s">
        <v>10</v>
      </c>
      <c r="C4" s="13" t="s">
        <v>11</v>
      </c>
      <c r="D4" s="13" t="s">
        <v>10</v>
      </c>
      <c r="E4" s="13" t="s">
        <v>12</v>
      </c>
      <c r="F4" s="13"/>
      <c r="G4" s="10" t="s">
        <v>0</v>
      </c>
      <c r="H4" s="32" t="s">
        <v>72</v>
      </c>
      <c r="I4"/>
      <c r="J4"/>
      <c r="K4"/>
      <c r="L4"/>
      <c r="M4"/>
      <c r="N4"/>
    </row>
    <row r="5" spans="1:14" s="10" customFormat="1" ht="15" customHeight="1" x14ac:dyDescent="0.25">
      <c r="A5" s="13"/>
      <c r="B5" s="13" t="s">
        <v>8</v>
      </c>
      <c r="C5" s="13" t="s">
        <v>8</v>
      </c>
      <c r="D5" s="13" t="s">
        <v>9</v>
      </c>
      <c r="E5" s="13" t="s">
        <v>9</v>
      </c>
      <c r="F5" s="13"/>
      <c r="H5" s="32"/>
      <c r="I5"/>
      <c r="J5"/>
      <c r="K5"/>
      <c r="L5"/>
      <c r="M5"/>
      <c r="N5"/>
    </row>
    <row r="6" spans="1:14" s="2" customFormat="1" ht="15" customHeight="1" x14ac:dyDescent="0.25">
      <c r="A6" s="4"/>
      <c r="B6" s="4"/>
      <c r="C6" s="4"/>
      <c r="D6" s="4"/>
      <c r="E6" s="4"/>
      <c r="F6" s="4"/>
      <c r="G6" s="11"/>
      <c r="H6" s="33"/>
      <c r="I6"/>
      <c r="J6"/>
      <c r="K6"/>
      <c r="L6"/>
      <c r="M6"/>
      <c r="N6"/>
    </row>
    <row r="7" spans="1:14" x14ac:dyDescent="0.25">
      <c r="A7" s="7">
        <f>(128)*1024</f>
        <v>131072</v>
      </c>
      <c r="B7" s="7">
        <v>0</v>
      </c>
      <c r="C7" s="7">
        <f>B7+A7-1</f>
        <v>131071</v>
      </c>
      <c r="D7" s="7" t="str">
        <f>DEC2HEX(B7,6)</f>
        <v>000000</v>
      </c>
      <c r="E7" s="7" t="str">
        <f>DEC2HEX(C7,6)</f>
        <v>01FFFF</v>
      </c>
      <c r="F7" s="7"/>
      <c r="G7" s="8" t="s">
        <v>1</v>
      </c>
      <c r="H7" s="30" t="s">
        <v>72</v>
      </c>
      <c r="I7" t="s">
        <v>49</v>
      </c>
    </row>
    <row r="8" spans="1:14" x14ac:dyDescent="0.25">
      <c r="A8" s="7">
        <f>(128-12)*1024</f>
        <v>118784</v>
      </c>
      <c r="B8" s="7">
        <f t="shared" ref="B8:B13" si="0">C7+1</f>
        <v>131072</v>
      </c>
      <c r="C8" s="7">
        <f>B8+A8-1</f>
        <v>249855</v>
      </c>
      <c r="D8" s="7" t="str">
        <f t="shared" ref="D8:D9" si="1">DEC2HEX(B8,6)</f>
        <v>020000</v>
      </c>
      <c r="E8" s="7" t="str">
        <f t="shared" ref="E8:E9" si="2">DEC2HEX(C8,6)</f>
        <v>03CFFF</v>
      </c>
      <c r="F8" s="7"/>
      <c r="G8" s="8" t="s">
        <v>99</v>
      </c>
    </row>
    <row r="9" spans="1:14" x14ac:dyDescent="0.25">
      <c r="A9" s="7">
        <v>2048</v>
      </c>
      <c r="B9" s="7">
        <f t="shared" si="0"/>
        <v>249856</v>
      </c>
      <c r="C9" s="7">
        <f t="shared" ref="C9" si="3">B9+A9-1</f>
        <v>251903</v>
      </c>
      <c r="D9" s="7" t="str">
        <f t="shared" si="1"/>
        <v>03D000</v>
      </c>
      <c r="E9" s="7" t="str">
        <f t="shared" si="2"/>
        <v>03D7FF</v>
      </c>
      <c r="F9" s="7"/>
      <c r="G9" s="8" t="s">
        <v>4</v>
      </c>
      <c r="H9" s="30" t="s">
        <v>72</v>
      </c>
      <c r="I9" t="s">
        <v>51</v>
      </c>
    </row>
    <row r="10" spans="1:14" x14ac:dyDescent="0.25">
      <c r="A10" s="7">
        <v>2048</v>
      </c>
      <c r="B10" s="7">
        <f t="shared" si="0"/>
        <v>251904</v>
      </c>
      <c r="C10" s="7">
        <f>B10+A10-1</f>
        <v>253951</v>
      </c>
      <c r="D10" s="7" t="str">
        <f t="shared" ref="D10:D13" si="4">DEC2HEX(B10,6)</f>
        <v>03D800</v>
      </c>
      <c r="E10" s="7" t="str">
        <f t="shared" ref="E10:E13" si="5">DEC2HEX(C10,6)</f>
        <v>03DFFF</v>
      </c>
      <c r="F10" s="7"/>
      <c r="G10" s="8" t="s">
        <v>95</v>
      </c>
      <c r="H10" s="30" t="s">
        <v>72</v>
      </c>
      <c r="I10" t="s">
        <v>96</v>
      </c>
    </row>
    <row r="11" spans="1:14" x14ac:dyDescent="0.25">
      <c r="A11" s="7">
        <f>2048</f>
        <v>2048</v>
      </c>
      <c r="B11" s="7">
        <f t="shared" si="0"/>
        <v>253952</v>
      </c>
      <c r="C11" s="7">
        <f t="shared" ref="C11:C13" si="6">B11+A11-1</f>
        <v>255999</v>
      </c>
      <c r="D11" s="7" t="str">
        <f t="shared" si="4"/>
        <v>03E000</v>
      </c>
      <c r="E11" s="7" t="str">
        <f t="shared" si="5"/>
        <v>03E7FF</v>
      </c>
      <c r="F11" s="7"/>
      <c r="G11" s="8" t="s">
        <v>2</v>
      </c>
      <c r="H11" s="30" t="s">
        <v>72</v>
      </c>
      <c r="I11" t="s">
        <v>47</v>
      </c>
    </row>
    <row r="12" spans="1:14" x14ac:dyDescent="0.25">
      <c r="A12" s="7">
        <f>2048</f>
        <v>2048</v>
      </c>
      <c r="B12" s="7">
        <f t="shared" si="0"/>
        <v>256000</v>
      </c>
      <c r="C12" s="7">
        <f t="shared" si="6"/>
        <v>258047</v>
      </c>
      <c r="D12" s="7" t="str">
        <f t="shared" si="4"/>
        <v>03E800</v>
      </c>
      <c r="E12" s="7" t="str">
        <f t="shared" si="5"/>
        <v>03EFFF</v>
      </c>
      <c r="F12" s="7"/>
      <c r="G12" s="8" t="s">
        <v>3</v>
      </c>
      <c r="H12" s="30" t="s">
        <v>72</v>
      </c>
      <c r="I12" t="s">
        <v>48</v>
      </c>
    </row>
    <row r="13" spans="1:14" x14ac:dyDescent="0.25">
      <c r="A13" s="7">
        <v>2048</v>
      </c>
      <c r="B13" s="7">
        <f t="shared" si="0"/>
        <v>258048</v>
      </c>
      <c r="C13" s="7">
        <f t="shared" si="6"/>
        <v>260095</v>
      </c>
      <c r="D13" s="7" t="str">
        <f t="shared" si="4"/>
        <v>03F000</v>
      </c>
      <c r="E13" s="7" t="str">
        <f t="shared" si="5"/>
        <v>03F7FF</v>
      </c>
      <c r="F13" s="7"/>
      <c r="G13" s="8" t="s">
        <v>101</v>
      </c>
      <c r="H13" s="30" t="s">
        <v>72</v>
      </c>
      <c r="I13" t="s">
        <v>100</v>
      </c>
    </row>
    <row r="14" spans="1:14" x14ac:dyDescent="0.25">
      <c r="A14" s="3"/>
    </row>
    <row r="15" spans="1:14" s="9" customFormat="1" x14ac:dyDescent="0.25">
      <c r="A15" s="14" t="s">
        <v>50</v>
      </c>
      <c r="D15" s="16"/>
      <c r="E15" s="16"/>
      <c r="F15" s="16"/>
      <c r="H15" s="31"/>
      <c r="I15"/>
      <c r="J15"/>
      <c r="K15"/>
      <c r="L15"/>
      <c r="M15"/>
      <c r="N15"/>
    </row>
    <row r="16" spans="1:14" s="10" customFormat="1" x14ac:dyDescent="0.25">
      <c r="A16" s="13" t="s">
        <v>6</v>
      </c>
      <c r="B16" s="13" t="s">
        <v>10</v>
      </c>
      <c r="C16" s="13" t="s">
        <v>11</v>
      </c>
      <c r="D16" s="13" t="s">
        <v>10</v>
      </c>
      <c r="E16" s="13" t="s">
        <v>12</v>
      </c>
      <c r="F16" s="13"/>
      <c r="G16" s="10" t="s">
        <v>0</v>
      </c>
      <c r="H16" s="32"/>
      <c r="I16"/>
      <c r="J16"/>
      <c r="K16"/>
      <c r="L16"/>
      <c r="M16"/>
      <c r="N16"/>
    </row>
    <row r="17" spans="1:14" s="11" customFormat="1" x14ac:dyDescent="0.25">
      <c r="A17" s="15"/>
      <c r="B17" s="13" t="s">
        <v>8</v>
      </c>
      <c r="C17" s="13" t="s">
        <v>8</v>
      </c>
      <c r="D17" s="13" t="s">
        <v>9</v>
      </c>
      <c r="E17" s="13" t="s">
        <v>9</v>
      </c>
      <c r="F17" s="13"/>
      <c r="H17" s="33"/>
      <c r="I17"/>
      <c r="J17"/>
      <c r="K17"/>
      <c r="L17"/>
      <c r="M17"/>
      <c r="N17"/>
    </row>
    <row r="18" spans="1:14" s="2" customFormat="1" x14ac:dyDescent="0.25">
      <c r="A18" s="4"/>
      <c r="B18" s="4"/>
      <c r="C18" s="4"/>
      <c r="D18" s="4"/>
      <c r="E18" s="4"/>
      <c r="F18" s="4"/>
      <c r="G18" s="11"/>
      <c r="H18" s="33"/>
      <c r="I18"/>
      <c r="J18"/>
      <c r="K18"/>
      <c r="L18"/>
      <c r="M18"/>
      <c r="N18"/>
    </row>
    <row r="19" spans="1:14" x14ac:dyDescent="0.25">
      <c r="A19" s="7">
        <v>4</v>
      </c>
      <c r="B19" s="7">
        <f>C13+1</f>
        <v>260096</v>
      </c>
      <c r="C19" s="7">
        <f>B19+A19-1</f>
        <v>260099</v>
      </c>
      <c r="D19" s="7" t="str">
        <f t="shared" ref="D19:D38" si="7">DEC2HEX(B19,6)</f>
        <v>03F800</v>
      </c>
      <c r="E19" s="7" t="str">
        <f t="shared" ref="E19:E38" si="8">DEC2HEX(C19,6)</f>
        <v>03F803</v>
      </c>
      <c r="F19" s="7"/>
      <c r="G19" s="8" t="s">
        <v>16</v>
      </c>
      <c r="H19" s="30" t="s">
        <v>72</v>
      </c>
      <c r="I19" t="s">
        <v>28</v>
      </c>
    </row>
    <row r="20" spans="1:14" x14ac:dyDescent="0.25">
      <c r="A20" s="7">
        <v>4</v>
      </c>
      <c r="B20" s="7">
        <f>B19+4</f>
        <v>260100</v>
      </c>
      <c r="C20" s="7">
        <f t="shared" ref="C20" si="9">B20+A20-1</f>
        <v>260103</v>
      </c>
      <c r="D20" s="7" t="str">
        <f t="shared" si="7"/>
        <v>03F804</v>
      </c>
      <c r="E20" s="7" t="str">
        <f t="shared" si="8"/>
        <v>03F807</v>
      </c>
      <c r="F20" s="7"/>
      <c r="G20" s="8" t="s">
        <v>27</v>
      </c>
      <c r="H20" s="30" t="s">
        <v>72</v>
      </c>
      <c r="I20" t="s">
        <v>29</v>
      </c>
    </row>
    <row r="21" spans="1:14" x14ac:dyDescent="0.25">
      <c r="A21" s="7">
        <v>1</v>
      </c>
      <c r="B21" s="7">
        <f t="shared" ref="B21:B37" si="10">B20+4</f>
        <v>260104</v>
      </c>
      <c r="C21" s="7">
        <f t="shared" ref="C21:C24" si="11">B21+A21-1</f>
        <v>260104</v>
      </c>
      <c r="D21" s="7" t="str">
        <f t="shared" si="7"/>
        <v>03F808</v>
      </c>
      <c r="E21" s="7" t="str">
        <f t="shared" si="8"/>
        <v>03F808</v>
      </c>
      <c r="F21" s="7"/>
      <c r="G21" s="8" t="s">
        <v>32</v>
      </c>
      <c r="H21" s="30" t="s">
        <v>73</v>
      </c>
      <c r="I21" t="s">
        <v>30</v>
      </c>
    </row>
    <row r="22" spans="1:14" x14ac:dyDescent="0.25">
      <c r="A22" s="7">
        <v>1</v>
      </c>
      <c r="B22" s="7">
        <f t="shared" si="10"/>
        <v>260108</v>
      </c>
      <c r="C22" s="7">
        <f t="shared" si="11"/>
        <v>260108</v>
      </c>
      <c r="D22" s="7" t="str">
        <f t="shared" si="7"/>
        <v>03F80C</v>
      </c>
      <c r="E22" s="7" t="str">
        <f t="shared" si="8"/>
        <v>03F80C</v>
      </c>
      <c r="F22" s="7"/>
      <c r="G22" s="8" t="s">
        <v>31</v>
      </c>
      <c r="H22" s="30" t="s">
        <v>72</v>
      </c>
      <c r="I22" t="s">
        <v>33</v>
      </c>
    </row>
    <row r="23" spans="1:14" x14ac:dyDescent="0.25">
      <c r="A23" s="7">
        <v>1</v>
      </c>
      <c r="B23" s="7">
        <f t="shared" si="10"/>
        <v>260112</v>
      </c>
      <c r="C23" s="7">
        <f t="shared" si="11"/>
        <v>260112</v>
      </c>
      <c r="D23" s="7" t="str">
        <f t="shared" si="7"/>
        <v>03F810</v>
      </c>
      <c r="E23" s="7" t="str">
        <f t="shared" si="8"/>
        <v>03F810</v>
      </c>
      <c r="F23" s="7"/>
      <c r="G23" s="8" t="s">
        <v>18</v>
      </c>
      <c r="H23" s="30" t="s">
        <v>74</v>
      </c>
      <c r="I23" t="s">
        <v>35</v>
      </c>
    </row>
    <row r="24" spans="1:14" x14ac:dyDescent="0.25">
      <c r="A24" s="7">
        <v>1</v>
      </c>
      <c r="B24" s="7">
        <f t="shared" si="10"/>
        <v>260116</v>
      </c>
      <c r="C24" s="7">
        <f t="shared" si="11"/>
        <v>260116</v>
      </c>
      <c r="D24" s="7" t="str">
        <f t="shared" si="7"/>
        <v>03F814</v>
      </c>
      <c r="E24" s="7" t="str">
        <f t="shared" si="8"/>
        <v>03F814</v>
      </c>
      <c r="F24" s="7"/>
      <c r="G24" s="8" t="s">
        <v>19</v>
      </c>
      <c r="H24" s="30" t="s">
        <v>73</v>
      </c>
      <c r="I24" t="s">
        <v>76</v>
      </c>
    </row>
    <row r="25" spans="1:14" x14ac:dyDescent="0.25">
      <c r="A25" s="7">
        <v>2</v>
      </c>
      <c r="B25" s="7">
        <f t="shared" si="10"/>
        <v>260120</v>
      </c>
      <c r="C25" s="7">
        <f t="shared" ref="C25:C27" si="12">B25+A25-1</f>
        <v>260121</v>
      </c>
      <c r="D25" s="7" t="str">
        <f t="shared" si="7"/>
        <v>03F818</v>
      </c>
      <c r="E25" s="7" t="str">
        <f t="shared" si="8"/>
        <v>03F819</v>
      </c>
      <c r="F25" s="7"/>
      <c r="G25" s="8" t="s">
        <v>34</v>
      </c>
      <c r="H25" s="30" t="s">
        <v>73</v>
      </c>
      <c r="I25" t="s">
        <v>52</v>
      </c>
    </row>
    <row r="26" spans="1:14" x14ac:dyDescent="0.25">
      <c r="A26" s="7">
        <v>1</v>
      </c>
      <c r="B26" s="7">
        <f t="shared" si="10"/>
        <v>260124</v>
      </c>
      <c r="C26" s="7">
        <f>B26+A26-1</f>
        <v>260124</v>
      </c>
      <c r="D26" s="7" t="str">
        <f t="shared" si="7"/>
        <v>03F81C</v>
      </c>
      <c r="E26" s="7" t="str">
        <f t="shared" si="8"/>
        <v>03F81C</v>
      </c>
      <c r="F26" s="7"/>
      <c r="G26" s="8" t="s">
        <v>20</v>
      </c>
      <c r="H26" s="30" t="s">
        <v>74</v>
      </c>
      <c r="I26" t="s">
        <v>33</v>
      </c>
    </row>
    <row r="27" spans="1:14" x14ac:dyDescent="0.25">
      <c r="A27" s="7">
        <v>1</v>
      </c>
      <c r="B27" s="7">
        <f t="shared" si="10"/>
        <v>260128</v>
      </c>
      <c r="C27" s="7">
        <f t="shared" si="12"/>
        <v>260128</v>
      </c>
      <c r="D27" s="7" t="str">
        <f t="shared" si="7"/>
        <v>03F820</v>
      </c>
      <c r="E27" s="7" t="str">
        <f t="shared" si="8"/>
        <v>03F820</v>
      </c>
      <c r="F27" s="7"/>
      <c r="G27" s="8" t="s">
        <v>36</v>
      </c>
      <c r="H27" s="30" t="s">
        <v>74</v>
      </c>
      <c r="I27" t="s">
        <v>37</v>
      </c>
    </row>
    <row r="28" spans="1:14" x14ac:dyDescent="0.25">
      <c r="A28" s="7">
        <v>4</v>
      </c>
      <c r="B28" s="7">
        <f t="shared" si="10"/>
        <v>260132</v>
      </c>
      <c r="C28" s="7">
        <f t="shared" ref="C28" si="13">B28+A28-1</f>
        <v>260135</v>
      </c>
      <c r="D28" s="7" t="str">
        <f t="shared" si="7"/>
        <v>03F824</v>
      </c>
      <c r="E28" s="7" t="str">
        <f t="shared" si="8"/>
        <v>03F827</v>
      </c>
      <c r="F28" s="7"/>
      <c r="G28" s="8" t="s">
        <v>38</v>
      </c>
      <c r="H28" s="30" t="s">
        <v>74</v>
      </c>
      <c r="I28" t="s">
        <v>40</v>
      </c>
    </row>
    <row r="29" spans="1:14" x14ac:dyDescent="0.25">
      <c r="A29" s="7">
        <v>4</v>
      </c>
      <c r="B29" s="7">
        <f t="shared" si="10"/>
        <v>260136</v>
      </c>
      <c r="C29" s="7">
        <f t="shared" ref="C29" si="14">B29+A29-1</f>
        <v>260139</v>
      </c>
      <c r="D29" s="7" t="str">
        <f t="shared" si="7"/>
        <v>03F828</v>
      </c>
      <c r="E29" s="7" t="str">
        <f t="shared" si="8"/>
        <v>03F82B</v>
      </c>
      <c r="F29" s="7"/>
      <c r="G29" s="8" t="s">
        <v>39</v>
      </c>
      <c r="H29" s="30" t="s">
        <v>74</v>
      </c>
      <c r="I29" t="s">
        <v>41</v>
      </c>
    </row>
    <row r="30" spans="1:14" x14ac:dyDescent="0.25">
      <c r="A30" s="7">
        <v>2</v>
      </c>
      <c r="B30" s="7">
        <f t="shared" si="10"/>
        <v>260140</v>
      </c>
      <c r="C30" s="7">
        <f t="shared" ref="C30" si="15">B30+A30-1</f>
        <v>260141</v>
      </c>
      <c r="D30" s="7" t="str">
        <f t="shared" si="7"/>
        <v>03F82C</v>
      </c>
      <c r="E30" s="7" t="str">
        <f t="shared" si="8"/>
        <v>03F82D</v>
      </c>
      <c r="F30" s="7"/>
      <c r="G30" s="8" t="s">
        <v>59</v>
      </c>
      <c r="H30" s="30" t="s">
        <v>72</v>
      </c>
      <c r="I30" t="s">
        <v>33</v>
      </c>
    </row>
    <row r="31" spans="1:14" x14ac:dyDescent="0.25">
      <c r="A31" s="7">
        <v>2</v>
      </c>
      <c r="B31" s="7">
        <f t="shared" si="10"/>
        <v>260144</v>
      </c>
      <c r="C31" s="7">
        <f t="shared" ref="C31:C32" si="16">B31+A31-1</f>
        <v>260145</v>
      </c>
      <c r="D31" s="7" t="str">
        <f t="shared" si="7"/>
        <v>03F830</v>
      </c>
      <c r="E31" s="7" t="str">
        <f t="shared" si="8"/>
        <v>03F831</v>
      </c>
      <c r="F31" s="7"/>
      <c r="G31" s="8" t="s">
        <v>44</v>
      </c>
      <c r="H31" s="30" t="s">
        <v>73</v>
      </c>
      <c r="I31" t="s">
        <v>43</v>
      </c>
    </row>
    <row r="32" spans="1:14" x14ac:dyDescent="0.25">
      <c r="A32" s="7">
        <v>1</v>
      </c>
      <c r="B32" s="7">
        <f t="shared" si="10"/>
        <v>260148</v>
      </c>
      <c r="C32" s="7">
        <f t="shared" si="16"/>
        <v>260148</v>
      </c>
      <c r="D32" s="7" t="str">
        <f t="shared" si="7"/>
        <v>03F834</v>
      </c>
      <c r="E32" s="7" t="str">
        <f t="shared" si="8"/>
        <v>03F834</v>
      </c>
      <c r="F32" s="7"/>
      <c r="G32" s="8" t="s">
        <v>17</v>
      </c>
      <c r="H32" s="30" t="s">
        <v>74</v>
      </c>
      <c r="I32" t="s">
        <v>42</v>
      </c>
    </row>
    <row r="33" spans="1:14" x14ac:dyDescent="0.25">
      <c r="A33" s="7">
        <v>1</v>
      </c>
      <c r="B33" s="7">
        <f t="shared" si="10"/>
        <v>260152</v>
      </c>
      <c r="C33" s="7">
        <f t="shared" ref="C33:C35" si="17">B33+A33-1</f>
        <v>260152</v>
      </c>
      <c r="D33" s="7" t="str">
        <f t="shared" si="7"/>
        <v>03F838</v>
      </c>
      <c r="E33" s="7" t="str">
        <f t="shared" si="8"/>
        <v>03F838</v>
      </c>
      <c r="F33" s="7"/>
      <c r="G33" s="8" t="s">
        <v>23</v>
      </c>
      <c r="H33" s="30" t="s">
        <v>72</v>
      </c>
      <c r="I33" t="s">
        <v>77</v>
      </c>
    </row>
    <row r="34" spans="1:14" x14ac:dyDescent="0.25">
      <c r="A34" s="7">
        <v>1</v>
      </c>
      <c r="B34" s="7">
        <f t="shared" si="10"/>
        <v>260156</v>
      </c>
      <c r="C34" s="7">
        <f t="shared" si="17"/>
        <v>260156</v>
      </c>
      <c r="D34" s="7" t="str">
        <f t="shared" si="7"/>
        <v>03F83C</v>
      </c>
      <c r="E34" s="7" t="str">
        <f t="shared" si="8"/>
        <v>03F83C</v>
      </c>
      <c r="F34" s="7"/>
      <c r="G34" s="8" t="s">
        <v>24</v>
      </c>
      <c r="H34" s="30" t="s">
        <v>72</v>
      </c>
      <c r="I34" t="s">
        <v>33</v>
      </c>
    </row>
    <row r="35" spans="1:14" x14ac:dyDescent="0.25">
      <c r="A35" s="7">
        <v>1</v>
      </c>
      <c r="B35" s="7">
        <f t="shared" si="10"/>
        <v>260160</v>
      </c>
      <c r="C35" s="7">
        <f t="shared" si="17"/>
        <v>260160</v>
      </c>
      <c r="D35" s="7" t="str">
        <f t="shared" si="7"/>
        <v>03F840</v>
      </c>
      <c r="E35" s="7" t="str">
        <f t="shared" si="8"/>
        <v>03F840</v>
      </c>
      <c r="F35" s="7"/>
      <c r="G35" s="8" t="s">
        <v>86</v>
      </c>
      <c r="H35" s="30" t="s">
        <v>74</v>
      </c>
      <c r="I35" t="s">
        <v>33</v>
      </c>
    </row>
    <row r="36" spans="1:14" x14ac:dyDescent="0.25">
      <c r="A36" s="7">
        <v>1</v>
      </c>
      <c r="B36" s="7">
        <f t="shared" si="10"/>
        <v>260164</v>
      </c>
      <c r="C36" s="7">
        <f t="shared" ref="C36" si="18">B36+A36-1</f>
        <v>260164</v>
      </c>
      <c r="D36" s="7" t="str">
        <f t="shared" si="7"/>
        <v>03F844</v>
      </c>
      <c r="E36" s="7" t="str">
        <f t="shared" si="8"/>
        <v>03F844</v>
      </c>
      <c r="F36" s="7"/>
      <c r="G36" s="8" t="s">
        <v>25</v>
      </c>
      <c r="H36" s="30" t="s">
        <v>73</v>
      </c>
      <c r="I36" t="s">
        <v>53</v>
      </c>
    </row>
    <row r="37" spans="1:14" x14ac:dyDescent="0.25">
      <c r="A37" s="7">
        <v>1</v>
      </c>
      <c r="B37" s="7">
        <f t="shared" si="10"/>
        <v>260168</v>
      </c>
      <c r="C37" s="7">
        <f t="shared" ref="C37" si="19">B37+A37-1</f>
        <v>260168</v>
      </c>
      <c r="D37" s="7" t="str">
        <f t="shared" si="7"/>
        <v>03F848</v>
      </c>
      <c r="E37" s="7" t="str">
        <f t="shared" si="8"/>
        <v>03F848</v>
      </c>
      <c r="F37" s="7"/>
      <c r="G37" s="8" t="s">
        <v>93</v>
      </c>
      <c r="H37" s="30" t="s">
        <v>74</v>
      </c>
      <c r="I37" t="s">
        <v>94</v>
      </c>
    </row>
    <row r="38" spans="1:14" x14ac:dyDescent="0.25">
      <c r="A38" s="7">
        <f>C38-B38</f>
        <v>1971</v>
      </c>
      <c r="B38" s="7">
        <f>B37+4</f>
        <v>260172</v>
      </c>
      <c r="C38" s="7">
        <f>A44-1</f>
        <v>262143</v>
      </c>
      <c r="D38" s="7" t="str">
        <f t="shared" si="7"/>
        <v>03F84C</v>
      </c>
      <c r="E38" s="7" t="str">
        <f t="shared" si="8"/>
        <v>03FFFF</v>
      </c>
      <c r="F38" s="7"/>
      <c r="G38" s="12" t="s">
        <v>45</v>
      </c>
      <c r="H38" s="34"/>
    </row>
    <row r="40" spans="1:14" s="9" customFormat="1" x14ac:dyDescent="0.25">
      <c r="A40" s="10" t="s">
        <v>26</v>
      </c>
      <c r="D40" s="16"/>
      <c r="E40" s="16"/>
      <c r="F40" s="16"/>
      <c r="H40" s="31"/>
      <c r="I40"/>
      <c r="J40"/>
      <c r="K40"/>
      <c r="L40"/>
      <c r="M40"/>
      <c r="N40"/>
    </row>
    <row r="41" spans="1:14" s="10" customFormat="1" x14ac:dyDescent="0.25">
      <c r="A41" s="13" t="s">
        <v>6</v>
      </c>
      <c r="B41" s="13" t="s">
        <v>10</v>
      </c>
      <c r="C41" s="13" t="s">
        <v>11</v>
      </c>
      <c r="D41" s="13" t="s">
        <v>10</v>
      </c>
      <c r="E41" s="13" t="s">
        <v>12</v>
      </c>
      <c r="F41" s="13"/>
      <c r="G41" s="10" t="s">
        <v>0</v>
      </c>
      <c r="H41" s="32"/>
      <c r="I41"/>
      <c r="J41"/>
      <c r="K41"/>
      <c r="L41"/>
      <c r="M41"/>
      <c r="N41"/>
    </row>
    <row r="42" spans="1:14" s="10" customFormat="1" x14ac:dyDescent="0.25">
      <c r="A42" s="13"/>
      <c r="B42" s="13" t="s">
        <v>8</v>
      </c>
      <c r="C42" s="13" t="s">
        <v>8</v>
      </c>
      <c r="D42" s="13" t="s">
        <v>9</v>
      </c>
      <c r="E42" s="13" t="s">
        <v>9</v>
      </c>
      <c r="F42" s="13"/>
      <c r="H42" s="32"/>
      <c r="I42"/>
      <c r="J42"/>
      <c r="K42"/>
      <c r="L42"/>
      <c r="M42"/>
      <c r="N42"/>
    </row>
    <row r="43" spans="1:14" s="5" customFormat="1" x14ac:dyDescent="0.25">
      <c r="A43" s="6"/>
      <c r="B43" s="6"/>
      <c r="C43" s="6"/>
      <c r="D43" s="6"/>
      <c r="E43" s="6"/>
      <c r="F43" s="6"/>
      <c r="G43" s="10"/>
      <c r="H43" s="32"/>
      <c r="I43"/>
      <c r="J43"/>
      <c r="K43"/>
      <c r="L43"/>
      <c r="M43"/>
      <c r="N43"/>
    </row>
    <row r="44" spans="1:14" x14ac:dyDescent="0.25">
      <c r="A44" s="7">
        <f>256*1024</f>
        <v>262144</v>
      </c>
      <c r="B44" s="7">
        <v>0</v>
      </c>
      <c r="C44" s="7">
        <f>A44-1</f>
        <v>262143</v>
      </c>
      <c r="D44" s="7" t="str">
        <f>DEC2HEX(B44,6)</f>
        <v>000000</v>
      </c>
      <c r="E44" s="7" t="str">
        <f>DEC2HEX(C44,6)</f>
        <v>03FFFF</v>
      </c>
      <c r="F44" s="7"/>
      <c r="G44" s="12" t="s">
        <v>46</v>
      </c>
      <c r="H44" s="34"/>
    </row>
    <row r="45" spans="1:14" x14ac:dyDescent="0.25">
      <c r="A45" s="7">
        <v>256</v>
      </c>
      <c r="B45" s="7">
        <f>C44+1</f>
        <v>262144</v>
      </c>
      <c r="C45" s="7">
        <f t="shared" ref="C45" si="20">B45+A45-1</f>
        <v>262399</v>
      </c>
      <c r="D45" s="7" t="str">
        <f t="shared" ref="D45:D46" si="21">DEC2HEX(B45,6)</f>
        <v>040000</v>
      </c>
      <c r="E45" s="7" t="str">
        <f t="shared" ref="E45:E46" si="22">DEC2HEX(C45,6)</f>
        <v>0400FF</v>
      </c>
      <c r="F45" s="7"/>
      <c r="G45" s="8" t="s">
        <v>21</v>
      </c>
      <c r="H45" s="30" t="s">
        <v>72</v>
      </c>
    </row>
    <row r="46" spans="1:14" x14ac:dyDescent="0.25">
      <c r="A46" s="7">
        <v>256</v>
      </c>
      <c r="B46" s="7">
        <f>C45+1</f>
        <v>262400</v>
      </c>
      <c r="C46" s="7">
        <f t="shared" ref="C46" si="23">B46+A46-1</f>
        <v>262655</v>
      </c>
      <c r="D46" s="7" t="str">
        <f t="shared" si="21"/>
        <v>040100</v>
      </c>
      <c r="E46" s="7" t="str">
        <f t="shared" si="22"/>
        <v>0401FF</v>
      </c>
      <c r="F46" s="7"/>
      <c r="G46" s="8" t="s">
        <v>22</v>
      </c>
      <c r="H46" s="30" t="s">
        <v>72</v>
      </c>
    </row>
    <row r="47" spans="1:14" x14ac:dyDescent="0.25">
      <c r="A47" s="7">
        <v>256</v>
      </c>
      <c r="B47" s="7">
        <f>C46+1</f>
        <v>262656</v>
      </c>
      <c r="C47" s="7">
        <f t="shared" ref="C47:C51" si="24">B47+A47-1</f>
        <v>262911</v>
      </c>
      <c r="D47" s="7" t="str">
        <f t="shared" ref="D47:D53" si="25">DEC2HEX(B47,6)</f>
        <v>040200</v>
      </c>
      <c r="E47" s="7" t="str">
        <f t="shared" ref="E47:E53" si="26">DEC2HEX(C47,6)</f>
        <v>0402FF</v>
      </c>
      <c r="F47" s="7"/>
      <c r="G47" s="8" t="s">
        <v>15</v>
      </c>
      <c r="H47" s="30" t="s">
        <v>72</v>
      </c>
    </row>
    <row r="48" spans="1:14" x14ac:dyDescent="0.25">
      <c r="A48" s="7">
        <v>256</v>
      </c>
      <c r="B48" s="7">
        <f>C47+1</f>
        <v>262912</v>
      </c>
      <c r="C48" s="7">
        <f t="shared" si="24"/>
        <v>263167</v>
      </c>
      <c r="D48" s="7" t="str">
        <f t="shared" si="25"/>
        <v>040300</v>
      </c>
      <c r="E48" s="7" t="str">
        <f t="shared" si="26"/>
        <v>0403FF</v>
      </c>
      <c r="F48" s="7"/>
      <c r="G48" s="8" t="s">
        <v>13</v>
      </c>
      <c r="H48" s="30" t="s">
        <v>72</v>
      </c>
    </row>
    <row r="49" spans="1:9" x14ac:dyDescent="0.25">
      <c r="A49" s="7">
        <v>256</v>
      </c>
      <c r="B49" s="7">
        <f t="shared" ref="B49" si="27">C48+1</f>
        <v>263168</v>
      </c>
      <c r="C49" s="7">
        <f t="shared" si="24"/>
        <v>263423</v>
      </c>
      <c r="D49" s="7" t="str">
        <f t="shared" si="25"/>
        <v>040400</v>
      </c>
      <c r="E49" s="7" t="str">
        <f t="shared" si="26"/>
        <v>0404FF</v>
      </c>
      <c r="F49" s="7"/>
      <c r="G49" s="8" t="s">
        <v>14</v>
      </c>
      <c r="H49" s="30" t="s">
        <v>72</v>
      </c>
    </row>
    <row r="50" spans="1:9" x14ac:dyDescent="0.25">
      <c r="A50" s="7">
        <v>256</v>
      </c>
      <c r="B50" s="7">
        <f t="shared" ref="B50" si="28">C49+1</f>
        <v>263424</v>
      </c>
      <c r="C50" s="7">
        <f t="shared" ref="C50" si="29">B50+A50-1</f>
        <v>263679</v>
      </c>
      <c r="D50" s="7" t="str">
        <f t="shared" ref="D50" si="30">DEC2HEX(B50,6)</f>
        <v>040500</v>
      </c>
      <c r="E50" s="7" t="str">
        <f t="shared" ref="E50" si="31">DEC2HEX(C50,6)</f>
        <v>0405FF</v>
      </c>
      <c r="F50" s="7"/>
      <c r="G50" s="8" t="s">
        <v>91</v>
      </c>
      <c r="H50" s="30" t="s">
        <v>72</v>
      </c>
    </row>
    <row r="51" spans="1:9" x14ac:dyDescent="0.25">
      <c r="A51" s="7">
        <f>2*(128*96*2)</f>
        <v>49152</v>
      </c>
      <c r="B51" s="7">
        <f>C50+1</f>
        <v>263680</v>
      </c>
      <c r="C51" s="7">
        <f t="shared" si="24"/>
        <v>312831</v>
      </c>
      <c r="D51" s="7" t="str">
        <f t="shared" si="25"/>
        <v>040600</v>
      </c>
      <c r="E51" s="7" t="str">
        <f t="shared" si="26"/>
        <v>04C5FF</v>
      </c>
      <c r="F51" s="7"/>
      <c r="G51" s="8" t="s">
        <v>98</v>
      </c>
      <c r="H51" s="30" t="s">
        <v>72</v>
      </c>
    </row>
    <row r="52" spans="1:9" x14ac:dyDescent="0.25">
      <c r="A52" s="7">
        <v>1024</v>
      </c>
      <c r="B52" s="7">
        <f>C51+1</f>
        <v>312832</v>
      </c>
      <c r="C52" s="7">
        <f t="shared" ref="C52" si="32">B52+A52-1</f>
        <v>313855</v>
      </c>
      <c r="D52" s="7" t="str">
        <f t="shared" ref="D52" si="33">DEC2HEX(B52,6)</f>
        <v>04C600</v>
      </c>
      <c r="E52" s="7" t="str">
        <f t="shared" ref="E52" si="34">DEC2HEX(C52,6)</f>
        <v>04C9FF</v>
      </c>
      <c r="F52" s="7"/>
      <c r="G52" s="8" t="s">
        <v>92</v>
      </c>
      <c r="H52" s="30" t="s">
        <v>72</v>
      </c>
    </row>
    <row r="53" spans="1:9" x14ac:dyDescent="0.25">
      <c r="A53" s="7">
        <f>C53-B53</f>
        <v>16463359</v>
      </c>
      <c r="B53" s="7">
        <f>C52+1</f>
        <v>313856</v>
      </c>
      <c r="C53" s="7">
        <f>16*1024*1024-1</f>
        <v>16777215</v>
      </c>
      <c r="D53" s="7" t="str">
        <f t="shared" si="25"/>
        <v>04CA00</v>
      </c>
      <c r="E53" s="7" t="str">
        <f t="shared" si="26"/>
        <v>FFFFFF</v>
      </c>
      <c r="F53" s="7"/>
      <c r="G53" s="8" t="s">
        <v>7</v>
      </c>
      <c r="H53" s="30" t="s">
        <v>72</v>
      </c>
      <c r="I53" t="s">
        <v>75</v>
      </c>
    </row>
  </sheetData>
  <pageMargins left="0.70866141732283505" right="0.70866141732283505" top="0.74803149606299202" bottom="0.74803149606299202" header="0.31496062992126" footer="0.31496062992126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defaultRowHeight="15" x14ac:dyDescent="0.25"/>
  <cols>
    <col min="1" max="1" width="109.42578125" customWidth="1"/>
  </cols>
  <sheetData>
    <row r="1" spans="1:1" x14ac:dyDescent="0.25">
      <c r="A1" s="21" t="s">
        <v>79</v>
      </c>
    </row>
    <row r="2" spans="1:1" x14ac:dyDescent="0.25">
      <c r="A2" s="21" t="s">
        <v>80</v>
      </c>
    </row>
    <row r="3" spans="1:1" x14ac:dyDescent="0.25">
      <c r="A3" s="21"/>
    </row>
    <row r="4" spans="1:1" x14ac:dyDescent="0.25">
      <c r="A4" s="21" t="s">
        <v>81</v>
      </c>
    </row>
    <row r="5" spans="1:1" x14ac:dyDescent="0.25">
      <c r="A5" s="21" t="s">
        <v>82</v>
      </c>
    </row>
    <row r="6" spans="1:1" ht="30" x14ac:dyDescent="0.25">
      <c r="A6" s="21" t="s">
        <v>83</v>
      </c>
    </row>
    <row r="7" spans="1:1" x14ac:dyDescent="0.25">
      <c r="A7" s="21" t="s">
        <v>82</v>
      </c>
    </row>
    <row r="8" spans="1:1" ht="45" x14ac:dyDescent="0.25">
      <c r="A8" s="35" t="s">
        <v>85</v>
      </c>
    </row>
    <row r="9" spans="1:1" x14ac:dyDescent="0.25">
      <c r="A9" s="21"/>
    </row>
    <row r="10" spans="1:1" ht="60" x14ac:dyDescent="0.25">
      <c r="A10" s="35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O4" sqref="O4"/>
    </sheetView>
  </sheetViews>
  <sheetFormatPr defaultRowHeight="15" x14ac:dyDescent="0.25"/>
  <cols>
    <col min="4" max="4" width="27.85546875" customWidth="1"/>
    <col min="5" max="6" width="15.5703125" customWidth="1"/>
    <col min="9" max="10" width="10.42578125" customWidth="1"/>
  </cols>
  <sheetData>
    <row r="1" spans="1:9" x14ac:dyDescent="0.25">
      <c r="E1" s="1"/>
      <c r="F1" s="1"/>
      <c r="H1" s="1" t="s">
        <v>129</v>
      </c>
      <c r="I1" s="1" t="s">
        <v>130</v>
      </c>
    </row>
    <row r="2" spans="1:9" x14ac:dyDescent="0.25">
      <c r="A2" t="s">
        <v>131</v>
      </c>
      <c r="B2">
        <v>5</v>
      </c>
      <c r="D2" t="s">
        <v>142</v>
      </c>
      <c r="E2" s="37">
        <f>2^B2</f>
        <v>32</v>
      </c>
      <c r="F2" s="18" t="s">
        <v>145</v>
      </c>
    </row>
    <row r="3" spans="1:9" x14ac:dyDescent="0.25">
      <c r="A3" t="s">
        <v>132</v>
      </c>
      <c r="B3">
        <v>8</v>
      </c>
      <c r="D3" t="s">
        <v>136</v>
      </c>
      <c r="E3" s="37">
        <f t="shared" ref="E3:E6" si="0">2^B3</f>
        <v>256</v>
      </c>
      <c r="F3" s="18" t="s">
        <v>143</v>
      </c>
      <c r="H3">
        <v>32</v>
      </c>
      <c r="I3">
        <f>2^($B$2+B3)</f>
        <v>8192</v>
      </c>
    </row>
    <row r="4" spans="1:9" x14ac:dyDescent="0.25">
      <c r="A4" t="s">
        <v>133</v>
      </c>
      <c r="B4">
        <v>7</v>
      </c>
      <c r="D4" t="s">
        <v>137</v>
      </c>
      <c r="E4" s="37">
        <f t="shared" si="0"/>
        <v>128</v>
      </c>
      <c r="F4" s="18" t="s">
        <v>143</v>
      </c>
      <c r="H4">
        <v>32</v>
      </c>
      <c r="I4">
        <f t="shared" ref="I4:I7" si="1">2^($B$2+B4)</f>
        <v>4096</v>
      </c>
    </row>
    <row r="5" spans="1:9" x14ac:dyDescent="0.25">
      <c r="A5" t="s">
        <v>134</v>
      </c>
      <c r="B5" s="1">
        <v>7</v>
      </c>
      <c r="D5" t="s">
        <v>138</v>
      </c>
      <c r="E5" s="37">
        <f t="shared" si="0"/>
        <v>128</v>
      </c>
      <c r="F5" s="18" t="s">
        <v>143</v>
      </c>
      <c r="H5">
        <v>544</v>
      </c>
      <c r="I5">
        <f t="shared" si="1"/>
        <v>4096</v>
      </c>
    </row>
    <row r="6" spans="1:9" x14ac:dyDescent="0.25">
      <c r="A6" t="s">
        <v>135</v>
      </c>
      <c r="B6">
        <v>4</v>
      </c>
      <c r="D6" t="s">
        <v>139</v>
      </c>
      <c r="E6" s="37">
        <f t="shared" si="0"/>
        <v>16</v>
      </c>
      <c r="F6" s="18" t="s">
        <v>143</v>
      </c>
      <c r="H6">
        <v>304</v>
      </c>
      <c r="I6">
        <f t="shared" si="1"/>
        <v>512</v>
      </c>
    </row>
    <row r="7" spans="1:9" x14ac:dyDescent="0.25">
      <c r="A7" t="s">
        <v>141</v>
      </c>
      <c r="B7">
        <v>9</v>
      </c>
      <c r="D7" t="s">
        <v>140</v>
      </c>
      <c r="E7" s="37">
        <f t="shared" ref="E7" si="2">2^B7</f>
        <v>512</v>
      </c>
      <c r="F7" s="18" t="s">
        <v>144</v>
      </c>
      <c r="H7">
        <v>32</v>
      </c>
      <c r="I7">
        <f t="shared" si="1"/>
        <v>16384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Memory Map</vt:lpstr>
      <vt:lpstr>USER</vt:lpstr>
      <vt:lpstr>Virtualization</vt:lpstr>
      <vt:lpstr>Hardware registers</vt:lpstr>
      <vt:lpstr>OLD Memory Map</vt:lpstr>
      <vt:lpstr>Copyright and license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cp:lastPrinted>2013-01-30T09:47:04Z</cp:lastPrinted>
  <dcterms:created xsi:type="dcterms:W3CDTF">2011-08-03T06:07:57Z</dcterms:created>
  <dcterms:modified xsi:type="dcterms:W3CDTF">2015-08-15T14:28:49Z</dcterms:modified>
</cp:coreProperties>
</file>