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18195" windowHeight="819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OPCODE_encoding!$A$3:$M$92</definedName>
  </definedNames>
  <calcPr calcId="145621"/>
</workbook>
</file>

<file path=xl/calcChain.xml><?xml version="1.0" encoding="utf-8"?>
<calcChain xmlns="http://schemas.openxmlformats.org/spreadsheetml/2006/main">
  <c r="AG62" i="1" l="1"/>
  <c r="AR62" i="1" s="1"/>
  <c r="AH62" i="1"/>
  <c r="AI62" i="1"/>
  <c r="AJ62" i="1"/>
  <c r="AK62" i="1"/>
  <c r="AL62" i="1"/>
  <c r="AM62" i="1"/>
  <c r="AN62" i="1"/>
  <c r="AO62" i="1"/>
  <c r="AP62" i="1"/>
  <c r="AS62" i="1" s="1"/>
  <c r="AG63" i="1"/>
  <c r="AR63" i="1" s="1"/>
  <c r="AH63" i="1"/>
  <c r="AI63" i="1"/>
  <c r="AJ63" i="1"/>
  <c r="AK63" i="1"/>
  <c r="AL63" i="1"/>
  <c r="AM63" i="1"/>
  <c r="AN63" i="1"/>
  <c r="AO63" i="1"/>
  <c r="AP63" i="1"/>
  <c r="AS63" i="1" s="1"/>
  <c r="AG64" i="1"/>
  <c r="AR64" i="1" s="1"/>
  <c r="AH64" i="1"/>
  <c r="AI64" i="1"/>
  <c r="AJ64" i="1"/>
  <c r="AK64" i="1"/>
  <c r="AL64" i="1"/>
  <c r="AM64" i="1"/>
  <c r="AN64" i="1"/>
  <c r="AO64" i="1"/>
  <c r="AP64" i="1"/>
  <c r="AS64" i="1" s="1"/>
  <c r="AG65" i="1"/>
  <c r="AR65" i="1" s="1"/>
  <c r="AH65" i="1"/>
  <c r="AI65" i="1"/>
  <c r="AJ65" i="1"/>
  <c r="AK65" i="1"/>
  <c r="AL65" i="1"/>
  <c r="AM65" i="1"/>
  <c r="AN65" i="1"/>
  <c r="AO65" i="1"/>
  <c r="AP65" i="1"/>
  <c r="AS65" i="1" s="1"/>
  <c r="AG66" i="1"/>
  <c r="AR66" i="1" s="1"/>
  <c r="AH66" i="1"/>
  <c r="AI66" i="1"/>
  <c r="AJ66" i="1"/>
  <c r="AK66" i="1"/>
  <c r="AL66" i="1"/>
  <c r="AM66" i="1"/>
  <c r="AN66" i="1"/>
  <c r="AO66" i="1"/>
  <c r="AP66" i="1"/>
  <c r="AS66" i="1" s="1"/>
  <c r="AG61" i="1"/>
  <c r="AR61" i="1" s="1"/>
  <c r="AH61" i="1"/>
  <c r="AI61" i="1"/>
  <c r="AJ61" i="1"/>
  <c r="AK61" i="1"/>
  <c r="AL61" i="1"/>
  <c r="AM61" i="1"/>
  <c r="AN61" i="1"/>
  <c r="AO61" i="1"/>
  <c r="AP61" i="1"/>
  <c r="AS61" i="1" s="1"/>
  <c r="I92" i="1"/>
  <c r="I91" i="1"/>
  <c r="I90" i="1"/>
  <c r="I89" i="1"/>
  <c r="I88" i="1"/>
  <c r="I85" i="1"/>
  <c r="I84" i="1"/>
  <c r="I83" i="1"/>
  <c r="I82" i="1"/>
  <c r="I76" i="1"/>
  <c r="I75" i="1"/>
  <c r="I74" i="1"/>
  <c r="I71" i="1"/>
  <c r="I70" i="1"/>
  <c r="I69" i="1"/>
  <c r="I66" i="1"/>
  <c r="I65" i="1"/>
  <c r="I64" i="1"/>
  <c r="I63" i="1"/>
  <c r="I62" i="1"/>
  <c r="I61" i="1"/>
  <c r="I58" i="1"/>
  <c r="I57" i="1"/>
  <c r="I56" i="1"/>
  <c r="I55" i="1"/>
  <c r="I54" i="1"/>
  <c r="I53" i="1"/>
  <c r="I52" i="1"/>
  <c r="I51" i="1"/>
  <c r="I48" i="1"/>
  <c r="I47" i="1"/>
  <c r="I46" i="1"/>
  <c r="I45" i="1"/>
  <c r="I44" i="1"/>
  <c r="I42" i="1"/>
  <c r="I41" i="1"/>
  <c r="I40" i="1"/>
  <c r="I39" i="1"/>
  <c r="I38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3" i="1"/>
  <c r="D28" i="2" l="1"/>
  <c r="D9" i="2"/>
  <c r="D32" i="2" s="1"/>
  <c r="F32" i="2" s="1"/>
  <c r="H33" i="2" s="1"/>
  <c r="AV69" i="1"/>
  <c r="AV70" i="1"/>
  <c r="AV71" i="1"/>
  <c r="AV74" i="1"/>
  <c r="AV7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8" i="1"/>
  <c r="AV39" i="1"/>
  <c r="AV40" i="1"/>
  <c r="AV41" i="1"/>
  <c r="AV42" i="1"/>
  <c r="AV43" i="1"/>
  <c r="AV44" i="1"/>
  <c r="AV45" i="1"/>
  <c r="AV46" i="1"/>
  <c r="AV47" i="1"/>
  <c r="AV48" i="1"/>
  <c r="AV51" i="1"/>
  <c r="AV52" i="1"/>
  <c r="AV53" i="1"/>
  <c r="AV54" i="1"/>
  <c r="AV55" i="1"/>
  <c r="AV56" i="1"/>
  <c r="AV57" i="1"/>
  <c r="AV58" i="1"/>
  <c r="AV61" i="1"/>
  <c r="AV62" i="1"/>
  <c r="AV63" i="1"/>
  <c r="AV64" i="1"/>
  <c r="AV65" i="1"/>
  <c r="AV66" i="1"/>
  <c r="AV6" i="1"/>
  <c r="AG92" i="1"/>
  <c r="AH92" i="1"/>
  <c r="AI92" i="1"/>
  <c r="AJ92" i="1"/>
  <c r="AK92" i="1"/>
  <c r="AM92" i="1"/>
  <c r="AO92" i="1"/>
  <c r="AD92" i="1"/>
  <c r="AN92" i="1" s="1"/>
  <c r="AB92" i="1"/>
  <c r="AL92" i="1" s="1"/>
  <c r="AG74" i="1"/>
  <c r="H92" i="1"/>
  <c r="J92" i="1" s="1"/>
  <c r="H79" i="1"/>
  <c r="J79" i="1" s="1"/>
  <c r="H78" i="1"/>
  <c r="J78" i="1" s="1"/>
  <c r="H77" i="1"/>
  <c r="J77" i="1" s="1"/>
  <c r="H6" i="1"/>
  <c r="AU6" i="1" s="1"/>
  <c r="AJ75" i="1"/>
  <c r="AK75" i="1"/>
  <c r="AL75" i="1"/>
  <c r="AM75" i="1"/>
  <c r="AN75" i="1"/>
  <c r="AO74" i="1"/>
  <c r="AJ76" i="1"/>
  <c r="AK76" i="1"/>
  <c r="AL76" i="1"/>
  <c r="AM76" i="1"/>
  <c r="AN76" i="1"/>
  <c r="AO76" i="1"/>
  <c r="AI76" i="1"/>
  <c r="AI74" i="1"/>
  <c r="AG6" i="1"/>
  <c r="AG9" i="1"/>
  <c r="AG91" i="1"/>
  <c r="AG90" i="1"/>
  <c r="AG89" i="1"/>
  <c r="AG88" i="1"/>
  <c r="AG76" i="1"/>
  <c r="AG75" i="1"/>
  <c r="AG71" i="1"/>
  <c r="AG70" i="1"/>
  <c r="AG69" i="1"/>
  <c r="AG58" i="1"/>
  <c r="AG57" i="1"/>
  <c r="AG56" i="1"/>
  <c r="AG55" i="1"/>
  <c r="AG54" i="1"/>
  <c r="AG53" i="1"/>
  <c r="AG52" i="1"/>
  <c r="AG51" i="1"/>
  <c r="AG48" i="1"/>
  <c r="AG47" i="1"/>
  <c r="AG46" i="1"/>
  <c r="AG45" i="1"/>
  <c r="AG44" i="1"/>
  <c r="AG43" i="1"/>
  <c r="AG42" i="1"/>
  <c r="AG41" i="1"/>
  <c r="AG40" i="1"/>
  <c r="AG39" i="1"/>
  <c r="AG38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0" i="1"/>
  <c r="AG19" i="1"/>
  <c r="AG18" i="1"/>
  <c r="AG17" i="1"/>
  <c r="AG16" i="1"/>
  <c r="AG15" i="1"/>
  <c r="AG14" i="1"/>
  <c r="AG13" i="1"/>
  <c r="AG12" i="1"/>
  <c r="AG11" i="1"/>
  <c r="AG10" i="1"/>
  <c r="AG8" i="1"/>
  <c r="AG7" i="1"/>
  <c r="AO89" i="1"/>
  <c r="AN89" i="1"/>
  <c r="AM89" i="1"/>
  <c r="AL89" i="1"/>
  <c r="AK89" i="1"/>
  <c r="AJ89" i="1"/>
  <c r="AI89" i="1"/>
  <c r="AH89" i="1"/>
  <c r="Y34" i="1"/>
  <c r="Z34" i="1"/>
  <c r="AA34" i="1"/>
  <c r="AB34" i="1"/>
  <c r="AC34" i="1"/>
  <c r="AD34" i="1"/>
  <c r="AE34" i="1"/>
  <c r="Y35" i="1"/>
  <c r="Z35" i="1"/>
  <c r="AA35" i="1"/>
  <c r="AB35" i="1"/>
  <c r="AC35" i="1"/>
  <c r="AD35" i="1"/>
  <c r="AE35" i="1"/>
  <c r="X35" i="1"/>
  <c r="X34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88" i="1"/>
  <c r="AN88" i="1"/>
  <c r="AM88" i="1"/>
  <c r="AL88" i="1"/>
  <c r="AK88" i="1"/>
  <c r="AJ88" i="1"/>
  <c r="AI88" i="1"/>
  <c r="AH88" i="1"/>
  <c r="F7" i="1"/>
  <c r="F8" i="1" s="1"/>
  <c r="H8" i="1" s="1"/>
  <c r="J8" i="1" s="1"/>
  <c r="AH75" i="1"/>
  <c r="K22" i="5"/>
  <c r="G22" i="5"/>
  <c r="F22" i="5"/>
  <c r="E22" i="5"/>
  <c r="D22" i="5"/>
  <c r="AH20" i="1"/>
  <c r="AI20" i="1"/>
  <c r="AJ20" i="1"/>
  <c r="AK20" i="1"/>
  <c r="AL20" i="1"/>
  <c r="AM20" i="1"/>
  <c r="AN20" i="1"/>
  <c r="AO20" i="1"/>
  <c r="AH19" i="1"/>
  <c r="AI19" i="1"/>
  <c r="AJ19" i="1"/>
  <c r="AK19" i="1"/>
  <c r="AL19" i="1"/>
  <c r="AM19" i="1"/>
  <c r="AN19" i="1"/>
  <c r="AO19" i="1"/>
  <c r="AH18" i="1"/>
  <c r="AI18" i="1"/>
  <c r="AJ18" i="1"/>
  <c r="AK18" i="1"/>
  <c r="AL18" i="1"/>
  <c r="AM18" i="1"/>
  <c r="AN18" i="1"/>
  <c r="AO18" i="1"/>
  <c r="AH17" i="1"/>
  <c r="AI17" i="1"/>
  <c r="AJ17" i="1"/>
  <c r="AK17" i="1"/>
  <c r="AL17" i="1"/>
  <c r="AM17" i="1"/>
  <c r="AN17" i="1"/>
  <c r="AO17" i="1"/>
  <c r="AH76" i="1"/>
  <c r="AH74" i="1"/>
  <c r="AN58" i="1"/>
  <c r="AM58" i="1"/>
  <c r="AL58" i="1"/>
  <c r="AK58" i="1"/>
  <c r="AJ58" i="1"/>
  <c r="AI58" i="1"/>
  <c r="AH58" i="1"/>
  <c r="AN57" i="1"/>
  <c r="AM57" i="1"/>
  <c r="AL57" i="1"/>
  <c r="AK57" i="1"/>
  <c r="AJ57" i="1"/>
  <c r="AI57" i="1"/>
  <c r="AH57" i="1"/>
  <c r="AO56" i="1"/>
  <c r="AM56" i="1"/>
  <c r="AL56" i="1"/>
  <c r="AK56" i="1"/>
  <c r="AJ56" i="1"/>
  <c r="AI56" i="1"/>
  <c r="AH56" i="1"/>
  <c r="AO55" i="1"/>
  <c r="AM55" i="1"/>
  <c r="AL55" i="1"/>
  <c r="AK55" i="1"/>
  <c r="AJ55" i="1"/>
  <c r="AI55" i="1"/>
  <c r="AH55" i="1"/>
  <c r="AO54" i="1"/>
  <c r="AM54" i="1"/>
  <c r="AL54" i="1"/>
  <c r="AK54" i="1"/>
  <c r="AJ54" i="1"/>
  <c r="AI54" i="1"/>
  <c r="AH54" i="1"/>
  <c r="AO53" i="1"/>
  <c r="AM53" i="1"/>
  <c r="AL53" i="1"/>
  <c r="AK53" i="1"/>
  <c r="AJ53" i="1"/>
  <c r="AI53" i="1"/>
  <c r="AH53" i="1"/>
  <c r="AO52" i="1"/>
  <c r="AM52" i="1"/>
  <c r="AL52" i="1"/>
  <c r="AK52" i="1"/>
  <c r="AJ52" i="1"/>
  <c r="AI52" i="1"/>
  <c r="AH52" i="1"/>
  <c r="AO51" i="1"/>
  <c r="AM51" i="1"/>
  <c r="AL51" i="1"/>
  <c r="AK51" i="1"/>
  <c r="AJ51" i="1"/>
  <c r="AI51" i="1"/>
  <c r="AH51" i="1"/>
  <c r="AO48" i="1"/>
  <c r="AN48" i="1"/>
  <c r="AM48" i="1"/>
  <c r="AK48" i="1"/>
  <c r="AJ48" i="1"/>
  <c r="AI48" i="1"/>
  <c r="AH48" i="1"/>
  <c r="AO47" i="1"/>
  <c r="AN47" i="1"/>
  <c r="AM47" i="1"/>
  <c r="AK47" i="1"/>
  <c r="AJ47" i="1"/>
  <c r="AI47" i="1"/>
  <c r="AH47" i="1"/>
  <c r="AO46" i="1"/>
  <c r="AN46" i="1"/>
  <c r="AM46" i="1"/>
  <c r="AK46" i="1"/>
  <c r="AJ46" i="1"/>
  <c r="AI46" i="1"/>
  <c r="AH46" i="1"/>
  <c r="AO45" i="1"/>
  <c r="AN45" i="1"/>
  <c r="AM45" i="1"/>
  <c r="AK45" i="1"/>
  <c r="AJ45" i="1"/>
  <c r="AI45" i="1"/>
  <c r="AH45" i="1"/>
  <c r="AO44" i="1"/>
  <c r="AN44" i="1"/>
  <c r="AM44" i="1"/>
  <c r="AK44" i="1"/>
  <c r="AJ44" i="1"/>
  <c r="AI44" i="1"/>
  <c r="AH44" i="1"/>
  <c r="AO43" i="1"/>
  <c r="AN43" i="1"/>
  <c r="AM43" i="1"/>
  <c r="AK43" i="1"/>
  <c r="AJ43" i="1"/>
  <c r="AI43" i="1"/>
  <c r="AH43" i="1"/>
  <c r="AO42" i="1"/>
  <c r="AN42" i="1"/>
  <c r="AM42" i="1"/>
  <c r="AK42" i="1"/>
  <c r="AJ42" i="1"/>
  <c r="AI42" i="1"/>
  <c r="AH42" i="1"/>
  <c r="AO41" i="1"/>
  <c r="AN41" i="1"/>
  <c r="AM41" i="1"/>
  <c r="AK41" i="1"/>
  <c r="AJ41" i="1"/>
  <c r="AI41" i="1"/>
  <c r="AH41" i="1"/>
  <c r="AO40" i="1"/>
  <c r="AN40" i="1"/>
  <c r="AM40" i="1"/>
  <c r="AK40" i="1"/>
  <c r="AJ40" i="1"/>
  <c r="AI40" i="1"/>
  <c r="AH40" i="1"/>
  <c r="AO39" i="1"/>
  <c r="AN39" i="1"/>
  <c r="AM39" i="1"/>
  <c r="AK39" i="1"/>
  <c r="AJ39" i="1"/>
  <c r="AI39" i="1"/>
  <c r="AH39" i="1"/>
  <c r="AO38" i="1"/>
  <c r="AN38" i="1"/>
  <c r="AM38" i="1"/>
  <c r="AK38" i="1"/>
  <c r="AJ38" i="1"/>
  <c r="AI38" i="1"/>
  <c r="AH38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AO23" i="1"/>
  <c r="AN23" i="1"/>
  <c r="AM23" i="1"/>
  <c r="AL23" i="1"/>
  <c r="AK23" i="1"/>
  <c r="AJ23" i="1"/>
  <c r="AI23" i="1"/>
  <c r="AH23" i="1"/>
  <c r="AO6" i="1"/>
  <c r="AO34" i="1" s="1"/>
  <c r="AN6" i="1"/>
  <c r="AN35" i="1" s="1"/>
  <c r="AM6" i="1"/>
  <c r="AM34" i="1" s="1"/>
  <c r="AL6" i="1"/>
  <c r="AL35" i="1" s="1"/>
  <c r="AK6" i="1"/>
  <c r="AK34" i="1" s="1"/>
  <c r="AJ6" i="1"/>
  <c r="AJ34" i="1" s="1"/>
  <c r="AI6" i="1"/>
  <c r="AI34" i="1" s="1"/>
  <c r="AH6" i="1"/>
  <c r="AH34" i="1" s="1"/>
  <c r="AH9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O11" i="1"/>
  <c r="AN11" i="1"/>
  <c r="AM11" i="1"/>
  <c r="AL11" i="1"/>
  <c r="AK11" i="1"/>
  <c r="AJ11" i="1"/>
  <c r="AI11" i="1"/>
  <c r="AH11" i="1"/>
  <c r="AO10" i="1"/>
  <c r="AN10" i="1"/>
  <c r="AM10" i="1"/>
  <c r="AL10" i="1"/>
  <c r="AK10" i="1"/>
  <c r="AJ10" i="1"/>
  <c r="AI10" i="1"/>
  <c r="AH10" i="1"/>
  <c r="AO7" i="1"/>
  <c r="AN7" i="1"/>
  <c r="AM7" i="1"/>
  <c r="AL7" i="1"/>
  <c r="AK7" i="1"/>
  <c r="AJ7" i="1"/>
  <c r="AI7" i="1"/>
  <c r="AH7" i="1"/>
  <c r="AO8" i="1"/>
  <c r="AN8" i="1"/>
  <c r="AM8" i="1"/>
  <c r="AL8" i="1"/>
  <c r="AK8" i="1"/>
  <c r="AJ8" i="1"/>
  <c r="AI8" i="1"/>
  <c r="AH8" i="1"/>
  <c r="Z9" i="1"/>
  <c r="AJ9" i="1" s="1"/>
  <c r="Y9" i="1"/>
  <c r="AI9" i="1" s="1"/>
  <c r="AA9" i="1"/>
  <c r="AK9" i="1" s="1"/>
  <c r="AB9" i="1"/>
  <c r="AL9" i="1" s="1"/>
  <c r="AC9" i="1"/>
  <c r="AM9" i="1" s="1"/>
  <c r="AD9" i="1"/>
  <c r="AN9" i="1" s="1"/>
  <c r="AE9" i="1"/>
  <c r="AO9" i="1" s="1"/>
  <c r="AE58" i="1"/>
  <c r="AO58" i="1" s="1"/>
  <c r="AE57" i="1"/>
  <c r="AO57" i="1" s="1"/>
  <c r="AD52" i="1"/>
  <c r="AN52" i="1" s="1"/>
  <c r="AD53" i="1"/>
  <c r="AN53" i="1" s="1"/>
  <c r="AD54" i="1"/>
  <c r="AN54" i="1" s="1"/>
  <c r="AD56" i="1"/>
  <c r="AN56" i="1" s="1"/>
  <c r="AD55" i="1"/>
  <c r="AN55" i="1" s="1"/>
  <c r="AD51" i="1"/>
  <c r="AN51" i="1" s="1"/>
  <c r="AB45" i="1"/>
  <c r="AL45" i="1" s="1"/>
  <c r="AB46" i="1"/>
  <c r="AL46" i="1" s="1"/>
  <c r="AB47" i="1"/>
  <c r="AL47" i="1" s="1"/>
  <c r="AB48" i="1"/>
  <c r="AL48" i="1" s="1"/>
  <c r="AB44" i="1"/>
  <c r="AL44" i="1" s="1"/>
  <c r="AB39" i="1"/>
  <c r="AL39" i="1" s="1"/>
  <c r="AB40" i="1"/>
  <c r="AL40" i="1" s="1"/>
  <c r="AB41" i="1"/>
  <c r="AL41" i="1" s="1"/>
  <c r="AB42" i="1"/>
  <c r="AL42" i="1" s="1"/>
  <c r="AB43" i="1"/>
  <c r="AL43" i="1" s="1"/>
  <c r="AB38" i="1"/>
  <c r="AL38" i="1" s="1"/>
  <c r="D33" i="2"/>
  <c r="J33" i="2" s="1"/>
  <c r="L34" i="2" s="1"/>
  <c r="D34" i="2"/>
  <c r="D23" i="2"/>
  <c r="D13" i="2"/>
  <c r="D39" i="2" s="1"/>
  <c r="D36" i="2" l="1"/>
  <c r="AI75" i="1"/>
  <c r="L22" i="5"/>
  <c r="AU77" i="1"/>
  <c r="AU8" i="1"/>
  <c r="AM74" i="1"/>
  <c r="AN74" i="1"/>
  <c r="AO75" i="1"/>
  <c r="J6" i="1"/>
  <c r="AJ74" i="1"/>
  <c r="AK74" i="1"/>
  <c r="AL74" i="1"/>
  <c r="AP92" i="1"/>
  <c r="AS92" i="1" s="1"/>
  <c r="H7" i="1"/>
  <c r="AU7" i="1" s="1"/>
  <c r="AM35" i="1"/>
  <c r="AP91" i="1"/>
  <c r="AP90" i="1"/>
  <c r="AP89" i="1"/>
  <c r="AS89" i="1" s="1"/>
  <c r="AL34" i="1"/>
  <c r="AI35" i="1"/>
  <c r="AJ35" i="1"/>
  <c r="AK35" i="1"/>
  <c r="AN34" i="1"/>
  <c r="AO35" i="1"/>
  <c r="AH35" i="1"/>
  <c r="AP69" i="1"/>
  <c r="AS69" i="1" s="1"/>
  <c r="AP70" i="1"/>
  <c r="AS70" i="1" s="1"/>
  <c r="AP88" i="1"/>
  <c r="AS88" i="1" s="1"/>
  <c r="AP71" i="1"/>
  <c r="AS71" i="1" s="1"/>
  <c r="F9" i="1"/>
  <c r="H9" i="1" s="1"/>
  <c r="AU9" i="1" s="1"/>
  <c r="AP75" i="1"/>
  <c r="AP20" i="1"/>
  <c r="AS20" i="1" s="1"/>
  <c r="AP19" i="1"/>
  <c r="AS19" i="1" s="1"/>
  <c r="AP18" i="1"/>
  <c r="AS18" i="1" s="1"/>
  <c r="AP17" i="1"/>
  <c r="AS17" i="1" s="1"/>
  <c r="AP76" i="1"/>
  <c r="AS76" i="1" s="1"/>
  <c r="AP23" i="1"/>
  <c r="AS23" i="1" s="1"/>
  <c r="AP26" i="1"/>
  <c r="AS26" i="1" s="1"/>
  <c r="AP58" i="1"/>
  <c r="AS58" i="1" s="1"/>
  <c r="AP8" i="1"/>
  <c r="AS8" i="1" s="1"/>
  <c r="AP10" i="1"/>
  <c r="AS10" i="1" s="1"/>
  <c r="AP57" i="1"/>
  <c r="AS57" i="1" s="1"/>
  <c r="AP11" i="1"/>
  <c r="AS11" i="1" s="1"/>
  <c r="AP40" i="1"/>
  <c r="AS40" i="1" s="1"/>
  <c r="AP43" i="1"/>
  <c r="AS43" i="1" s="1"/>
  <c r="AP44" i="1"/>
  <c r="AS44" i="1" s="1"/>
  <c r="AP47" i="1"/>
  <c r="AS47" i="1" s="1"/>
  <c r="AP48" i="1"/>
  <c r="AS48" i="1" s="1"/>
  <c r="AP51" i="1"/>
  <c r="AS51" i="1" s="1"/>
  <c r="AP54" i="1"/>
  <c r="AS54" i="1" s="1"/>
  <c r="AP27" i="1"/>
  <c r="AS27" i="1" s="1"/>
  <c r="AP30" i="1"/>
  <c r="AS30" i="1" s="1"/>
  <c r="AP32" i="1"/>
  <c r="AS32" i="1" s="1"/>
  <c r="AP31" i="1"/>
  <c r="AS31" i="1" s="1"/>
  <c r="AP16" i="1"/>
  <c r="AS16" i="1" s="1"/>
  <c r="AP39" i="1"/>
  <c r="AS39" i="1" s="1"/>
  <c r="AP33" i="1"/>
  <c r="AS33" i="1" s="1"/>
  <c r="AP9" i="1"/>
  <c r="AS9" i="1" s="1"/>
  <c r="AP28" i="1"/>
  <c r="AS28" i="1" s="1"/>
  <c r="AP29" i="1"/>
  <c r="AS29" i="1" s="1"/>
  <c r="AP45" i="1"/>
  <c r="AP46" i="1"/>
  <c r="AS46" i="1" s="1"/>
  <c r="AP6" i="1"/>
  <c r="AS6" i="1" s="1"/>
  <c r="AP24" i="1"/>
  <c r="AS24" i="1" s="1"/>
  <c r="AP25" i="1"/>
  <c r="AS25" i="1" s="1"/>
  <c r="AP41" i="1"/>
  <c r="AS41" i="1" s="1"/>
  <c r="AP42" i="1"/>
  <c r="AS42" i="1" s="1"/>
  <c r="AP12" i="1"/>
  <c r="AS12" i="1" s="1"/>
  <c r="AP13" i="1"/>
  <c r="AS13" i="1" s="1"/>
  <c r="AP14" i="1"/>
  <c r="AS14" i="1" s="1"/>
  <c r="AP15" i="1"/>
  <c r="AS15" i="1" s="1"/>
  <c r="AP7" i="1"/>
  <c r="AS7" i="1" s="1"/>
  <c r="AP38" i="1"/>
  <c r="AS38" i="1" s="1"/>
  <c r="AP55" i="1"/>
  <c r="AP56" i="1"/>
  <c r="AS56" i="1" s="1"/>
  <c r="AP52" i="1"/>
  <c r="AS52" i="1" s="1"/>
  <c r="AP53" i="1"/>
  <c r="AS53" i="1" s="1"/>
  <c r="J34" i="2"/>
  <c r="F33" i="2"/>
  <c r="H34" i="2" s="1"/>
  <c r="F34" i="2" s="1"/>
  <c r="AS75" i="1" l="1"/>
  <c r="AP74" i="1"/>
  <c r="AS74" i="1" s="1"/>
  <c r="J9" i="1"/>
  <c r="J7" i="1"/>
  <c r="AR28" i="1"/>
  <c r="AR48" i="1"/>
  <c r="AR16" i="1"/>
  <c r="AR6" i="1"/>
  <c r="AR88" i="1"/>
  <c r="AR41" i="1"/>
  <c r="AR54" i="1"/>
  <c r="AR57" i="1"/>
  <c r="AR29" i="1"/>
  <c r="AR92" i="1"/>
  <c r="AR42" i="1"/>
  <c r="AR46" i="1"/>
  <c r="AR12" i="1"/>
  <c r="AR11" i="1"/>
  <c r="AR90" i="1"/>
  <c r="AR52" i="1"/>
  <c r="AR25" i="1"/>
  <c r="AR9" i="1"/>
  <c r="AR33" i="1"/>
  <c r="AR13" i="1"/>
  <c r="AR69" i="1"/>
  <c r="AR26" i="1"/>
  <c r="AR71" i="1"/>
  <c r="AR8" i="1"/>
  <c r="AR39" i="1"/>
  <c r="AR14" i="1"/>
  <c r="AR43" i="1"/>
  <c r="AR70" i="1"/>
  <c r="AR56" i="1"/>
  <c r="AR27" i="1"/>
  <c r="AS55" i="1"/>
  <c r="AR55" i="1"/>
  <c r="AR44" i="1"/>
  <c r="AR24" i="1"/>
  <c r="AR53" i="1"/>
  <c r="AR58" i="1"/>
  <c r="AR32" i="1"/>
  <c r="AR23" i="1"/>
  <c r="AR75" i="1"/>
  <c r="AR89" i="1"/>
  <c r="AR18" i="1"/>
  <c r="AR30" i="1"/>
  <c r="AS45" i="1"/>
  <c r="AR45" i="1"/>
  <c r="AR17" i="1"/>
  <c r="AR31" i="1"/>
  <c r="AR51" i="1"/>
  <c r="AR7" i="1"/>
  <c r="AR19" i="1"/>
  <c r="AR38" i="1"/>
  <c r="AR47" i="1"/>
  <c r="AR91" i="1"/>
  <c r="AR76" i="1"/>
  <c r="AR10" i="1"/>
  <c r="AR15" i="1"/>
  <c r="AR20" i="1"/>
  <c r="AR40" i="1"/>
  <c r="AP34" i="1"/>
  <c r="AP35" i="1"/>
  <c r="F10" i="1"/>
  <c r="H10" i="1" s="1"/>
  <c r="AU10" i="1" s="1"/>
  <c r="AR74" i="1" l="1"/>
  <c r="J10" i="1"/>
  <c r="AR35" i="1"/>
  <c r="AR34" i="1"/>
  <c r="F11" i="1"/>
  <c r="H11" i="1" s="1"/>
  <c r="AU11" i="1" s="1"/>
  <c r="J11" i="1" l="1"/>
  <c r="F12" i="1"/>
  <c r="H12" i="1" s="1"/>
  <c r="AU12" i="1" s="1"/>
  <c r="J12" i="1" l="1"/>
  <c r="F13" i="1"/>
  <c r="H13" i="1" s="1"/>
  <c r="AU13" i="1" s="1"/>
  <c r="J13" i="1" l="1"/>
  <c r="F14" i="1"/>
  <c r="H14" i="1" s="1"/>
  <c r="AU14" i="1" s="1"/>
  <c r="J14" i="1" l="1"/>
  <c r="F15" i="1"/>
  <c r="H15" i="1" s="1"/>
  <c r="AU15" i="1" s="1"/>
  <c r="J15" i="1" l="1"/>
  <c r="F16" i="1"/>
  <c r="H16" i="1" s="1"/>
  <c r="AU16" i="1" s="1"/>
  <c r="J16" i="1" l="1"/>
  <c r="F17" i="1"/>
  <c r="H17" i="1" s="1"/>
  <c r="AU17" i="1" s="1"/>
  <c r="J17" i="1" l="1"/>
  <c r="F18" i="1"/>
  <c r="H18" i="1" s="1"/>
  <c r="AU18" i="1" s="1"/>
  <c r="J18" i="1" l="1"/>
  <c r="F19" i="1"/>
  <c r="H19" i="1" s="1"/>
  <c r="AU19" i="1" s="1"/>
  <c r="J19" i="1" l="1"/>
  <c r="F20" i="1"/>
  <c r="H20" i="1" s="1"/>
  <c r="AU20" i="1" s="1"/>
  <c r="J20" i="1" l="1"/>
  <c r="F23" i="1"/>
  <c r="H23" i="1" s="1"/>
  <c r="AU23" i="1" s="1"/>
  <c r="J23" i="1" l="1"/>
  <c r="F24" i="1"/>
  <c r="H24" i="1" s="1"/>
  <c r="AU24" i="1" s="1"/>
  <c r="J24" i="1" l="1"/>
  <c r="F25" i="1"/>
  <c r="H25" i="1" s="1"/>
  <c r="AU25" i="1" s="1"/>
  <c r="J25" i="1" l="1"/>
  <c r="F26" i="1"/>
  <c r="H26" i="1" s="1"/>
  <c r="AU26" i="1" s="1"/>
  <c r="J26" i="1" l="1"/>
  <c r="F27" i="1"/>
  <c r="H27" i="1" s="1"/>
  <c r="AU27" i="1" s="1"/>
  <c r="J27" i="1" l="1"/>
  <c r="F28" i="1"/>
  <c r="H28" i="1" s="1"/>
  <c r="AU28" i="1" s="1"/>
  <c r="J28" i="1" l="1"/>
  <c r="F29" i="1"/>
  <c r="H29" i="1" s="1"/>
  <c r="AU29" i="1" s="1"/>
  <c r="J29" i="1" l="1"/>
  <c r="F30" i="1"/>
  <c r="H30" i="1" s="1"/>
  <c r="AU30" i="1" s="1"/>
  <c r="J30" i="1" l="1"/>
  <c r="F31" i="1"/>
  <c r="H31" i="1" s="1"/>
  <c r="AU31" i="1" s="1"/>
  <c r="J31" i="1" l="1"/>
  <c r="F32" i="1"/>
  <c r="H32" i="1" s="1"/>
  <c r="AU32" i="1" s="1"/>
  <c r="J32" i="1" l="1"/>
  <c r="F33" i="1"/>
  <c r="H33" i="1" s="1"/>
  <c r="AU33" i="1" s="1"/>
  <c r="J33" i="1" l="1"/>
  <c r="F34" i="1"/>
  <c r="H34" i="1" s="1"/>
  <c r="AU34" i="1" s="1"/>
  <c r="J34" i="1" l="1"/>
  <c r="F35" i="1"/>
  <c r="H35" i="1" s="1"/>
  <c r="AU35" i="1" s="1"/>
  <c r="J35" i="1" l="1"/>
  <c r="F38" i="1"/>
  <c r="H38" i="1" s="1"/>
  <c r="AU38" i="1" s="1"/>
  <c r="J38" i="1" l="1"/>
  <c r="F39" i="1"/>
  <c r="H39" i="1" s="1"/>
  <c r="AU39" i="1" s="1"/>
  <c r="J39" i="1" l="1"/>
  <c r="F40" i="1"/>
  <c r="H40" i="1" s="1"/>
  <c r="AU40" i="1" s="1"/>
  <c r="J40" i="1" l="1"/>
  <c r="F41" i="1"/>
  <c r="H41" i="1" s="1"/>
  <c r="AU41" i="1" s="1"/>
  <c r="J41" i="1" l="1"/>
  <c r="F42" i="1"/>
  <c r="H42" i="1" s="1"/>
  <c r="AU42" i="1" s="1"/>
  <c r="J42" i="1" l="1"/>
  <c r="F43" i="1"/>
  <c r="H43" i="1" s="1"/>
  <c r="AU43" i="1" s="1"/>
  <c r="J43" i="1" l="1"/>
  <c r="F44" i="1"/>
  <c r="H44" i="1" s="1"/>
  <c r="AU44" i="1" s="1"/>
  <c r="J44" i="1" l="1"/>
  <c r="F45" i="1"/>
  <c r="H45" i="1" s="1"/>
  <c r="AU45" i="1" s="1"/>
  <c r="J45" i="1" l="1"/>
  <c r="F46" i="1"/>
  <c r="H46" i="1" s="1"/>
  <c r="AU46" i="1" s="1"/>
  <c r="J46" i="1" l="1"/>
  <c r="F47" i="1"/>
  <c r="H47" i="1" s="1"/>
  <c r="AU47" i="1" s="1"/>
  <c r="J47" i="1" l="1"/>
  <c r="F48" i="1"/>
  <c r="H48" i="1" s="1"/>
  <c r="AU48" i="1" s="1"/>
  <c r="J48" i="1" l="1"/>
  <c r="F51" i="1"/>
  <c r="H51" i="1" s="1"/>
  <c r="AU51" i="1" s="1"/>
  <c r="J51" i="1" l="1"/>
  <c r="F52" i="1"/>
  <c r="H52" i="1" s="1"/>
  <c r="AU52" i="1" s="1"/>
  <c r="J52" i="1" l="1"/>
  <c r="F53" i="1"/>
  <c r="H53" i="1" s="1"/>
  <c r="AU53" i="1" s="1"/>
  <c r="J53" i="1" l="1"/>
  <c r="F54" i="1"/>
  <c r="H54" i="1" s="1"/>
  <c r="AU54" i="1" s="1"/>
  <c r="J54" i="1" l="1"/>
  <c r="F55" i="1"/>
  <c r="H55" i="1" s="1"/>
  <c r="AU55" i="1" s="1"/>
  <c r="J55" i="1" l="1"/>
  <c r="F56" i="1"/>
  <c r="H56" i="1" s="1"/>
  <c r="AU56" i="1" s="1"/>
  <c r="J56" i="1" l="1"/>
  <c r="F57" i="1"/>
  <c r="H57" i="1" s="1"/>
  <c r="AU57" i="1" s="1"/>
  <c r="J57" i="1" l="1"/>
  <c r="F58" i="1"/>
  <c r="H58" i="1" s="1"/>
  <c r="AU58" i="1" s="1"/>
  <c r="J58" i="1" l="1"/>
  <c r="F61" i="1"/>
  <c r="H61" i="1" s="1"/>
  <c r="AU61" i="1" s="1"/>
  <c r="J61" i="1" l="1"/>
  <c r="F62" i="1"/>
  <c r="H62" i="1" s="1"/>
  <c r="AU62" i="1" s="1"/>
  <c r="J62" i="1" l="1"/>
  <c r="F63" i="1"/>
  <c r="H63" i="1" s="1"/>
  <c r="AU63" i="1" s="1"/>
  <c r="J63" i="1" l="1"/>
  <c r="F64" i="1"/>
  <c r="H64" i="1" s="1"/>
  <c r="AU64" i="1" s="1"/>
  <c r="J64" i="1" l="1"/>
  <c r="F65" i="1"/>
  <c r="H65" i="1" s="1"/>
  <c r="AU65" i="1" s="1"/>
  <c r="J65" i="1" l="1"/>
  <c r="F66" i="1"/>
  <c r="H66" i="1" s="1"/>
  <c r="AU66" i="1" s="1"/>
  <c r="J66" i="1" l="1"/>
  <c r="F69" i="1"/>
  <c r="H69" i="1" s="1"/>
  <c r="J69" i="1" s="1"/>
  <c r="F70" i="1" l="1"/>
  <c r="H70" i="1" s="1"/>
  <c r="J70" i="1" s="1"/>
  <c r="F71" i="1" l="1"/>
  <c r="H71" i="1" s="1"/>
  <c r="J71" i="1" l="1"/>
  <c r="F74" i="1"/>
  <c r="H74" i="1" s="1"/>
  <c r="AU74" i="1" s="1"/>
  <c r="J74" i="1" l="1"/>
  <c r="F75" i="1"/>
  <c r="H75" i="1" s="1"/>
  <c r="AU75" i="1" s="1"/>
  <c r="J75" i="1" l="1"/>
  <c r="F76" i="1"/>
  <c r="H76" i="1" l="1"/>
  <c r="AU76" i="1" s="1"/>
  <c r="F82" i="1"/>
  <c r="F88" i="1"/>
  <c r="H88" i="1" s="1"/>
  <c r="J88" i="1" s="1"/>
  <c r="J76" i="1" l="1"/>
  <c r="H82" i="1"/>
  <c r="F83" i="1"/>
  <c r="F89" i="1"/>
  <c r="H89" i="1" s="1"/>
  <c r="J89" i="1" s="1"/>
  <c r="J82" i="1" l="1"/>
  <c r="AU82" i="1"/>
  <c r="H83" i="1"/>
  <c r="AU83" i="1" s="1"/>
  <c r="F84" i="1"/>
  <c r="F90" i="1"/>
  <c r="H90" i="1" s="1"/>
  <c r="J90" i="1" s="1"/>
  <c r="J83" i="1" l="1"/>
  <c r="F85" i="1"/>
  <c r="H85" i="1" s="1"/>
  <c r="J85" i="1" s="1"/>
  <c r="H84" i="1"/>
  <c r="AU84" i="1" s="1"/>
  <c r="F91" i="1"/>
  <c r="H91" i="1" s="1"/>
  <c r="J91" i="1" s="1"/>
  <c r="J84" i="1" l="1"/>
</calcChain>
</file>

<file path=xl/comments1.xml><?xml version="1.0" encoding="utf-8"?>
<comments xmlns="http://schemas.openxmlformats.org/spreadsheetml/2006/main">
  <authors>
    <author>Andrew</author>
  </authors>
  <commentList>
    <comment ref="U3" authorId="0">
      <text>
        <r>
          <rPr>
            <b/>
            <sz val="9"/>
            <color indexed="81"/>
            <rFont val="Tahoma"/>
            <family val="2"/>
          </rPr>
          <t>Andrew:</t>
        </r>
        <r>
          <rPr>
            <sz val="9"/>
            <color indexed="81"/>
            <rFont val="Tahoma"/>
            <family val="2"/>
          </rPr>
          <t xml:space="preserve">
DELETE these columns - likely to mislead</t>
        </r>
      </text>
    </comment>
  </commentList>
</comments>
</file>

<file path=xl/sharedStrings.xml><?xml version="1.0" encoding="utf-8"?>
<sst xmlns="http://schemas.openxmlformats.org/spreadsheetml/2006/main" count="1391" uniqueCount="347">
  <si>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</si>
  <si>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</si>
  <si>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</si>
  <si>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</si>
  <si>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</si>
  <si>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</si>
  <si>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</si>
  <si>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</si>
  <si>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</si>
  <si>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</si>
  <si>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</si>
  <si>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</si>
  <si>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</si>
  <si>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</si>
  <si>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</si>
  <si>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</si>
  <si>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</si>
  <si>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</si>
  <si>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</si>
  <si>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</si>
  <si>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</si>
  <si>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</si>
  <si>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</si>
  <si>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</si>
  <si>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</si>
  <si>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</si>
  <si>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</si>
  <si>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</si>
  <si>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</si>
  <si>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Memory operations</t>
  </si>
  <si>
    <t>TOS</t>
  </si>
  <si>
    <t>NOS</t>
  </si>
  <si>
    <t>+1</t>
  </si>
  <si>
    <t>-1</t>
  </si>
  <si>
    <t>nc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</si>
  <si>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</si>
  <si>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</si>
  <si>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</si>
  <si>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</si>
  <si>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</si>
  <si>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</si>
  <si>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</si>
  <si>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</si>
  <si>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</si>
  <si>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</si>
  <si>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</si>
  <si>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</si>
  <si>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Control structures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</si>
  <si>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</si>
  <si>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</si>
  <si>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</si>
  <si>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</si>
  <si>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</si>
  <si>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</si>
  <si>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</si>
  <si>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</si>
  <si>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</si>
  <si>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</si>
  <si>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</si>
  <si>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</si>
  <si>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</si>
  <si>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</si>
  <si>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</si>
  <si>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</si>
  <si>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</si>
  <si>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</si>
  <si>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</si>
  <si>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</si>
  <si>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</si>
  <si>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</si>
  <si>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</si>
  <si>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</si>
  <si>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</si>
  <si>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</si>
  <si>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</si>
  <si>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</si>
  <si>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</si>
  <si>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</si>
  <si>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</si>
  <si>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</si>
  <si>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</si>
  <si>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</si>
  <si>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</si>
  <si>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</si>
  <si>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</si>
  <si>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</si>
  <si>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</si>
  <si>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</si>
  <si>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</si>
  <si>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</si>
  <si>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</si>
  <si>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</si>
  <si>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</si>
  <si>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</si>
  <si>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</si>
  <si>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</si>
  <si>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</si>
  <si>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</si>
  <si>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</si>
  <si>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left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</si>
  <si>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</si>
  <si>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</si>
  <si>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</si>
  <si>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</si>
  <si>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</si>
  <si>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</si>
  <si>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</si>
  <si>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</si>
  <si>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</si>
  <si>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</si>
  <si>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</si>
  <si>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</si>
  <si>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</si>
  <si>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</si>
  <si>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</si>
  <si>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</si>
  <si>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</si>
  <si>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</si>
  <si>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</si>
  <si>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</si>
  <si>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</si>
  <si>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Implementation key</t>
  </si>
  <si>
    <t>Stack diagram</t>
  </si>
  <si>
    <t>Description</t>
  </si>
  <si>
    <t>PC + 1</t>
  </si>
  <si>
    <t>ALU</t>
  </si>
  <si>
    <t>CMP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</si>
  <si>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</si>
  <si>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</si>
  <si>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</si>
  <si>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</si>
  <si>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</si>
  <si>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</si>
  <si>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</si>
  <si>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</si>
  <si>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</si>
  <si>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</si>
  <si>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+0</t>
  </si>
  <si>
    <t>LITERAL</t>
  </si>
  <si>
    <t>5-0</t>
  </si>
  <si>
    <t>Encoding</t>
  </si>
  <si>
    <t>X</t>
  </si>
  <si>
    <t>_LSR</t>
  </si>
  <si>
    <t>_LSL</t>
  </si>
  <si>
    <t>Microcode without opcode</t>
  </si>
  <si>
    <t>Reserved</t>
  </si>
  <si>
    <t>TOS (ALU)</t>
  </si>
  <si>
    <t>NOS (ALU)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</si>
  <si>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</si>
  <si>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</si>
  <si>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</si>
  <si>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</si>
  <si>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</si>
  <si>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</si>
  <si>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</si>
  <si>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</si>
  <si>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</si>
  <si>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</si>
  <si>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</si>
  <si>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PSDATA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</si>
  <si>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</si>
  <si>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</si>
  <si>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</si>
  <si>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</si>
  <si>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</si>
  <si>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</si>
  <si>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</si>
  <si>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</si>
  <si>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</si>
  <si>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</si>
  <si>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</si>
  <si>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</si>
  <si>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</si>
  <si>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</si>
  <si>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</si>
  <si>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</si>
  <si>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</si>
  <si>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</si>
  <si>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</si>
  <si>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</si>
  <si>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</si>
  <si>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</si>
  <si>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</si>
  <si>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</si>
  <si>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</si>
  <si>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</si>
  <si>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</si>
  <si>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</si>
  <si>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</si>
  <si>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</si>
  <si>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</si>
  <si>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</si>
  <si>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</si>
  <si>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</si>
  <si>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</si>
  <si>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</si>
  <si>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</si>
  <si>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 xml:space="preserve">nc 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</si>
  <si>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</si>
  <si>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</si>
  <si>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</si>
  <si>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</si>
  <si>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</si>
  <si>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</si>
  <si>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</si>
  <si>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</si>
  <si>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</si>
  <si>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</si>
  <si>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</si>
  <si>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</si>
  <si>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</si>
  <si>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</si>
  <si>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</si>
  <si>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</si>
  <si>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</si>
  <si>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</si>
  <si>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</si>
  <si>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</si>
  <si>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</si>
  <si>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</si>
  <si>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</si>
  <si>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</si>
  <si>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</si>
  <si>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</si>
  <si>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</si>
  <si>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</si>
  <si>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</si>
  <si>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</si>
  <si>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</si>
  <si>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</si>
  <si>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</si>
  <si>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</si>
  <si>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</si>
  <si>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</si>
  <si>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</si>
  <si>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</si>
  <si>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</si>
  <si>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</si>
  <si>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</si>
  <si>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</si>
  <si>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</si>
  <si>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</si>
  <si>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</si>
  <si>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</si>
  <si>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</si>
  <si>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</si>
  <si>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</si>
  <si>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</si>
  <si>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</si>
  <si>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</si>
  <si>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PSP --</t>
  </si>
  <si>
    <t>RSP --</t>
  </si>
  <si>
    <t>Single-cycle microcode</t>
  </si>
  <si>
    <t>Multi-cycle microcode</t>
  </si>
  <si>
    <t>DATA</t>
  </si>
  <si>
    <t>Bits</t>
  </si>
  <si>
    <t>Total</t>
  </si>
  <si>
    <t>PC_plus</t>
  </si>
  <si>
    <t>HEX</t>
  </si>
  <si>
    <t>Push DATA onto stack</t>
  </si>
  <si>
    <t>Replace DATA onto stack</t>
  </si>
  <si>
    <t>PUSH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</si>
  <si>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</si>
  <si>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</si>
  <si>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</si>
  <si>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</si>
  <si>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</si>
  <si>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</si>
  <si>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</si>
  <si>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</si>
  <si>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</si>
  <si>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</si>
  <si>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</si>
  <si>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</si>
  <si>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Load return stack pointer on stack</t>
  </si>
  <si>
    <t>Save new parameter stack pointer from stack</t>
  </si>
  <si>
    <t>-- PSP</t>
  </si>
  <si>
    <t>-- RSP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</si>
  <si>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</si>
  <si>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</si>
  <si>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</si>
  <si>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</si>
  <si>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</si>
  <si>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</si>
  <si>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</si>
  <si>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</si>
  <si>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</si>
  <si>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</si>
  <si>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</si>
  <si>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</si>
  <si>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</si>
  <si>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</si>
  <si>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</si>
  <si>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</si>
  <si>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Interrupt control</t>
  </si>
  <si>
    <t>Overridden microcode</t>
  </si>
  <si>
    <t>TRAP</t>
  </si>
  <si>
    <t>Jump to interrupt vector (microcode common to all JSI actions</t>
  </si>
  <si>
    <t>Return from interrupt - until RTI futher interrupts are blocked</t>
  </si>
  <si>
    <t>Branch to trap vector (debugging use)</t>
  </si>
  <si>
    <t>RTI</t>
  </si>
  <si>
    <t>RTS_TRAP</t>
  </si>
  <si>
    <t>Executes one RTS, one main instruction, then trap</t>
  </si>
  <si>
    <t>TORS</t>
  </si>
  <si>
    <t>Disassembler string</t>
  </si>
  <si>
    <t>#.L</t>
  </si>
  <si>
    <t>#.W</t>
  </si>
  <si>
    <t>#.B</t>
  </si>
  <si>
    <t>Load inline literals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</si>
  <si>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</si>
  <si>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</si>
  <si>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</si>
  <si>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</si>
  <si>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</si>
  <si>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</si>
  <si>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</si>
  <si>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Paramater stack effect</t>
  </si>
  <si>
    <t>Return stack effect</t>
  </si>
  <si>
    <t>PSP@</t>
  </si>
  <si>
    <t>RSP@</t>
  </si>
  <si>
    <t>PSP!</t>
  </si>
  <si>
    <t>Save new return stack pointer from stack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</si>
  <si>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</si>
  <si>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</si>
  <si>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</si>
  <si>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</si>
  <si>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</si>
  <si>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</si>
  <si>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</si>
  <si>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</si>
  <si>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</si>
  <si>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</si>
  <si>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</si>
  <si>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</si>
  <si>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</si>
  <si>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</si>
  <si>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</si>
  <si>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</si>
  <si>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</si>
  <si>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</si>
  <si>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RSP!</t>
  </si>
  <si>
    <t>JSI</t>
  </si>
  <si>
    <t>JSL</t>
  </si>
  <si>
    <t>Jump to subroutine at literal address.  Push return address to return stack</t>
  </si>
  <si>
    <t>UNUSED</t>
  </si>
  <si>
    <t>," JSL"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</si>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</sst>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sz val="8"/>
      <color theme="5"/>
      <name val="Courier New"/>
      <family val="3"/>
    </font>
    <font>
      <b/>
      <sz val="8"/>
      <color theme="2" tint="-0.499984740745262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2" tint="-0.499984740745262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center"/>
    </xf>
    <xf numFmtId="0" fontId="2" fillId="0" borderId="1" xfId="0" applyFont="1" applyBorder="1"/>
    <xf numFmtId="0" fontId="9" fillId="0" borderId="1" xfId="0" applyFont="1" applyBorder="1" applyAlignment="1">
      <alignment horizontal="left"/>
    </xf>
    <xf numFmtId="0" fontId="8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2" fillId="0" borderId="0" xfId="0" applyFont="1"/>
    <xf numFmtId="0" fontId="8" fillId="0" borderId="2" xfId="0" applyFont="1" applyBorder="1"/>
    <xf numFmtId="0" fontId="7" fillId="0" borderId="1" xfId="0" applyFont="1" applyBorder="1"/>
    <xf numFmtId="0" fontId="13" fillId="0" borderId="1" xfId="0" applyFont="1" applyBorder="1"/>
    <xf numFmtId="0" fontId="12" fillId="0" borderId="0" xfId="0" applyFont="1" applyAlignment="1">
      <alignment horizontal="left"/>
    </xf>
    <xf numFmtId="0" fontId="2" fillId="0" borderId="0" xfId="0" applyFont="1" applyBorder="1"/>
    <xf numFmtId="0" fontId="14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/>
    <xf numFmtId="0" fontId="16" fillId="0" borderId="0" xfId="0" applyFont="1"/>
    <xf numFmtId="0" fontId="20" fillId="0" borderId="0" xfId="0" applyFont="1" applyAlignment="1">
      <alignment horizontal="center"/>
    </xf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8" fillId="0" borderId="0" xfId="0" applyFont="1"/>
    <xf numFmtId="0" fontId="24" fillId="0" borderId="0" xfId="0" quotePrefix="1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7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98"/>
  <sheetViews>
    <sheetView tabSelected="1" workbookViewId="0">
      <pane xSplit="10" ySplit="4" topLeftCell="AD5" activePane="bottomRight" state="frozen"/>
      <selection pane="topRight" activeCell="J1" sqref="J1"/>
      <selection pane="bottomLeft" activeCell="A3" sqref="A3"/>
      <selection pane="bottomRight" activeCell="AS61" sqref="W61:AS66"/>
    </sheetView>
  </sheetViews>
  <sheetFormatPr defaultRowHeight="11.25" x14ac:dyDescent="0.2"/>
  <cols>
    <col min="1" max="1" width="1.7109375" style="1" customWidth="1"/>
    <col min="2" max="2" width="11" style="4" customWidth="1"/>
    <col min="3" max="3" width="1.7109375" style="4" customWidth="1"/>
    <col min="4" max="6" width="5.5703125" style="4" customWidth="1"/>
    <col min="7" max="7" width="1.28515625" style="4" customWidth="1"/>
    <col min="8" max="8" width="5.5703125" style="7" customWidth="1"/>
    <col min="9" max="9" width="7.140625" style="7" customWidth="1"/>
    <col min="10" max="10" width="6.5703125" style="4" customWidth="1"/>
    <col min="11" max="11" width="2" style="4" customWidth="1"/>
    <col min="12" max="12" width="19.28515625" style="87" customWidth="1"/>
    <col min="13" max="13" width="51" style="1" customWidth="1"/>
    <col min="14" max="14" width="2.7109375" style="8" customWidth="1"/>
    <col min="15" max="15" width="10.28515625" style="108" customWidth="1"/>
    <col min="16" max="18" width="9.140625" style="108" customWidth="1"/>
    <col min="19" max="19" width="3.7109375" style="109" customWidth="1"/>
    <col min="20" max="21" width="7.28515625" style="110" customWidth="1"/>
    <col min="22" max="22" width="3.42578125" style="1" customWidth="1"/>
    <col min="23" max="23" width="9.140625" style="1" customWidth="1"/>
    <col min="24" max="31" width="9.140625" style="1"/>
    <col min="32" max="32" width="2.7109375" style="1" customWidth="1"/>
    <col min="33" max="33" width="10.85546875" style="1" customWidth="1"/>
    <col min="34" max="37" width="9.140625" style="1"/>
    <col min="38" max="41" width="0" style="1" hidden="1" customWidth="1"/>
    <col min="42" max="42" width="9.140625" style="1"/>
    <col min="43" max="43" width="3" style="1" customWidth="1"/>
    <col min="44" max="44" width="15.140625" style="8" customWidth="1"/>
    <col min="45" max="45" width="6.42578125" style="1" customWidth="1"/>
    <col min="46" max="46" width="3.5703125" style="1" customWidth="1"/>
    <col min="47" max="47" width="28.85546875" style="52" customWidth="1"/>
    <col min="48" max="48" width="17.7109375" style="1" customWidth="1"/>
    <col min="49" max="16384" width="9.140625" style="1"/>
  </cols>
  <sheetData>
    <row r="1" spans="1:48" ht="15" x14ac:dyDescent="0.25">
      <c r="A1" s="45" t="s">
        <v>312</v>
      </c>
      <c r="B1" s="1"/>
    </row>
    <row r="2" spans="1:48" ht="5.25" customHeight="1" x14ac:dyDescent="0.2"/>
    <row r="3" spans="1:48" s="22" customFormat="1" x14ac:dyDescent="0.2">
      <c r="B3" s="7" t="s">
        <v>249</v>
      </c>
      <c r="C3" s="7"/>
      <c r="D3" s="23" t="s">
        <v>140</v>
      </c>
      <c r="H3" s="7" t="s">
        <v>270</v>
      </c>
      <c r="I3" s="7" t="s">
        <v>346</v>
      </c>
      <c r="J3" s="7" t="s">
        <v>258</v>
      </c>
      <c r="K3" s="7"/>
      <c r="L3" s="88" t="s">
        <v>122</v>
      </c>
      <c r="M3" s="22" t="s">
        <v>123</v>
      </c>
      <c r="N3" s="23"/>
      <c r="O3" s="111" t="s">
        <v>316</v>
      </c>
      <c r="P3" s="112"/>
      <c r="Q3" s="112"/>
      <c r="R3" s="112"/>
      <c r="S3" s="113"/>
      <c r="T3" s="111" t="s">
        <v>317</v>
      </c>
      <c r="U3" s="111"/>
      <c r="W3" s="19" t="s">
        <v>241</v>
      </c>
      <c r="X3" s="32"/>
      <c r="Y3" s="32"/>
      <c r="Z3" s="32"/>
      <c r="AA3" s="32"/>
      <c r="AB3" s="32"/>
      <c r="AC3" s="32"/>
      <c r="AD3" s="32"/>
      <c r="AE3" s="32"/>
      <c r="AG3" s="19" t="s">
        <v>242</v>
      </c>
      <c r="AH3" s="32"/>
      <c r="AI3" s="32"/>
      <c r="AJ3" s="32"/>
      <c r="AK3" s="32"/>
      <c r="AL3" s="32"/>
      <c r="AM3" s="32"/>
      <c r="AN3" s="32"/>
      <c r="AO3" s="32"/>
      <c r="AP3" s="32"/>
      <c r="AR3" s="19" t="s">
        <v>240</v>
      </c>
      <c r="AS3" s="32"/>
      <c r="AU3" s="19" t="s">
        <v>313</v>
      </c>
      <c r="AV3" s="32"/>
    </row>
    <row r="4" spans="1:48" x14ac:dyDescent="0.2">
      <c r="D4" s="7">
        <v>7</v>
      </c>
      <c r="E4" s="7">
        <v>6</v>
      </c>
      <c r="F4" s="7" t="s">
        <v>139</v>
      </c>
      <c r="G4" s="7"/>
      <c r="J4" s="7"/>
      <c r="K4" s="7"/>
      <c r="O4" s="114" t="s">
        <v>30</v>
      </c>
      <c r="P4" s="114" t="s">
        <v>31</v>
      </c>
      <c r="Q4" s="114" t="s">
        <v>159</v>
      </c>
      <c r="R4" s="114" t="s">
        <v>36</v>
      </c>
      <c r="T4" s="114" t="s">
        <v>136</v>
      </c>
      <c r="U4" s="114" t="s">
        <v>35</v>
      </c>
      <c r="W4" s="7" t="s">
        <v>263</v>
      </c>
      <c r="X4" s="7" t="s">
        <v>153</v>
      </c>
      <c r="Y4" s="7" t="s">
        <v>150</v>
      </c>
      <c r="Z4" s="7" t="s">
        <v>149</v>
      </c>
      <c r="AA4" s="7" t="s">
        <v>237</v>
      </c>
      <c r="AB4" s="7" t="s">
        <v>235</v>
      </c>
      <c r="AC4" s="7" t="s">
        <v>233</v>
      </c>
      <c r="AD4" s="7" t="s">
        <v>234</v>
      </c>
      <c r="AE4" s="7" t="s">
        <v>247</v>
      </c>
      <c r="AG4" s="7" t="s">
        <v>263</v>
      </c>
      <c r="AH4" s="7" t="s">
        <v>248</v>
      </c>
      <c r="AI4" s="7" t="s">
        <v>150</v>
      </c>
      <c r="AJ4" s="7" t="s">
        <v>149</v>
      </c>
      <c r="AK4" s="7" t="s">
        <v>237</v>
      </c>
      <c r="AL4" s="7" t="s">
        <v>235</v>
      </c>
      <c r="AM4" s="7" t="s">
        <v>233</v>
      </c>
      <c r="AN4" s="7" t="s">
        <v>234</v>
      </c>
      <c r="AO4" s="7" t="s">
        <v>247</v>
      </c>
      <c r="AP4" s="7" t="s">
        <v>238</v>
      </c>
      <c r="AR4" s="23" t="s">
        <v>264</v>
      </c>
      <c r="AS4" s="23" t="s">
        <v>265</v>
      </c>
      <c r="AU4" s="23" t="s">
        <v>309</v>
      </c>
      <c r="AV4" s="23" t="s">
        <v>304</v>
      </c>
    </row>
    <row r="5" spans="1:48" x14ac:dyDescent="0.2">
      <c r="A5" s="1" t="s">
        <v>160</v>
      </c>
    </row>
    <row r="6" spans="1:48" x14ac:dyDescent="0.2">
      <c r="B6" s="4" t="s">
        <v>41</v>
      </c>
      <c r="D6" s="4">
        <v>0</v>
      </c>
      <c r="E6" s="4">
        <v>0</v>
      </c>
      <c r="F6" s="4">
        <v>0</v>
      </c>
      <c r="H6" s="7">
        <f>F6+E6*64+D6*128</f>
        <v>0</v>
      </c>
      <c r="I6" s="4" t="str">
        <f t="shared" ref="I6:I42" si="0">DEC2BIN(H6,6)</f>
        <v>000000</v>
      </c>
      <c r="J6" s="4" t="str">
        <f>DEC2HEX(H6)</f>
        <v>0</v>
      </c>
      <c r="L6" s="89" t="s">
        <v>113</v>
      </c>
      <c r="M6" s="1" t="s">
        <v>132</v>
      </c>
      <c r="O6" s="108" t="s">
        <v>146</v>
      </c>
      <c r="P6" s="108" t="s">
        <v>31</v>
      </c>
      <c r="Q6" s="108" t="s">
        <v>34</v>
      </c>
      <c r="R6" s="115" t="s">
        <v>137</v>
      </c>
      <c r="T6" s="108" t="s">
        <v>34</v>
      </c>
      <c r="U6" s="115" t="s">
        <v>137</v>
      </c>
      <c r="W6" s="11" t="s">
        <v>30</v>
      </c>
      <c r="X6" s="11" t="s">
        <v>35</v>
      </c>
      <c r="Y6" s="11" t="s">
        <v>36</v>
      </c>
      <c r="Z6" s="11" t="s">
        <v>31</v>
      </c>
      <c r="AA6" s="11" t="s">
        <v>233</v>
      </c>
      <c r="AB6" s="11" t="s">
        <v>141</v>
      </c>
      <c r="AC6" s="11" t="s">
        <v>30</v>
      </c>
      <c r="AD6" s="11" t="s">
        <v>141</v>
      </c>
      <c r="AE6" s="11" t="s">
        <v>141</v>
      </c>
      <c r="AG6" s="11" t="str">
        <f>DEC2BIN(VLOOKUP(W6,OPCODE_mult!$C$4:$L$19,10,FALSE),1)</f>
        <v>0</v>
      </c>
      <c r="AH6" s="11" t="str">
        <f>DEC2BIN(VLOOKUP(X6,OPCODE_mult!$F$4:$L$19,7,FALSE),2)</f>
        <v>00</v>
      </c>
      <c r="AI6" s="11" t="str">
        <f>DEC2BIN(VLOOKUP(Y6,OPCODE_mult!$E$4:$L$19,8,FALSE),2)</f>
        <v>00</v>
      </c>
      <c r="AJ6" s="11" t="str">
        <f>DEC2BIN(VLOOKUP(Z6,OPCODE_mult!$D$4:$L$19,9,FALSE),2)</f>
        <v>00</v>
      </c>
      <c r="AK6" s="11" t="str">
        <f>DEC2BIN(IF(AA6="X",0,VLOOKUP(AA6,OPCODE_mult!$K$4:$L$19,2,FALSE)),3)</f>
        <v>000</v>
      </c>
      <c r="AL6" s="11">
        <f>IF(AB6="X",0,VLOOKUP(AB6,OPCODE_mult!$G$4:$L$19,6,FALSE))</f>
        <v>0</v>
      </c>
      <c r="AM6" s="11">
        <f>IF(AC6="X",0,VLOOKUP(AC6,OPCODE_mult!$H$4:$L$19,5,FALSE))</f>
        <v>0</v>
      </c>
      <c r="AN6" s="11">
        <f>IF(AD6="X",0,VLOOKUP(AD6,OPCODE_mult!$I$4:$L$19,4,FALSE))</f>
        <v>0</v>
      </c>
      <c r="AO6" s="11">
        <f>IF(AE6="X",0,VLOOKUP(AE6,OPCODE_mult!$J$4:$L$19,3,FALSE))</f>
        <v>0</v>
      </c>
      <c r="AP6" s="11" t="str">
        <f>DEC2BIN(SUM(AL6:AO6),4)</f>
        <v>0000</v>
      </c>
      <c r="AR6" s="12" t="str">
        <f>AG6&amp;AH6&amp;AI6&amp;AJ6&amp;AK6&amp;AP6</f>
        <v>00000000000000</v>
      </c>
      <c r="AS6" s="1">
        <f>(BIN2DEC(AP6)+16*BIN2DEC(AK6)+128*BIN2DEC(AJ6)+512*BIN2DEC(AI6)+2048*BIN2DEC(AH6)+8192*BIN2DEC(AG6))</f>
        <v>0</v>
      </c>
      <c r="AU6" s="64" t="str">
        <f>"1 "&amp;H6&amp;" INSTRUCTION _"&amp;B6</f>
        <v>1 0 INSTRUCTION _NOP</v>
      </c>
      <c r="AV6" s="64" t="str">
        <f>CHAR(44)&amp;CHAR(34)&amp;CHAR(32)&amp;B6&amp;CHAR(34)</f>
        <v>," NOP"</v>
      </c>
    </row>
    <row r="7" spans="1:48" x14ac:dyDescent="0.2">
      <c r="B7" s="4" t="s">
        <v>2</v>
      </c>
      <c r="D7" s="4">
        <v>0</v>
      </c>
      <c r="E7" s="4">
        <v>0</v>
      </c>
      <c r="F7" s="4">
        <f>F6+1</f>
        <v>1</v>
      </c>
      <c r="H7" s="7">
        <f t="shared" ref="H7:H20" si="1">F7+E7*64+D7*128</f>
        <v>1</v>
      </c>
      <c r="I7" s="4" t="str">
        <f t="shared" si="0"/>
        <v>000001</v>
      </c>
      <c r="J7" s="4" t="str">
        <f t="shared" ref="J7:J20" si="2">DEC2HEX(H7)</f>
        <v>1</v>
      </c>
      <c r="L7" s="87" t="s">
        <v>60</v>
      </c>
      <c r="M7" s="1" t="s">
        <v>61</v>
      </c>
      <c r="O7" s="108" t="s">
        <v>147</v>
      </c>
      <c r="P7" s="108" t="s">
        <v>133</v>
      </c>
      <c r="Q7" s="108" t="s">
        <v>34</v>
      </c>
      <c r="R7" s="115" t="s">
        <v>33</v>
      </c>
      <c r="T7" s="108" t="s">
        <v>34</v>
      </c>
      <c r="U7" s="115" t="s">
        <v>137</v>
      </c>
      <c r="W7" s="11" t="s">
        <v>30</v>
      </c>
      <c r="X7" s="11" t="s">
        <v>35</v>
      </c>
      <c r="Y7" s="11" t="s">
        <v>152</v>
      </c>
      <c r="Z7" s="11" t="s">
        <v>133</v>
      </c>
      <c r="AA7" s="11" t="s">
        <v>247</v>
      </c>
      <c r="AB7" s="11" t="s">
        <v>141</v>
      </c>
      <c r="AC7" s="11" t="s">
        <v>141</v>
      </c>
      <c r="AD7" s="11" t="s">
        <v>141</v>
      </c>
      <c r="AE7" s="11" t="s">
        <v>31</v>
      </c>
      <c r="AG7" s="11" t="str">
        <f>DEC2BIN(VLOOKUP(W7,OPCODE_mult!$C$4:$L$19,10,FALSE),1)</f>
        <v>0</v>
      </c>
      <c r="AH7" s="11" t="str">
        <f>DEC2BIN(VLOOKUP(X7,OPCODE_mult!$F$4:$L$19,7,FALSE),2)</f>
        <v>00</v>
      </c>
      <c r="AI7" s="11" t="str">
        <f>DEC2BIN(VLOOKUP(Y7,OPCODE_mult!$E$4:$L$19,8,FALSE),2)</f>
        <v>01</v>
      </c>
      <c r="AJ7" s="11" t="str">
        <f>DEC2BIN(VLOOKUP(Z7,OPCODE_mult!$D$4:$L$19,9,FALSE),2)</f>
        <v>10</v>
      </c>
      <c r="AK7" s="11" t="str">
        <f>DEC2BIN(IF(AA7="X",0,VLOOKUP(AA7,OPCODE_mult!$K$4:$L$19,2,FALSE)),3)</f>
        <v>010</v>
      </c>
      <c r="AL7" s="11">
        <f>IF(AB7="X",0,VLOOKUP(AB7,OPCODE_mult!$G$4:$L$19,6,FALSE))</f>
        <v>0</v>
      </c>
      <c r="AM7" s="11">
        <f>IF(AC7="X",0,VLOOKUP(AC7,OPCODE_mult!$H$4:$L$19,5,FALSE))</f>
        <v>0</v>
      </c>
      <c r="AN7" s="11">
        <f>IF(AD7="X",0,VLOOKUP(AD7,OPCODE_mult!$I$4:$L$19,4,FALSE))</f>
        <v>0</v>
      </c>
      <c r="AO7" s="11">
        <f>IF(AE7="X",0,VLOOKUP(AE7,OPCODE_mult!$J$4:$L$19,3,FALSE))</f>
        <v>0</v>
      </c>
      <c r="AP7" s="11" t="str">
        <f>DEC2BIN(SUM(AL7:AO7),4)</f>
        <v>0000</v>
      </c>
      <c r="AR7" s="12" t="str">
        <f t="shared" ref="AR7:AR20" si="3">AG7&amp;AH7&amp;AI7&amp;AJ7&amp;AK7&amp;AP7</f>
        <v>00001100100000</v>
      </c>
      <c r="AS7" s="1">
        <f t="shared" ref="AS7:AS70" si="4">(BIN2DEC(AP7)+16*BIN2DEC(AK7)+128*BIN2DEC(AJ7)+512*BIN2DEC(AI7)+2048*BIN2DEC(AH7)+8192*BIN2DEC(AG7))</f>
        <v>800</v>
      </c>
      <c r="AU7" s="64" t="str">
        <f t="shared" ref="AU7:AU20" si="5">"1 "&amp;H7&amp;" INSTRUCTION _"&amp;B7</f>
        <v>1 1 INSTRUCTION _DROP</v>
      </c>
      <c r="AV7" s="64" t="str">
        <f t="shared" ref="AV7:AV70" si="6">CHAR(44)&amp;CHAR(34)&amp;CHAR(32)&amp;B7&amp;CHAR(34)</f>
        <v>," DROP"</v>
      </c>
    </row>
    <row r="8" spans="1:48" x14ac:dyDescent="0.2">
      <c r="B8" s="4" t="s">
        <v>0</v>
      </c>
      <c r="D8" s="4">
        <v>0</v>
      </c>
      <c r="E8" s="4">
        <v>0</v>
      </c>
      <c r="F8" s="4">
        <f>F7+1</f>
        <v>2</v>
      </c>
      <c r="H8" s="7">
        <f t="shared" si="1"/>
        <v>2</v>
      </c>
      <c r="I8" s="4" t="str">
        <f t="shared" si="0"/>
        <v>000010</v>
      </c>
      <c r="J8" s="4" t="str">
        <f t="shared" si="2"/>
        <v>2</v>
      </c>
      <c r="L8" s="87" t="s">
        <v>56</v>
      </c>
      <c r="M8" s="1" t="s">
        <v>58</v>
      </c>
      <c r="O8" s="108" t="s">
        <v>146</v>
      </c>
      <c r="P8" s="108" t="s">
        <v>30</v>
      </c>
      <c r="Q8" s="108" t="s">
        <v>31</v>
      </c>
      <c r="R8" s="115" t="s">
        <v>32</v>
      </c>
      <c r="T8" s="108" t="s">
        <v>34</v>
      </c>
      <c r="U8" s="115" t="s">
        <v>137</v>
      </c>
      <c r="W8" s="11" t="s">
        <v>30</v>
      </c>
      <c r="X8" s="11" t="s">
        <v>35</v>
      </c>
      <c r="Y8" s="11" t="s">
        <v>151</v>
      </c>
      <c r="Z8" s="11" t="s">
        <v>30</v>
      </c>
      <c r="AA8" s="11" t="s">
        <v>233</v>
      </c>
      <c r="AB8" s="11" t="s">
        <v>141</v>
      </c>
      <c r="AC8" s="11" t="s">
        <v>30</v>
      </c>
      <c r="AD8" s="11" t="s">
        <v>141</v>
      </c>
      <c r="AE8" s="11" t="s">
        <v>141</v>
      </c>
      <c r="AG8" s="11" t="str">
        <f>DEC2BIN(VLOOKUP(W8,OPCODE_mult!$C$4:$L$19,10,FALSE),1)</f>
        <v>0</v>
      </c>
      <c r="AH8" s="11" t="str">
        <f>DEC2BIN(VLOOKUP(X8,OPCODE_mult!$F$4:$L$19,7,FALSE),2)</f>
        <v>00</v>
      </c>
      <c r="AI8" s="11" t="str">
        <f>DEC2BIN(VLOOKUP(Y8,OPCODE_mult!$E$4:$L$19,8,FALSE),2)</f>
        <v>10</v>
      </c>
      <c r="AJ8" s="11" t="str">
        <f>DEC2BIN(VLOOKUP(Z8,OPCODE_mult!$D$4:$L$19,9,FALSE),2)</f>
        <v>01</v>
      </c>
      <c r="AK8" s="11" t="str">
        <f>DEC2BIN(IF(AA8="X",0,VLOOKUP(AA8,OPCODE_mult!$K$4:$L$19,2,FALSE)),3)</f>
        <v>000</v>
      </c>
      <c r="AL8" s="11">
        <f>IF(AB8="X",0,VLOOKUP(AB8,OPCODE_mult!$G$4:$L$19,6,FALSE))</f>
        <v>0</v>
      </c>
      <c r="AM8" s="11">
        <f>IF(AC8="X",0,VLOOKUP(AC8,OPCODE_mult!$H$4:$L$19,5,FALSE))</f>
        <v>0</v>
      </c>
      <c r="AN8" s="11">
        <f>IF(AD8="X",0,VLOOKUP(AD8,OPCODE_mult!$I$4:$L$19,4,FALSE))</f>
        <v>0</v>
      </c>
      <c r="AO8" s="11">
        <f>IF(AE8="X",0,VLOOKUP(AE8,OPCODE_mult!$J$4:$L$19,3,FALSE))</f>
        <v>0</v>
      </c>
      <c r="AP8" s="11" t="str">
        <f t="shared" ref="AP8:AP16" si="7">DEC2BIN(SUM(AL8:AO8),4)</f>
        <v>0000</v>
      </c>
      <c r="AR8" s="12" t="str">
        <f t="shared" si="3"/>
        <v>00010010000000</v>
      </c>
      <c r="AS8" s="1">
        <f t="shared" si="4"/>
        <v>1152</v>
      </c>
      <c r="AU8" s="64" t="str">
        <f t="shared" si="5"/>
        <v>1 2 INSTRUCTION _DUP</v>
      </c>
      <c r="AV8" s="64" t="str">
        <f t="shared" si="6"/>
        <v>," DUP"</v>
      </c>
    </row>
    <row r="9" spans="1:48" s="14" customFormat="1" x14ac:dyDescent="0.2">
      <c r="B9" s="15" t="s">
        <v>1</v>
      </c>
      <c r="C9" s="15"/>
      <c r="D9" s="15">
        <v>0</v>
      </c>
      <c r="E9" s="4">
        <v>0</v>
      </c>
      <c r="F9" s="15">
        <f>F8+1</f>
        <v>3</v>
      </c>
      <c r="G9" s="15"/>
      <c r="H9" s="7">
        <f t="shared" si="1"/>
        <v>3</v>
      </c>
      <c r="I9" s="4" t="str">
        <f t="shared" si="0"/>
        <v>000011</v>
      </c>
      <c r="J9" s="4" t="str">
        <f t="shared" si="2"/>
        <v>3</v>
      </c>
      <c r="K9" s="15"/>
      <c r="L9" s="90" t="s">
        <v>57</v>
      </c>
      <c r="M9" s="41" t="s">
        <v>59</v>
      </c>
      <c r="N9" s="16"/>
      <c r="O9" s="108"/>
      <c r="P9" s="108"/>
      <c r="Q9" s="108"/>
      <c r="R9" s="108"/>
      <c r="S9" s="109"/>
      <c r="T9" s="110"/>
      <c r="U9" s="110"/>
      <c r="W9" s="15" t="s">
        <v>30</v>
      </c>
      <c r="X9" s="15" t="s">
        <v>35</v>
      </c>
      <c r="Y9" s="15" t="str">
        <f t="shared" ref="Y9:AE9" si="8">Y8</f>
        <v>PSP + 1</v>
      </c>
      <c r="Z9" s="15" t="str">
        <f t="shared" si="8"/>
        <v>TOS</v>
      </c>
      <c r="AA9" s="15" t="str">
        <f t="shared" si="8"/>
        <v>addsub</v>
      </c>
      <c r="AB9" s="15" t="str">
        <f t="shared" si="8"/>
        <v>X</v>
      </c>
      <c r="AC9" s="15" t="str">
        <f t="shared" si="8"/>
        <v>TOS</v>
      </c>
      <c r="AD9" s="15" t="str">
        <f t="shared" si="8"/>
        <v>X</v>
      </c>
      <c r="AE9" s="15" t="str">
        <f t="shared" si="8"/>
        <v>X</v>
      </c>
      <c r="AF9" s="15"/>
      <c r="AG9" s="15" t="str">
        <f>DEC2BIN(VLOOKUP(W9,OPCODE_mult!$C$4:$L$19,10,FALSE),1)</f>
        <v>0</v>
      </c>
      <c r="AH9" s="15" t="str">
        <f>DEC2BIN(VLOOKUP(X9,OPCODE_mult!$F$4:$L$19,7,FALSE),2)</f>
        <v>00</v>
      </c>
      <c r="AI9" s="15" t="str">
        <f>DEC2BIN(VLOOKUP(Y9,OPCODE_mult!$E$4:$L$19,8,FALSE),2)</f>
        <v>10</v>
      </c>
      <c r="AJ9" s="15" t="str">
        <f>DEC2BIN(VLOOKUP(Z9,OPCODE_mult!$D$4:$L$19,9,FALSE),2)</f>
        <v>01</v>
      </c>
      <c r="AK9" s="15" t="str">
        <f>DEC2BIN(IF(AA9="X",0,VLOOKUP(AA9,OPCODE_mult!$K$4:$L$19,2,FALSE)),3)</f>
        <v>000</v>
      </c>
      <c r="AL9" s="15">
        <f>IF(AB9="X",0,VLOOKUP(AB9,OPCODE_mult!$G$4:$L$19,6,FALSE))</f>
        <v>0</v>
      </c>
      <c r="AM9" s="15">
        <f>IF(AC9="X",0,VLOOKUP(AC9,OPCODE_mult!$H$4:$L$19,5,FALSE))</f>
        <v>0</v>
      </c>
      <c r="AN9" s="15">
        <f>IF(AD9="X",0,VLOOKUP(AD9,OPCODE_mult!$I$4:$L$19,4,FALSE))</f>
        <v>0</v>
      </c>
      <c r="AO9" s="15">
        <f>IF(AE9="X",0,VLOOKUP(AE9,OPCODE_mult!$J$4:$L$19,3,FALSE))</f>
        <v>0</v>
      </c>
      <c r="AP9" s="15" t="str">
        <f>DEC2BIN(SUM(AL9:AO9),4)</f>
        <v>0000</v>
      </c>
      <c r="AQ9" s="15"/>
      <c r="AR9" s="16" t="str">
        <f t="shared" si="3"/>
        <v>00010010000000</v>
      </c>
      <c r="AS9" s="14">
        <f t="shared" si="4"/>
        <v>1152</v>
      </c>
      <c r="AU9" s="64" t="str">
        <f t="shared" si="5"/>
        <v>1 3 INSTRUCTION _?DUP</v>
      </c>
      <c r="AV9" s="64" t="str">
        <f t="shared" si="6"/>
        <v>," ?DUP"</v>
      </c>
    </row>
    <row r="10" spans="1:48" x14ac:dyDescent="0.2">
      <c r="B10" s="4" t="s">
        <v>3</v>
      </c>
      <c r="D10" s="4">
        <v>0</v>
      </c>
      <c r="E10" s="4">
        <v>0</v>
      </c>
      <c r="F10" s="4">
        <f>F9+1</f>
        <v>4</v>
      </c>
      <c r="H10" s="7">
        <f t="shared" si="1"/>
        <v>4</v>
      </c>
      <c r="I10" s="4" t="str">
        <f t="shared" si="0"/>
        <v>000100</v>
      </c>
      <c r="J10" s="4" t="str">
        <f t="shared" si="2"/>
        <v>4</v>
      </c>
      <c r="L10" s="87" t="s">
        <v>62</v>
      </c>
      <c r="M10" s="1" t="s">
        <v>63</v>
      </c>
      <c r="O10" s="108" t="s">
        <v>147</v>
      </c>
      <c r="P10" s="108" t="s">
        <v>30</v>
      </c>
      <c r="Q10" s="108" t="s">
        <v>34</v>
      </c>
      <c r="R10" s="115" t="s">
        <v>137</v>
      </c>
      <c r="T10" s="108" t="s">
        <v>34</v>
      </c>
      <c r="U10" s="115" t="s">
        <v>137</v>
      </c>
      <c r="W10" s="11" t="s">
        <v>30</v>
      </c>
      <c r="X10" s="11" t="s">
        <v>35</v>
      </c>
      <c r="Y10" s="11" t="s">
        <v>36</v>
      </c>
      <c r="Z10" s="11" t="s">
        <v>30</v>
      </c>
      <c r="AA10" s="11" t="s">
        <v>247</v>
      </c>
      <c r="AB10" s="11" t="s">
        <v>141</v>
      </c>
      <c r="AC10" s="11" t="s">
        <v>141</v>
      </c>
      <c r="AD10" s="11" t="s">
        <v>141</v>
      </c>
      <c r="AE10" s="11" t="s">
        <v>31</v>
      </c>
      <c r="AG10" s="11" t="str">
        <f>DEC2BIN(VLOOKUP(W10,OPCODE_mult!$C$4:$L$19,10,FALSE),1)</f>
        <v>0</v>
      </c>
      <c r="AH10" s="11" t="str">
        <f>DEC2BIN(VLOOKUP(X10,OPCODE_mult!$F$4:$L$19,7,FALSE),2)</f>
        <v>00</v>
      </c>
      <c r="AI10" s="11" t="str">
        <f>DEC2BIN(VLOOKUP(Y10,OPCODE_mult!$E$4:$L$19,8,FALSE),2)</f>
        <v>00</v>
      </c>
      <c r="AJ10" s="11" t="str">
        <f>DEC2BIN(VLOOKUP(Z10,OPCODE_mult!$D$4:$L$19,9,FALSE),2)</f>
        <v>01</v>
      </c>
      <c r="AK10" s="11" t="str">
        <f>DEC2BIN(IF(AA10="X",0,VLOOKUP(AA10,OPCODE_mult!$K$4:$L$19,2,FALSE)),3)</f>
        <v>010</v>
      </c>
      <c r="AL10" s="11">
        <f>IF(AB10="X",0,VLOOKUP(AB10,OPCODE_mult!$G$4:$L$19,6,FALSE))</f>
        <v>0</v>
      </c>
      <c r="AM10" s="11">
        <f>IF(AC10="X",0,VLOOKUP(AC10,OPCODE_mult!$H$4:$L$19,5,FALSE))</f>
        <v>0</v>
      </c>
      <c r="AN10" s="11">
        <f>IF(AD10="X",0,VLOOKUP(AD10,OPCODE_mult!$I$4:$L$19,4,FALSE))</f>
        <v>0</v>
      </c>
      <c r="AO10" s="11">
        <f>IF(AE10="X",0,VLOOKUP(AE10,OPCODE_mult!$J$4:$L$19,3,FALSE))</f>
        <v>0</v>
      </c>
      <c r="AP10" s="11" t="str">
        <f t="shared" si="7"/>
        <v>0000</v>
      </c>
      <c r="AR10" s="12" t="str">
        <f t="shared" si="3"/>
        <v>00000010100000</v>
      </c>
      <c r="AS10" s="1">
        <f t="shared" si="4"/>
        <v>160</v>
      </c>
      <c r="AU10" s="64" t="str">
        <f t="shared" si="5"/>
        <v>1 4 INSTRUCTION _SWAP</v>
      </c>
      <c r="AV10" s="64" t="str">
        <f t="shared" si="6"/>
        <v>," SWAP"</v>
      </c>
    </row>
    <row r="11" spans="1:48" x14ac:dyDescent="0.2">
      <c r="B11" s="4" t="s">
        <v>4</v>
      </c>
      <c r="D11" s="4">
        <v>0</v>
      </c>
      <c r="E11" s="4">
        <v>0</v>
      </c>
      <c r="F11" s="4">
        <f>F10+1</f>
        <v>5</v>
      </c>
      <c r="H11" s="7">
        <f t="shared" si="1"/>
        <v>5</v>
      </c>
      <c r="I11" s="4" t="str">
        <f t="shared" si="0"/>
        <v>000101</v>
      </c>
      <c r="J11" s="4" t="str">
        <f t="shared" si="2"/>
        <v>5</v>
      </c>
      <c r="L11" s="87" t="s">
        <v>64</v>
      </c>
      <c r="M11" s="1" t="s">
        <v>65</v>
      </c>
      <c r="O11" s="108" t="s">
        <v>147</v>
      </c>
      <c r="P11" s="108" t="s">
        <v>30</v>
      </c>
      <c r="Q11" s="108" t="s">
        <v>31</v>
      </c>
      <c r="R11" s="115" t="s">
        <v>32</v>
      </c>
      <c r="T11" s="108" t="s">
        <v>34</v>
      </c>
      <c r="U11" s="115" t="s">
        <v>137</v>
      </c>
      <c r="W11" s="11" t="s">
        <v>30</v>
      </c>
      <c r="X11" s="11" t="s">
        <v>35</v>
      </c>
      <c r="Y11" s="11" t="s">
        <v>151</v>
      </c>
      <c r="Z11" s="11" t="s">
        <v>30</v>
      </c>
      <c r="AA11" s="11" t="s">
        <v>247</v>
      </c>
      <c r="AB11" s="11" t="s">
        <v>141</v>
      </c>
      <c r="AC11" s="11" t="s">
        <v>141</v>
      </c>
      <c r="AD11" s="11" t="s">
        <v>141</v>
      </c>
      <c r="AE11" s="11" t="s">
        <v>31</v>
      </c>
      <c r="AG11" s="11" t="str">
        <f>DEC2BIN(VLOOKUP(W11,OPCODE_mult!$C$4:$L$19,10,FALSE),1)</f>
        <v>0</v>
      </c>
      <c r="AH11" s="11" t="str">
        <f>DEC2BIN(VLOOKUP(X11,OPCODE_mult!$F$4:$L$19,7,FALSE),2)</f>
        <v>00</v>
      </c>
      <c r="AI11" s="11" t="str">
        <f>DEC2BIN(VLOOKUP(Y11,OPCODE_mult!$E$4:$L$19,8,FALSE),2)</f>
        <v>10</v>
      </c>
      <c r="AJ11" s="11" t="str">
        <f>DEC2BIN(VLOOKUP(Z11,OPCODE_mult!$D$4:$L$19,9,FALSE),2)</f>
        <v>01</v>
      </c>
      <c r="AK11" s="11" t="str">
        <f>DEC2BIN(IF(AA11="X",0,VLOOKUP(AA11,OPCODE_mult!$K$4:$L$19,2,FALSE)),3)</f>
        <v>010</v>
      </c>
      <c r="AL11" s="11">
        <f>IF(AB11="X",0,VLOOKUP(AB11,OPCODE_mult!$G$4:$L$19,6,FALSE))</f>
        <v>0</v>
      </c>
      <c r="AM11" s="11">
        <f>IF(AC11="X",0,VLOOKUP(AC11,OPCODE_mult!$H$4:$L$19,5,FALSE))</f>
        <v>0</v>
      </c>
      <c r="AN11" s="11">
        <f>IF(AD11="X",0,VLOOKUP(AD11,OPCODE_mult!$I$4:$L$19,4,FALSE))</f>
        <v>0</v>
      </c>
      <c r="AO11" s="11">
        <f>IF(AE11="X",0,VLOOKUP(AE11,OPCODE_mult!$J$4:$L$19,3,FALSE))</f>
        <v>0</v>
      </c>
      <c r="AP11" s="11" t="str">
        <f t="shared" si="7"/>
        <v>0000</v>
      </c>
      <c r="AR11" s="12" t="str">
        <f t="shared" si="3"/>
        <v>00010010100000</v>
      </c>
      <c r="AS11" s="1">
        <f t="shared" si="4"/>
        <v>1184</v>
      </c>
      <c r="AU11" s="64" t="str">
        <f t="shared" si="5"/>
        <v>1 5 INSTRUCTION _OVER</v>
      </c>
      <c r="AV11" s="64" t="str">
        <f t="shared" si="6"/>
        <v>," OVER"</v>
      </c>
    </row>
    <row r="12" spans="1:48" x14ac:dyDescent="0.2">
      <c r="B12" s="4" t="s">
        <v>5</v>
      </c>
      <c r="D12" s="4">
        <v>0</v>
      </c>
      <c r="E12" s="4">
        <v>0</v>
      </c>
      <c r="F12" s="4">
        <f t="shared" ref="F12:F20" si="9">F11+1</f>
        <v>6</v>
      </c>
      <c r="H12" s="7">
        <f t="shared" si="1"/>
        <v>6</v>
      </c>
      <c r="I12" s="4" t="str">
        <f t="shared" si="0"/>
        <v>000110</v>
      </c>
      <c r="J12" s="4" t="str">
        <f t="shared" si="2"/>
        <v>6</v>
      </c>
      <c r="L12" s="87" t="s">
        <v>66</v>
      </c>
      <c r="M12" s="1" t="s">
        <v>67</v>
      </c>
      <c r="O12" s="108" t="s">
        <v>146</v>
      </c>
      <c r="P12" s="108" t="s">
        <v>133</v>
      </c>
      <c r="Q12" s="108" t="s">
        <v>34</v>
      </c>
      <c r="R12" s="115" t="s">
        <v>33</v>
      </c>
      <c r="T12" s="108" t="s">
        <v>34</v>
      </c>
      <c r="U12" s="115" t="s">
        <v>137</v>
      </c>
      <c r="W12" s="11" t="s">
        <v>30</v>
      </c>
      <c r="X12" s="11" t="s">
        <v>35</v>
      </c>
      <c r="Y12" s="11" t="s">
        <v>152</v>
      </c>
      <c r="Z12" s="11" t="s">
        <v>133</v>
      </c>
      <c r="AA12" s="11" t="s">
        <v>233</v>
      </c>
      <c r="AB12" s="11" t="s">
        <v>141</v>
      </c>
      <c r="AC12" s="11" t="s">
        <v>30</v>
      </c>
      <c r="AD12" s="11" t="s">
        <v>141</v>
      </c>
      <c r="AE12" s="11" t="s">
        <v>141</v>
      </c>
      <c r="AG12" s="11" t="str">
        <f>DEC2BIN(VLOOKUP(W12,OPCODE_mult!$C$4:$L$19,10,FALSE),1)</f>
        <v>0</v>
      </c>
      <c r="AH12" s="11" t="str">
        <f>DEC2BIN(VLOOKUP(X12,OPCODE_mult!$F$4:$L$19,7,FALSE),2)</f>
        <v>00</v>
      </c>
      <c r="AI12" s="11" t="str">
        <f>DEC2BIN(VLOOKUP(Y12,OPCODE_mult!$E$4:$L$19,8,FALSE),2)</f>
        <v>01</v>
      </c>
      <c r="AJ12" s="11" t="str">
        <f>DEC2BIN(VLOOKUP(Z12,OPCODE_mult!$D$4:$L$19,9,FALSE),2)</f>
        <v>10</v>
      </c>
      <c r="AK12" s="11" t="str">
        <f>DEC2BIN(IF(AA12="X",0,VLOOKUP(AA12,OPCODE_mult!$K$4:$L$19,2,FALSE)),3)</f>
        <v>000</v>
      </c>
      <c r="AL12" s="11">
        <f>IF(AB12="X",0,VLOOKUP(AB12,OPCODE_mult!$G$4:$L$19,6,FALSE))</f>
        <v>0</v>
      </c>
      <c r="AM12" s="11">
        <f>IF(AC12="X",0,VLOOKUP(AC12,OPCODE_mult!$H$4:$L$19,5,FALSE))</f>
        <v>0</v>
      </c>
      <c r="AN12" s="11">
        <f>IF(AD12="X",0,VLOOKUP(AD12,OPCODE_mult!$I$4:$L$19,4,FALSE))</f>
        <v>0</v>
      </c>
      <c r="AO12" s="11">
        <f>IF(AE12="X",0,VLOOKUP(AE12,OPCODE_mult!$J$4:$L$19,3,FALSE))</f>
        <v>0</v>
      </c>
      <c r="AP12" s="11" t="str">
        <f t="shared" si="7"/>
        <v>0000</v>
      </c>
      <c r="AR12" s="12" t="str">
        <f t="shared" si="3"/>
        <v>00001100000000</v>
      </c>
      <c r="AS12" s="1">
        <f t="shared" si="4"/>
        <v>768</v>
      </c>
      <c r="AU12" s="64" t="str">
        <f t="shared" si="5"/>
        <v>1 6 INSTRUCTION _NIP</v>
      </c>
      <c r="AV12" s="64" t="str">
        <f t="shared" si="6"/>
        <v>," NIP"</v>
      </c>
    </row>
    <row r="13" spans="1:48" x14ac:dyDescent="0.2">
      <c r="B13" s="4" t="s">
        <v>6</v>
      </c>
      <c r="D13" s="4">
        <v>0</v>
      </c>
      <c r="E13" s="4">
        <v>0</v>
      </c>
      <c r="F13" s="4">
        <f t="shared" si="9"/>
        <v>7</v>
      </c>
      <c r="H13" s="7">
        <f t="shared" si="1"/>
        <v>7</v>
      </c>
      <c r="I13" s="4" t="str">
        <f t="shared" si="0"/>
        <v>000111</v>
      </c>
      <c r="J13" s="4" t="str">
        <f t="shared" si="2"/>
        <v>7</v>
      </c>
      <c r="L13" s="87" t="s">
        <v>68</v>
      </c>
      <c r="M13" s="1" t="s">
        <v>271</v>
      </c>
      <c r="O13" s="108" t="s">
        <v>133</v>
      </c>
      <c r="P13" s="108" t="s">
        <v>30</v>
      </c>
      <c r="Q13" s="108" t="s">
        <v>31</v>
      </c>
      <c r="R13" s="115" t="s">
        <v>32</v>
      </c>
      <c r="T13" s="108" t="s">
        <v>34</v>
      </c>
      <c r="U13" s="115" t="s">
        <v>137</v>
      </c>
      <c r="W13" s="11" t="s">
        <v>30</v>
      </c>
      <c r="X13" s="11" t="s">
        <v>35</v>
      </c>
      <c r="Y13" s="11" t="s">
        <v>36</v>
      </c>
      <c r="Z13" s="11" t="s">
        <v>30</v>
      </c>
      <c r="AA13" s="11" t="s">
        <v>247</v>
      </c>
      <c r="AB13" s="11" t="s">
        <v>141</v>
      </c>
      <c r="AC13" s="11" t="s">
        <v>141</v>
      </c>
      <c r="AD13" s="11" t="s">
        <v>141</v>
      </c>
      <c r="AE13" s="11" t="s">
        <v>133</v>
      </c>
      <c r="AG13" s="11" t="str">
        <f>DEC2BIN(VLOOKUP(W13,OPCODE_mult!$C$4:$L$19,10,FALSE),1)</f>
        <v>0</v>
      </c>
      <c r="AH13" s="11" t="str">
        <f>DEC2BIN(VLOOKUP(X13,OPCODE_mult!$F$4:$L$19,7,FALSE),2)</f>
        <v>00</v>
      </c>
      <c r="AI13" s="11" t="str">
        <f>DEC2BIN(VLOOKUP(Y13,OPCODE_mult!$E$4:$L$19,8,FALSE),2)</f>
        <v>00</v>
      </c>
      <c r="AJ13" s="11" t="str">
        <f>DEC2BIN(VLOOKUP(Z13,OPCODE_mult!$D$4:$L$19,9,FALSE),2)</f>
        <v>01</v>
      </c>
      <c r="AK13" s="11" t="str">
        <f>DEC2BIN(IF(AA13="X",0,VLOOKUP(AA13,OPCODE_mult!$K$4:$L$19,2,FALSE)),3)</f>
        <v>010</v>
      </c>
      <c r="AL13" s="11">
        <f>IF(AB13="X",0,VLOOKUP(AB13,OPCODE_mult!$G$4:$L$19,6,FALSE))</f>
        <v>0</v>
      </c>
      <c r="AM13" s="11">
        <f>IF(AC13="X",0,VLOOKUP(AC13,OPCODE_mult!$H$4:$L$19,5,FALSE))</f>
        <v>0</v>
      </c>
      <c r="AN13" s="11">
        <f>IF(AD13="X",0,VLOOKUP(AD13,OPCODE_mult!$I$4:$L$19,4,FALSE))</f>
        <v>0</v>
      </c>
      <c r="AO13" s="11">
        <f>IF(AE13="X",0,VLOOKUP(AE13,OPCODE_mult!$J$4:$L$19,3,FALSE))</f>
        <v>1</v>
      </c>
      <c r="AP13" s="11" t="str">
        <f t="shared" si="7"/>
        <v>0001</v>
      </c>
      <c r="AR13" s="12" t="str">
        <f t="shared" si="3"/>
        <v>00000010100001</v>
      </c>
      <c r="AS13" s="1">
        <f t="shared" si="4"/>
        <v>161</v>
      </c>
      <c r="AU13" s="64" t="str">
        <f t="shared" si="5"/>
        <v>1 7 INSTRUCTION _ROT</v>
      </c>
      <c r="AV13" s="64" t="str">
        <f t="shared" si="6"/>
        <v>," ROT"</v>
      </c>
    </row>
    <row r="14" spans="1:48" s="3" customFormat="1" x14ac:dyDescent="0.2">
      <c r="B14" s="11" t="s">
        <v>7</v>
      </c>
      <c r="C14" s="11"/>
      <c r="D14" s="11">
        <v>0</v>
      </c>
      <c r="E14" s="4">
        <v>0</v>
      </c>
      <c r="F14" s="4">
        <f t="shared" si="9"/>
        <v>8</v>
      </c>
      <c r="G14" s="4"/>
      <c r="H14" s="7">
        <f t="shared" si="1"/>
        <v>8</v>
      </c>
      <c r="I14" s="4" t="str">
        <f t="shared" si="0"/>
        <v>001000</v>
      </c>
      <c r="J14" s="4" t="str">
        <f t="shared" si="2"/>
        <v>8</v>
      </c>
      <c r="K14" s="11"/>
      <c r="L14" s="91" t="s">
        <v>69</v>
      </c>
      <c r="M14" s="3" t="s">
        <v>70</v>
      </c>
      <c r="N14" s="12"/>
      <c r="O14" s="108" t="s">
        <v>147</v>
      </c>
      <c r="P14" s="108" t="s">
        <v>133</v>
      </c>
      <c r="Q14" s="108" t="s">
        <v>34</v>
      </c>
      <c r="R14" s="115" t="s">
        <v>33</v>
      </c>
      <c r="S14" s="109"/>
      <c r="T14" s="108" t="s">
        <v>30</v>
      </c>
      <c r="U14" s="115" t="s">
        <v>32</v>
      </c>
      <c r="W14" s="11" t="s">
        <v>30</v>
      </c>
      <c r="X14" s="11" t="s">
        <v>154</v>
      </c>
      <c r="Y14" s="11" t="s">
        <v>152</v>
      </c>
      <c r="Z14" s="11" t="s">
        <v>133</v>
      </c>
      <c r="AA14" s="11" t="s">
        <v>247</v>
      </c>
      <c r="AB14" s="11" t="s">
        <v>141</v>
      </c>
      <c r="AC14" s="11" t="s">
        <v>141</v>
      </c>
      <c r="AD14" s="11" t="s">
        <v>141</v>
      </c>
      <c r="AE14" s="11" t="s">
        <v>31</v>
      </c>
      <c r="AF14" s="1"/>
      <c r="AG14" s="11" t="str">
        <f>DEC2BIN(VLOOKUP(W14,OPCODE_mult!$C$4:$L$19,10,FALSE),1)</f>
        <v>0</v>
      </c>
      <c r="AH14" s="11" t="str">
        <f>DEC2BIN(VLOOKUP(X14,OPCODE_mult!$F$4:$L$19,7,FALSE),2)</f>
        <v>10</v>
      </c>
      <c r="AI14" s="11" t="str">
        <f>DEC2BIN(VLOOKUP(Y14,OPCODE_mult!$E$4:$L$19,8,FALSE),2)</f>
        <v>01</v>
      </c>
      <c r="AJ14" s="11" t="str">
        <f>DEC2BIN(VLOOKUP(Z14,OPCODE_mult!$D$4:$L$19,9,FALSE),2)</f>
        <v>10</v>
      </c>
      <c r="AK14" s="11" t="str">
        <f>DEC2BIN(IF(AA14="X",0,VLOOKUP(AA14,OPCODE_mult!$K$4:$L$19,2,FALSE)),3)</f>
        <v>010</v>
      </c>
      <c r="AL14" s="11">
        <f>IF(AB14="X",0,VLOOKUP(AB14,OPCODE_mult!$G$4:$L$19,6,FALSE))</f>
        <v>0</v>
      </c>
      <c r="AM14" s="11">
        <f>IF(AC14="X",0,VLOOKUP(AC14,OPCODE_mult!$H$4:$L$19,5,FALSE))</f>
        <v>0</v>
      </c>
      <c r="AN14" s="11">
        <f>IF(AD14="X",0,VLOOKUP(AD14,OPCODE_mult!$I$4:$L$19,4,FALSE))</f>
        <v>0</v>
      </c>
      <c r="AO14" s="11">
        <f>IF(AE14="X",0,VLOOKUP(AE14,OPCODE_mult!$J$4:$L$19,3,FALSE))</f>
        <v>0</v>
      </c>
      <c r="AP14" s="11" t="str">
        <f t="shared" si="7"/>
        <v>0000</v>
      </c>
      <c r="AQ14" s="1"/>
      <c r="AR14" s="12" t="str">
        <f t="shared" si="3"/>
        <v>01001100100000</v>
      </c>
      <c r="AS14" s="1">
        <f t="shared" si="4"/>
        <v>4896</v>
      </c>
      <c r="AU14" s="64" t="str">
        <f t="shared" si="5"/>
        <v>1 8 INSTRUCTION _&gt;R</v>
      </c>
      <c r="AV14" s="64" t="str">
        <f t="shared" si="6"/>
        <v>," &gt;R"</v>
      </c>
    </row>
    <row r="15" spans="1:48" x14ac:dyDescent="0.2">
      <c r="B15" s="4" t="s">
        <v>8</v>
      </c>
      <c r="D15" s="4">
        <v>0</v>
      </c>
      <c r="E15" s="4">
        <v>0</v>
      </c>
      <c r="F15" s="4">
        <f t="shared" si="9"/>
        <v>9</v>
      </c>
      <c r="H15" s="7">
        <f t="shared" si="1"/>
        <v>9</v>
      </c>
      <c r="I15" s="4" t="str">
        <f t="shared" si="0"/>
        <v>001001</v>
      </c>
      <c r="J15" s="4" t="str">
        <f t="shared" si="2"/>
        <v>9</v>
      </c>
      <c r="L15" s="87" t="s">
        <v>71</v>
      </c>
      <c r="M15" s="1" t="s">
        <v>135</v>
      </c>
      <c r="O15" s="108" t="s">
        <v>136</v>
      </c>
      <c r="P15" s="108" t="s">
        <v>30</v>
      </c>
      <c r="Q15" s="108" t="s">
        <v>31</v>
      </c>
      <c r="R15" s="115" t="s">
        <v>32</v>
      </c>
      <c r="T15" s="108" t="s">
        <v>34</v>
      </c>
      <c r="U15" s="115" t="s">
        <v>137</v>
      </c>
      <c r="W15" s="11" t="s">
        <v>30</v>
      </c>
      <c r="X15" s="11" t="s">
        <v>35</v>
      </c>
      <c r="Y15" s="11" t="s">
        <v>151</v>
      </c>
      <c r="Z15" s="11" t="s">
        <v>30</v>
      </c>
      <c r="AA15" s="11" t="s">
        <v>247</v>
      </c>
      <c r="AB15" s="11" t="s">
        <v>141</v>
      </c>
      <c r="AC15" s="11" t="s">
        <v>141</v>
      </c>
      <c r="AD15" s="11" t="s">
        <v>141</v>
      </c>
      <c r="AE15" s="11" t="s">
        <v>303</v>
      </c>
      <c r="AG15" s="11" t="str">
        <f>DEC2BIN(VLOOKUP(W15,OPCODE_mult!$C$4:$L$19,10,FALSE),1)</f>
        <v>0</v>
      </c>
      <c r="AH15" s="11" t="str">
        <f>DEC2BIN(VLOOKUP(X15,OPCODE_mult!$F$4:$L$19,7,FALSE),2)</f>
        <v>00</v>
      </c>
      <c r="AI15" s="11" t="str">
        <f>DEC2BIN(VLOOKUP(Y15,OPCODE_mult!$E$4:$L$19,8,FALSE),2)</f>
        <v>10</v>
      </c>
      <c r="AJ15" s="11" t="str">
        <f>DEC2BIN(VLOOKUP(Z15,OPCODE_mult!$D$4:$L$19,9,FALSE),2)</f>
        <v>01</v>
      </c>
      <c r="AK15" s="11" t="str">
        <f>DEC2BIN(IF(AA15="X",0,VLOOKUP(AA15,OPCODE_mult!$K$4:$L$19,2,FALSE)),3)</f>
        <v>010</v>
      </c>
      <c r="AL15" s="11">
        <f>IF(AB15="X",0,VLOOKUP(AB15,OPCODE_mult!$G$4:$L$19,6,FALSE))</f>
        <v>0</v>
      </c>
      <c r="AM15" s="11">
        <f>IF(AC15="X",0,VLOOKUP(AC15,OPCODE_mult!$H$4:$L$19,5,FALSE))</f>
        <v>0</v>
      </c>
      <c r="AN15" s="11">
        <f>IF(AD15="X",0,VLOOKUP(AD15,OPCODE_mult!$I$4:$L$19,4,FALSE))</f>
        <v>0</v>
      </c>
      <c r="AO15" s="11">
        <f>IF(AE15="X",0,VLOOKUP(AE15,OPCODE_mult!$J$4:$L$19,3,FALSE))</f>
        <v>2</v>
      </c>
      <c r="AP15" s="11" t="str">
        <f t="shared" si="7"/>
        <v>0010</v>
      </c>
      <c r="AR15" s="12" t="str">
        <f t="shared" si="3"/>
        <v>00010010100010</v>
      </c>
      <c r="AS15" s="1">
        <f t="shared" si="4"/>
        <v>1186</v>
      </c>
      <c r="AU15" s="64" t="str">
        <f t="shared" si="5"/>
        <v>1 9 INSTRUCTION _R@</v>
      </c>
      <c r="AV15" s="64" t="str">
        <f t="shared" si="6"/>
        <v>," R@"</v>
      </c>
    </row>
    <row r="16" spans="1:48" s="3" customFormat="1" x14ac:dyDescent="0.2">
      <c r="B16" s="11" t="s">
        <v>9</v>
      </c>
      <c r="C16" s="11"/>
      <c r="D16" s="11">
        <v>0</v>
      </c>
      <c r="E16" s="4">
        <v>0</v>
      </c>
      <c r="F16" s="4">
        <f t="shared" si="9"/>
        <v>10</v>
      </c>
      <c r="G16" s="4"/>
      <c r="H16" s="7">
        <f t="shared" si="1"/>
        <v>10</v>
      </c>
      <c r="I16" s="4" t="str">
        <f t="shared" si="0"/>
        <v>001010</v>
      </c>
      <c r="J16" s="4" t="str">
        <f t="shared" si="2"/>
        <v>A</v>
      </c>
      <c r="K16" s="11"/>
      <c r="L16" s="92" t="s">
        <v>134</v>
      </c>
      <c r="M16" s="3" t="s">
        <v>72</v>
      </c>
      <c r="N16" s="12"/>
      <c r="O16" s="108" t="s">
        <v>136</v>
      </c>
      <c r="P16" s="108" t="s">
        <v>30</v>
      </c>
      <c r="Q16" s="108" t="s">
        <v>31</v>
      </c>
      <c r="R16" s="115" t="s">
        <v>32</v>
      </c>
      <c r="S16" s="109"/>
      <c r="T16" s="108" t="s">
        <v>34</v>
      </c>
      <c r="U16" s="115" t="s">
        <v>33</v>
      </c>
      <c r="W16" s="11" t="s">
        <v>30</v>
      </c>
      <c r="X16" s="11" t="s">
        <v>155</v>
      </c>
      <c r="Y16" s="11" t="s">
        <v>151</v>
      </c>
      <c r="Z16" s="11" t="s">
        <v>30</v>
      </c>
      <c r="AA16" s="11" t="s">
        <v>247</v>
      </c>
      <c r="AB16" s="11" t="s">
        <v>141</v>
      </c>
      <c r="AC16" s="11" t="s">
        <v>141</v>
      </c>
      <c r="AD16" s="11" t="s">
        <v>141</v>
      </c>
      <c r="AE16" s="11" t="s">
        <v>303</v>
      </c>
      <c r="AF16" s="1"/>
      <c r="AG16" s="11" t="str">
        <f>DEC2BIN(VLOOKUP(W16,OPCODE_mult!$C$4:$L$19,10,FALSE),1)</f>
        <v>0</v>
      </c>
      <c r="AH16" s="11" t="str">
        <f>DEC2BIN(VLOOKUP(X16,OPCODE_mult!$F$4:$L$19,7,FALSE),2)</f>
        <v>01</v>
      </c>
      <c r="AI16" s="11" t="str">
        <f>DEC2BIN(VLOOKUP(Y16,OPCODE_mult!$E$4:$L$19,8,FALSE),2)</f>
        <v>10</v>
      </c>
      <c r="AJ16" s="11" t="str">
        <f>DEC2BIN(VLOOKUP(Z16,OPCODE_mult!$D$4:$L$19,9,FALSE),2)</f>
        <v>01</v>
      </c>
      <c r="AK16" s="11" t="str">
        <f>DEC2BIN(IF(AA16="X",0,VLOOKUP(AA16,OPCODE_mult!$K$4:$L$19,2,FALSE)),3)</f>
        <v>010</v>
      </c>
      <c r="AL16" s="11">
        <f>IF(AB16="X",0,VLOOKUP(AB16,OPCODE_mult!$G$4:$L$19,6,FALSE))</f>
        <v>0</v>
      </c>
      <c r="AM16" s="11">
        <f>IF(AC16="X",0,VLOOKUP(AC16,OPCODE_mult!$H$4:$L$19,5,FALSE))</f>
        <v>0</v>
      </c>
      <c r="AN16" s="11">
        <f>IF(AD16="X",0,VLOOKUP(AD16,OPCODE_mult!$I$4:$L$19,4,FALSE))</f>
        <v>0</v>
      </c>
      <c r="AO16" s="11">
        <f>IF(AE16="X",0,VLOOKUP(AE16,OPCODE_mult!$J$4:$L$19,3,FALSE))</f>
        <v>2</v>
      </c>
      <c r="AP16" s="11" t="str">
        <f t="shared" si="7"/>
        <v>0010</v>
      </c>
      <c r="AQ16" s="1"/>
      <c r="AR16" s="12" t="str">
        <f t="shared" si="3"/>
        <v>00110010100010</v>
      </c>
      <c r="AS16" s="1">
        <f t="shared" si="4"/>
        <v>3234</v>
      </c>
      <c r="AU16" s="64" t="str">
        <f t="shared" si="5"/>
        <v>1 10 INSTRUCTION _R&gt;</v>
      </c>
      <c r="AV16" s="64" t="str">
        <f t="shared" si="6"/>
        <v>," R&gt;"</v>
      </c>
    </row>
    <row r="17" spans="1:48" s="3" customFormat="1" x14ac:dyDescent="0.2">
      <c r="B17" s="11" t="s">
        <v>318</v>
      </c>
      <c r="C17" s="11"/>
      <c r="D17" s="11">
        <v>0</v>
      </c>
      <c r="E17" s="4">
        <v>0</v>
      </c>
      <c r="F17" s="4">
        <f t="shared" si="9"/>
        <v>11</v>
      </c>
      <c r="G17" s="4"/>
      <c r="H17" s="7">
        <f t="shared" si="1"/>
        <v>11</v>
      </c>
      <c r="I17" s="4" t="str">
        <f t="shared" si="0"/>
        <v>001011</v>
      </c>
      <c r="J17" s="4" t="str">
        <f t="shared" si="2"/>
        <v>B</v>
      </c>
      <c r="K17" s="11"/>
      <c r="L17" s="92" t="s">
        <v>276</v>
      </c>
      <c r="M17" s="3" t="s">
        <v>273</v>
      </c>
      <c r="N17" s="12"/>
      <c r="O17" s="108"/>
      <c r="P17" s="108"/>
      <c r="Q17" s="108"/>
      <c r="R17" s="115"/>
      <c r="S17" s="109"/>
      <c r="T17" s="108"/>
      <c r="U17" s="115"/>
      <c r="W17" s="11" t="s">
        <v>30</v>
      </c>
      <c r="X17" s="11" t="s">
        <v>35</v>
      </c>
      <c r="Y17" s="11" t="s">
        <v>151</v>
      </c>
      <c r="Z17" s="11" t="s">
        <v>30</v>
      </c>
      <c r="AA17" s="11" t="s">
        <v>247</v>
      </c>
      <c r="AB17" s="11" t="s">
        <v>141</v>
      </c>
      <c r="AC17" s="11" t="s">
        <v>141</v>
      </c>
      <c r="AD17" s="11" t="s">
        <v>141</v>
      </c>
      <c r="AE17" s="11" t="s">
        <v>36</v>
      </c>
      <c r="AF17" s="1"/>
      <c r="AG17" s="11" t="str">
        <f>DEC2BIN(VLOOKUP(W17,OPCODE_mult!$C$4:$L$19,10,FALSE),1)</f>
        <v>0</v>
      </c>
      <c r="AH17" s="11" t="str">
        <f>DEC2BIN(VLOOKUP(X17,OPCODE_mult!$F$4:$L$19,7,FALSE),2)</f>
        <v>00</v>
      </c>
      <c r="AI17" s="11" t="str">
        <f>DEC2BIN(VLOOKUP(Y17,OPCODE_mult!$E$4:$L$19,8,FALSE),2)</f>
        <v>10</v>
      </c>
      <c r="AJ17" s="11" t="str">
        <f>DEC2BIN(VLOOKUP(Z17,OPCODE_mult!$D$4:$L$19,9,FALSE),2)</f>
        <v>01</v>
      </c>
      <c r="AK17" s="11" t="str">
        <f>DEC2BIN(IF(AA17="X",0,VLOOKUP(AA17,OPCODE_mult!$K$4:$L$19,2,FALSE)),3)</f>
        <v>010</v>
      </c>
      <c r="AL17" s="11">
        <f>IF(AB17="X",0,VLOOKUP(AB17,OPCODE_mult!$G$4:$L$19,6,FALSE))</f>
        <v>0</v>
      </c>
      <c r="AM17" s="11">
        <f>IF(AC17="X",0,VLOOKUP(AC17,OPCODE_mult!$H$4:$L$19,5,FALSE))</f>
        <v>0</v>
      </c>
      <c r="AN17" s="11">
        <f>IF(AD17="X",0,VLOOKUP(AD17,OPCODE_mult!$I$4:$L$19,4,FALSE))</f>
        <v>0</v>
      </c>
      <c r="AO17" s="11">
        <f>IF(AE17="X",0,VLOOKUP(AE17,OPCODE_mult!$J$4:$L$19,3,FALSE))</f>
        <v>3</v>
      </c>
      <c r="AP17" s="11" t="str">
        <f>DEC2BIN(SUM(AL17:AO17),4)</f>
        <v>0011</v>
      </c>
      <c r="AQ17" s="1"/>
      <c r="AR17" s="12" t="str">
        <f t="shared" si="3"/>
        <v>00010010100011</v>
      </c>
      <c r="AS17" s="1">
        <f t="shared" si="4"/>
        <v>1187</v>
      </c>
      <c r="AU17" s="64" t="str">
        <f t="shared" si="5"/>
        <v>1 11 INSTRUCTION _PSP@</v>
      </c>
      <c r="AV17" s="64" t="str">
        <f t="shared" si="6"/>
        <v>," PSP@"</v>
      </c>
    </row>
    <row r="18" spans="1:48" s="3" customFormat="1" x14ac:dyDescent="0.2">
      <c r="B18" s="11" t="s">
        <v>319</v>
      </c>
      <c r="C18" s="11"/>
      <c r="D18" s="11">
        <v>0</v>
      </c>
      <c r="E18" s="4">
        <v>0</v>
      </c>
      <c r="F18" s="4">
        <f t="shared" si="9"/>
        <v>12</v>
      </c>
      <c r="G18" s="4"/>
      <c r="H18" s="7">
        <f t="shared" si="1"/>
        <v>12</v>
      </c>
      <c r="I18" s="4" t="str">
        <f t="shared" si="0"/>
        <v>001100</v>
      </c>
      <c r="J18" s="4" t="str">
        <f t="shared" si="2"/>
        <v>C</v>
      </c>
      <c r="K18" s="11"/>
      <c r="L18" s="92" t="s">
        <v>277</v>
      </c>
      <c r="M18" s="3" t="s">
        <v>274</v>
      </c>
      <c r="N18" s="12"/>
      <c r="O18" s="108"/>
      <c r="P18" s="108"/>
      <c r="Q18" s="108"/>
      <c r="R18" s="115"/>
      <c r="S18" s="109"/>
      <c r="T18" s="108"/>
      <c r="U18" s="115"/>
      <c r="W18" s="11" t="s">
        <v>30</v>
      </c>
      <c r="X18" s="11" t="s">
        <v>35</v>
      </c>
      <c r="Y18" s="11" t="s">
        <v>151</v>
      </c>
      <c r="Z18" s="11" t="s">
        <v>30</v>
      </c>
      <c r="AA18" s="11" t="s">
        <v>247</v>
      </c>
      <c r="AB18" s="11" t="s">
        <v>141</v>
      </c>
      <c r="AC18" s="11" t="s">
        <v>141</v>
      </c>
      <c r="AD18" s="11" t="s">
        <v>141</v>
      </c>
      <c r="AE18" s="11" t="s">
        <v>35</v>
      </c>
      <c r="AF18" s="1"/>
      <c r="AG18" s="11" t="str">
        <f>DEC2BIN(VLOOKUP(W18,OPCODE_mult!$C$4:$L$19,10,FALSE),1)</f>
        <v>0</v>
      </c>
      <c r="AH18" s="11" t="str">
        <f>DEC2BIN(VLOOKUP(X18,OPCODE_mult!$F$4:$L$19,7,FALSE),2)</f>
        <v>00</v>
      </c>
      <c r="AI18" s="11" t="str">
        <f>DEC2BIN(VLOOKUP(Y18,OPCODE_mult!$E$4:$L$19,8,FALSE),2)</f>
        <v>10</v>
      </c>
      <c r="AJ18" s="11" t="str">
        <f>DEC2BIN(VLOOKUP(Z18,OPCODE_mult!$D$4:$L$19,9,FALSE),2)</f>
        <v>01</v>
      </c>
      <c r="AK18" s="11" t="str">
        <f>DEC2BIN(IF(AA18="X",0,VLOOKUP(AA18,OPCODE_mult!$K$4:$L$19,2,FALSE)),3)</f>
        <v>010</v>
      </c>
      <c r="AL18" s="11">
        <f>IF(AB18="X",0,VLOOKUP(AB18,OPCODE_mult!$G$4:$L$19,6,FALSE))</f>
        <v>0</v>
      </c>
      <c r="AM18" s="11">
        <f>IF(AC18="X",0,VLOOKUP(AC18,OPCODE_mult!$H$4:$L$19,5,FALSE))</f>
        <v>0</v>
      </c>
      <c r="AN18" s="11">
        <f>IF(AD18="X",0,VLOOKUP(AD18,OPCODE_mult!$I$4:$L$19,4,FALSE))</f>
        <v>0</v>
      </c>
      <c r="AO18" s="11">
        <f>IF(AE18="X",0,VLOOKUP(AE18,OPCODE_mult!$J$4:$L$19,3,FALSE))</f>
        <v>4</v>
      </c>
      <c r="AP18" s="11" t="str">
        <f>DEC2BIN(SUM(AL18:AO18),4)</f>
        <v>0100</v>
      </c>
      <c r="AQ18" s="1"/>
      <c r="AR18" s="12" t="str">
        <f t="shared" si="3"/>
        <v>00010010100100</v>
      </c>
      <c r="AS18" s="1">
        <f t="shared" si="4"/>
        <v>1188</v>
      </c>
      <c r="AU18" s="64" t="str">
        <f t="shared" si="5"/>
        <v>1 12 INSTRUCTION _RSP@</v>
      </c>
      <c r="AV18" s="64" t="str">
        <f t="shared" si="6"/>
        <v>," RSP@"</v>
      </c>
    </row>
    <row r="19" spans="1:48" x14ac:dyDescent="0.2">
      <c r="B19" s="11" t="s">
        <v>320</v>
      </c>
      <c r="D19" s="4">
        <v>0</v>
      </c>
      <c r="E19" s="4">
        <v>0</v>
      </c>
      <c r="F19" s="4">
        <f t="shared" si="9"/>
        <v>13</v>
      </c>
      <c r="H19" s="7">
        <f t="shared" si="1"/>
        <v>13</v>
      </c>
      <c r="I19" s="4" t="str">
        <f t="shared" si="0"/>
        <v>001101</v>
      </c>
      <c r="J19" s="4" t="str">
        <f t="shared" si="2"/>
        <v>D</v>
      </c>
      <c r="L19" s="87" t="s">
        <v>250</v>
      </c>
      <c r="M19" s="1" t="s">
        <v>275</v>
      </c>
      <c r="R19" s="115"/>
      <c r="T19" s="108"/>
      <c r="U19" s="115"/>
      <c r="W19" s="11" t="s">
        <v>30</v>
      </c>
      <c r="X19" s="4" t="s">
        <v>35</v>
      </c>
      <c r="Y19" s="11" t="s">
        <v>30</v>
      </c>
      <c r="Z19" s="11" t="s">
        <v>133</v>
      </c>
      <c r="AA19" s="11" t="s">
        <v>247</v>
      </c>
      <c r="AB19" s="11" t="s">
        <v>141</v>
      </c>
      <c r="AC19" s="11" t="s">
        <v>141</v>
      </c>
      <c r="AD19" s="11" t="s">
        <v>141</v>
      </c>
      <c r="AE19" s="11" t="s">
        <v>31</v>
      </c>
      <c r="AG19" s="11" t="str">
        <f>DEC2BIN(VLOOKUP(W19,OPCODE_mult!$C$4:$L$19,10,FALSE),1)</f>
        <v>0</v>
      </c>
      <c r="AH19" s="4" t="str">
        <f>DEC2BIN(VLOOKUP(X19,OPCODE_mult!$F$4:$L$19,7,FALSE),2)</f>
        <v>00</v>
      </c>
      <c r="AI19" s="4" t="str">
        <f>DEC2BIN(VLOOKUP(Y19,OPCODE_mult!$E$4:$L$19,8,FALSE),2)</f>
        <v>11</v>
      </c>
      <c r="AJ19" s="4" t="str">
        <f>DEC2BIN(VLOOKUP(Z19,OPCODE_mult!$D$4:$L$19,9,FALSE),2)</f>
        <v>10</v>
      </c>
      <c r="AK19" s="4" t="str">
        <f>DEC2BIN(IF(AA19="X",0,VLOOKUP(AA19,OPCODE_mult!$K$4:$L$19,2,FALSE)),3)</f>
        <v>010</v>
      </c>
      <c r="AL19" s="4">
        <f>IF(AB19="X",0,VLOOKUP(AB19,OPCODE_mult!$G$4:$L$19,6,FALSE))</f>
        <v>0</v>
      </c>
      <c r="AM19" s="4">
        <f>IF(AC19="X",0,VLOOKUP(AC19,OPCODE_mult!$H$4:$L$19,5,FALSE))</f>
        <v>0</v>
      </c>
      <c r="AN19" s="4">
        <f>IF(AD19="X",0,VLOOKUP(AD19,OPCODE_mult!$I$4:$L$19,4,FALSE))</f>
        <v>0</v>
      </c>
      <c r="AO19" s="4">
        <f>IF(AE19="X",0,VLOOKUP(AE19,OPCODE_mult!$J$4:$L$19,3,FALSE))</f>
        <v>0</v>
      </c>
      <c r="AP19" s="4" t="str">
        <f>DEC2BIN(SUM(AL19:AO19),4)</f>
        <v>0000</v>
      </c>
      <c r="AR19" s="12" t="str">
        <f t="shared" si="3"/>
        <v>00011100100000</v>
      </c>
      <c r="AS19" s="1">
        <f t="shared" si="4"/>
        <v>1824</v>
      </c>
      <c r="AU19" s="64" t="str">
        <f t="shared" si="5"/>
        <v>1 13 INSTRUCTION _PSP!</v>
      </c>
      <c r="AV19" s="64" t="str">
        <f t="shared" si="6"/>
        <v>," PSP!"</v>
      </c>
    </row>
    <row r="20" spans="1:48" x14ac:dyDescent="0.2">
      <c r="B20" s="11" t="s">
        <v>340</v>
      </c>
      <c r="D20" s="4">
        <v>0</v>
      </c>
      <c r="E20" s="4">
        <v>0</v>
      </c>
      <c r="F20" s="4">
        <f t="shared" si="9"/>
        <v>14</v>
      </c>
      <c r="H20" s="7">
        <f t="shared" si="1"/>
        <v>14</v>
      </c>
      <c r="I20" s="4" t="str">
        <f t="shared" si="0"/>
        <v>001110</v>
      </c>
      <c r="J20" s="4" t="str">
        <f t="shared" si="2"/>
        <v>E</v>
      </c>
      <c r="L20" s="87" t="s">
        <v>251</v>
      </c>
      <c r="M20" s="1" t="s">
        <v>321</v>
      </c>
      <c r="R20" s="115"/>
      <c r="T20" s="108"/>
      <c r="U20" s="108"/>
      <c r="W20" s="11" t="s">
        <v>30</v>
      </c>
      <c r="X20" s="4" t="s">
        <v>30</v>
      </c>
      <c r="Y20" s="11" t="s">
        <v>152</v>
      </c>
      <c r="Z20" s="4" t="s">
        <v>133</v>
      </c>
      <c r="AA20" s="11" t="s">
        <v>247</v>
      </c>
      <c r="AB20" s="11" t="s">
        <v>141</v>
      </c>
      <c r="AC20" s="11" t="s">
        <v>141</v>
      </c>
      <c r="AD20" s="11" t="s">
        <v>141</v>
      </c>
      <c r="AE20" s="11" t="s">
        <v>31</v>
      </c>
      <c r="AG20" s="11" t="str">
        <f>DEC2BIN(VLOOKUP(W20,OPCODE_mult!$C$4:$L$19,10,FALSE),1)</f>
        <v>0</v>
      </c>
      <c r="AH20" s="4" t="str">
        <f>DEC2BIN(VLOOKUP(X20,OPCODE_mult!$F$4:$L$19,7,FALSE),2)</f>
        <v>11</v>
      </c>
      <c r="AI20" s="4" t="str">
        <f>DEC2BIN(VLOOKUP(Y20,OPCODE_mult!$E$4:$L$19,8,FALSE),2)</f>
        <v>01</v>
      </c>
      <c r="AJ20" s="4" t="str">
        <f>DEC2BIN(VLOOKUP(Z20,OPCODE_mult!$D$4:$L$19,9,FALSE),2)</f>
        <v>10</v>
      </c>
      <c r="AK20" s="4" t="str">
        <f>DEC2BIN(IF(AA20="X",0,VLOOKUP(AA20,OPCODE_mult!$K$4:$L$19,2,FALSE)),3)</f>
        <v>010</v>
      </c>
      <c r="AL20" s="4">
        <f>IF(AB20="X",0,VLOOKUP(AB20,OPCODE_mult!$G$4:$L$19,6,FALSE))</f>
        <v>0</v>
      </c>
      <c r="AM20" s="4">
        <f>IF(AC20="X",0,VLOOKUP(AC20,OPCODE_mult!$H$4:$L$19,5,FALSE))</f>
        <v>0</v>
      </c>
      <c r="AN20" s="4">
        <f>IF(AD20="X",0,VLOOKUP(AD20,OPCODE_mult!$I$4:$L$19,4,FALSE))</f>
        <v>0</v>
      </c>
      <c r="AO20" s="4">
        <f>IF(AE20="X",0,VLOOKUP(AE20,OPCODE_mult!$J$4:$L$19,3,FALSE))</f>
        <v>0</v>
      </c>
      <c r="AP20" s="4" t="str">
        <f>DEC2BIN(SUM(AL20:AO20),4)</f>
        <v>0000</v>
      </c>
      <c r="AR20" s="12" t="str">
        <f t="shared" si="3"/>
        <v>01101100100000</v>
      </c>
      <c r="AS20" s="1">
        <f t="shared" si="4"/>
        <v>6944</v>
      </c>
      <c r="AU20" s="64" t="str">
        <f t="shared" si="5"/>
        <v>1 14 INSTRUCTION _RSP!</v>
      </c>
      <c r="AV20" s="64" t="str">
        <f t="shared" si="6"/>
        <v>," RSP!"</v>
      </c>
    </row>
    <row r="21" spans="1:48" x14ac:dyDescent="0.2">
      <c r="I21" s="4"/>
      <c r="AU21" s="64"/>
      <c r="AV21" s="64"/>
    </row>
    <row r="22" spans="1:48" x14ac:dyDescent="0.2">
      <c r="A22" s="1" t="s">
        <v>10</v>
      </c>
      <c r="I22" s="4"/>
      <c r="AU22" s="64"/>
      <c r="AV22" s="64"/>
    </row>
    <row r="23" spans="1:48" x14ac:dyDescent="0.2">
      <c r="B23" s="6" t="s">
        <v>11</v>
      </c>
      <c r="C23" s="6"/>
      <c r="D23" s="4">
        <v>0</v>
      </c>
      <c r="E23" s="4">
        <v>0</v>
      </c>
      <c r="F23" s="4">
        <f>F20+1</f>
        <v>15</v>
      </c>
      <c r="H23" s="7">
        <f t="shared" ref="H23:H35" si="10">F23+E23*64+D23*128</f>
        <v>15</v>
      </c>
      <c r="I23" s="4" t="str">
        <f t="shared" si="0"/>
        <v>001111</v>
      </c>
      <c r="J23" s="4" t="str">
        <f t="shared" ref="J23:J35" si="11">DEC2HEX(H23)</f>
        <v>F</v>
      </c>
      <c r="L23" s="87" t="s">
        <v>73</v>
      </c>
      <c r="M23" s="1" t="s">
        <v>74</v>
      </c>
      <c r="O23" s="108" t="s">
        <v>125</v>
      </c>
      <c r="P23" s="108" t="s">
        <v>133</v>
      </c>
      <c r="Q23" s="108" t="s">
        <v>34</v>
      </c>
      <c r="R23" s="115" t="s">
        <v>33</v>
      </c>
      <c r="T23" s="108" t="s">
        <v>34</v>
      </c>
      <c r="U23" s="115" t="s">
        <v>137</v>
      </c>
      <c r="W23" s="11" t="s">
        <v>30</v>
      </c>
      <c r="X23" s="11" t="s">
        <v>35</v>
      </c>
      <c r="Y23" s="11" t="s">
        <v>152</v>
      </c>
      <c r="Z23" s="11" t="s">
        <v>133</v>
      </c>
      <c r="AA23" s="11" t="s">
        <v>233</v>
      </c>
      <c r="AB23" s="11" t="s">
        <v>141</v>
      </c>
      <c r="AC23" s="11" t="s">
        <v>231</v>
      </c>
      <c r="AD23" s="11" t="s">
        <v>141</v>
      </c>
      <c r="AE23" s="11" t="s">
        <v>141</v>
      </c>
      <c r="AG23" s="11" t="str">
        <f>DEC2BIN(VLOOKUP(W23,OPCODE_mult!$C$4:$L$19,10,FALSE),1)</f>
        <v>0</v>
      </c>
      <c r="AH23" s="11" t="str">
        <f>DEC2BIN(VLOOKUP(X23,OPCODE_mult!$F$4:$L$19,7,FALSE),2)</f>
        <v>00</v>
      </c>
      <c r="AI23" s="11" t="str">
        <f>DEC2BIN(VLOOKUP(Y23,OPCODE_mult!$E$4:$L$19,8,FALSE),2)</f>
        <v>01</v>
      </c>
      <c r="AJ23" s="11" t="str">
        <f>DEC2BIN(VLOOKUP(Z23,OPCODE_mult!$D$4:$L$19,9,FALSE),2)</f>
        <v>10</v>
      </c>
      <c r="AK23" s="11" t="str">
        <f>DEC2BIN(IF(AA23="X",0,VLOOKUP(AA23,OPCODE_mult!$K$4:$L$19,2,FALSE)),3)</f>
        <v>000</v>
      </c>
      <c r="AL23" s="11">
        <f>IF(AB23="X",0,VLOOKUP(AB23,OPCODE_mult!$G$4:$L$19,6,FALSE))</f>
        <v>0</v>
      </c>
      <c r="AM23" s="11">
        <f>IF(AC23="X",0,VLOOKUP(AC23,OPCODE_mult!$H$4:$L$19,5,FALSE))</f>
        <v>2</v>
      </c>
      <c r="AN23" s="11">
        <f>IF(AD23="X",0,VLOOKUP(AD23,OPCODE_mult!$I$4:$L$19,4,FALSE))</f>
        <v>0</v>
      </c>
      <c r="AO23" s="11">
        <f>IF(AE23="X",0,VLOOKUP(AE23,OPCODE_mult!$J$4:$L$19,3,FALSE))</f>
        <v>0</v>
      </c>
      <c r="AP23" s="11" t="str">
        <f t="shared" ref="AP23:AP33" si="12">DEC2BIN(SUM(AL23:AO23),4)</f>
        <v>0010</v>
      </c>
      <c r="AQ23" s="15"/>
      <c r="AR23" s="12" t="str">
        <f t="shared" ref="AR23:AR35" si="13">AG23&amp;AH23&amp;AI23&amp;AJ23&amp;AK23&amp;AP23</f>
        <v>00001100000010</v>
      </c>
      <c r="AS23" s="1">
        <f t="shared" si="4"/>
        <v>770</v>
      </c>
      <c r="AU23" s="64" t="str">
        <f t="shared" ref="AU23:AU35" si="14">"1 "&amp;H23&amp;" INSTRUCTION _"&amp;B23</f>
        <v>1 15 INSTRUCTION _+</v>
      </c>
      <c r="AV23" s="64" t="str">
        <f t="shared" si="6"/>
        <v>," +"</v>
      </c>
    </row>
    <row r="24" spans="1:48" x14ac:dyDescent="0.2">
      <c r="B24" s="6" t="s">
        <v>12</v>
      </c>
      <c r="C24" s="6"/>
      <c r="D24" s="4">
        <v>0</v>
      </c>
      <c r="E24" s="4">
        <v>0</v>
      </c>
      <c r="F24" s="4">
        <f>F23+1</f>
        <v>16</v>
      </c>
      <c r="H24" s="7">
        <f t="shared" si="10"/>
        <v>16</v>
      </c>
      <c r="I24" s="4" t="str">
        <f t="shared" si="0"/>
        <v>010000</v>
      </c>
      <c r="J24" s="4" t="str">
        <f t="shared" si="11"/>
        <v>10</v>
      </c>
      <c r="L24" s="87" t="s">
        <v>73</v>
      </c>
      <c r="M24" s="1" t="s">
        <v>75</v>
      </c>
      <c r="O24" s="108" t="s">
        <v>125</v>
      </c>
      <c r="P24" s="108" t="s">
        <v>133</v>
      </c>
      <c r="Q24" s="108" t="s">
        <v>34</v>
      </c>
      <c r="R24" s="115" t="s">
        <v>33</v>
      </c>
      <c r="T24" s="108" t="s">
        <v>34</v>
      </c>
      <c r="U24" s="115" t="s">
        <v>137</v>
      </c>
      <c r="W24" s="11" t="s">
        <v>30</v>
      </c>
      <c r="X24" s="11" t="s">
        <v>35</v>
      </c>
      <c r="Y24" s="11" t="s">
        <v>152</v>
      </c>
      <c r="Z24" s="11" t="s">
        <v>133</v>
      </c>
      <c r="AA24" s="11" t="s">
        <v>233</v>
      </c>
      <c r="AB24" s="11" t="s">
        <v>141</v>
      </c>
      <c r="AC24" s="11" t="s">
        <v>232</v>
      </c>
      <c r="AD24" s="11" t="s">
        <v>141</v>
      </c>
      <c r="AE24" s="11" t="s">
        <v>141</v>
      </c>
      <c r="AG24" s="11" t="str">
        <f>DEC2BIN(VLOOKUP(W24,OPCODE_mult!$C$4:$L$19,10,FALSE),1)</f>
        <v>0</v>
      </c>
      <c r="AH24" s="11" t="str">
        <f>DEC2BIN(VLOOKUP(X24,OPCODE_mult!$F$4:$L$19,7,FALSE),2)</f>
        <v>00</v>
      </c>
      <c r="AI24" s="11" t="str">
        <f>DEC2BIN(VLOOKUP(Y24,OPCODE_mult!$E$4:$L$19,8,FALSE),2)</f>
        <v>01</v>
      </c>
      <c r="AJ24" s="11" t="str">
        <f>DEC2BIN(VLOOKUP(Z24,OPCODE_mult!$D$4:$L$19,9,FALSE),2)</f>
        <v>10</v>
      </c>
      <c r="AK24" s="11" t="str">
        <f>DEC2BIN(IF(AA24="X",0,VLOOKUP(AA24,OPCODE_mult!$K$4:$L$19,2,FALSE)),3)</f>
        <v>000</v>
      </c>
      <c r="AL24" s="11">
        <f>IF(AB24="X",0,VLOOKUP(AB24,OPCODE_mult!$G$4:$L$19,6,FALSE))</f>
        <v>0</v>
      </c>
      <c r="AM24" s="11">
        <f>IF(AC24="X",0,VLOOKUP(AC24,OPCODE_mult!$H$4:$L$19,5,FALSE))</f>
        <v>3</v>
      </c>
      <c r="AN24" s="11">
        <f>IF(AD24="X",0,VLOOKUP(AD24,OPCODE_mult!$I$4:$L$19,4,FALSE))</f>
        <v>0</v>
      </c>
      <c r="AO24" s="11">
        <f>IF(AE24="X",0,VLOOKUP(AE24,OPCODE_mult!$J$4:$L$19,3,FALSE))</f>
        <v>0</v>
      </c>
      <c r="AP24" s="11" t="str">
        <f t="shared" si="12"/>
        <v>0011</v>
      </c>
      <c r="AQ24" s="15"/>
      <c r="AR24" s="12" t="str">
        <f t="shared" si="13"/>
        <v>00001100000011</v>
      </c>
      <c r="AS24" s="1">
        <f t="shared" si="4"/>
        <v>771</v>
      </c>
      <c r="AU24" s="64" t="str">
        <f t="shared" si="14"/>
        <v>1 16 INSTRUCTION _-</v>
      </c>
      <c r="AV24" s="64" t="str">
        <f t="shared" si="6"/>
        <v>," -"</v>
      </c>
    </row>
    <row r="25" spans="1:48" x14ac:dyDescent="0.2">
      <c r="B25" s="4" t="s">
        <v>16</v>
      </c>
      <c r="D25" s="4">
        <v>0</v>
      </c>
      <c r="E25" s="4">
        <v>0</v>
      </c>
      <c r="F25" s="4">
        <f t="shared" ref="F25:F35" si="15">F24+1</f>
        <v>17</v>
      </c>
      <c r="H25" s="7">
        <f t="shared" si="10"/>
        <v>17</v>
      </c>
      <c r="I25" s="4" t="str">
        <f t="shared" si="0"/>
        <v>010001</v>
      </c>
      <c r="J25" s="4" t="str">
        <f t="shared" si="11"/>
        <v>11</v>
      </c>
      <c r="L25" s="87" t="s">
        <v>79</v>
      </c>
      <c r="M25" s="1" t="s">
        <v>80</v>
      </c>
      <c r="O25" s="108" t="s">
        <v>125</v>
      </c>
      <c r="P25" s="108" t="s">
        <v>31</v>
      </c>
      <c r="Q25" s="108" t="s">
        <v>34</v>
      </c>
      <c r="R25" s="115" t="s">
        <v>137</v>
      </c>
      <c r="T25" s="108" t="s">
        <v>34</v>
      </c>
      <c r="U25" s="115" t="s">
        <v>137</v>
      </c>
      <c r="W25" s="11" t="s">
        <v>30</v>
      </c>
      <c r="X25" s="11" t="s">
        <v>35</v>
      </c>
      <c r="Y25" s="11" t="s">
        <v>36</v>
      </c>
      <c r="Z25" s="11" t="s">
        <v>31</v>
      </c>
      <c r="AA25" s="11" t="s">
        <v>233</v>
      </c>
      <c r="AB25" s="11" t="s">
        <v>141</v>
      </c>
      <c r="AC25" s="11" t="s">
        <v>16</v>
      </c>
      <c r="AD25" s="11" t="s">
        <v>141</v>
      </c>
      <c r="AE25" s="11" t="s">
        <v>141</v>
      </c>
      <c r="AG25" s="11" t="str">
        <f>DEC2BIN(VLOOKUP(W25,OPCODE_mult!$C$4:$L$19,10,FALSE),1)</f>
        <v>0</v>
      </c>
      <c r="AH25" s="11" t="str">
        <f>DEC2BIN(VLOOKUP(X25,OPCODE_mult!$F$4:$L$19,7,FALSE),2)</f>
        <v>00</v>
      </c>
      <c r="AI25" s="11" t="str">
        <f>DEC2BIN(VLOOKUP(Y25,OPCODE_mult!$E$4:$L$19,8,FALSE),2)</f>
        <v>00</v>
      </c>
      <c r="AJ25" s="11" t="str">
        <f>DEC2BIN(VLOOKUP(Z25,OPCODE_mult!$D$4:$L$19,9,FALSE),2)</f>
        <v>00</v>
      </c>
      <c r="AK25" s="11" t="str">
        <f>DEC2BIN(IF(AA25="X",0,VLOOKUP(AA25,OPCODE_mult!$K$4:$L$19,2,FALSE)),3)</f>
        <v>000</v>
      </c>
      <c r="AL25" s="11">
        <f>IF(AB25="X",0,VLOOKUP(AB25,OPCODE_mult!$G$4:$L$19,6,FALSE))</f>
        <v>0</v>
      </c>
      <c r="AM25" s="11">
        <f>IF(AC25="X",0,VLOOKUP(AC25,OPCODE_mult!$H$4:$L$19,5,FALSE))</f>
        <v>1</v>
      </c>
      <c r="AN25" s="11">
        <f>IF(AD25="X",0,VLOOKUP(AD25,OPCODE_mult!$I$4:$L$19,4,FALSE))</f>
        <v>0</v>
      </c>
      <c r="AO25" s="11">
        <f>IF(AE25="X",0,VLOOKUP(AE25,OPCODE_mult!$J$4:$L$19,3,FALSE))</f>
        <v>0</v>
      </c>
      <c r="AP25" s="11" t="str">
        <f t="shared" si="12"/>
        <v>0001</v>
      </c>
      <c r="AQ25" s="15"/>
      <c r="AR25" s="12" t="str">
        <f t="shared" si="13"/>
        <v>00000000000001</v>
      </c>
      <c r="AS25" s="1">
        <f t="shared" si="4"/>
        <v>1</v>
      </c>
      <c r="AU25" s="64" t="str">
        <f t="shared" si="14"/>
        <v>1 17 INSTRUCTION _NEGATE</v>
      </c>
      <c r="AV25" s="64" t="str">
        <f t="shared" si="6"/>
        <v>," NEGATE"</v>
      </c>
    </row>
    <row r="26" spans="1:48" s="3" customFormat="1" x14ac:dyDescent="0.2">
      <c r="B26" s="11" t="s">
        <v>52</v>
      </c>
      <c r="C26" s="11"/>
      <c r="D26" s="4">
        <v>0</v>
      </c>
      <c r="E26" s="4">
        <v>0</v>
      </c>
      <c r="F26" s="4">
        <f t="shared" si="15"/>
        <v>18</v>
      </c>
      <c r="G26" s="4"/>
      <c r="H26" s="7">
        <f t="shared" si="10"/>
        <v>18</v>
      </c>
      <c r="I26" s="4" t="str">
        <f t="shared" si="0"/>
        <v>010010</v>
      </c>
      <c r="J26" s="4" t="str">
        <f t="shared" si="11"/>
        <v>12</v>
      </c>
      <c r="K26" s="4"/>
      <c r="L26" s="91" t="s">
        <v>96</v>
      </c>
      <c r="M26" s="3" t="s">
        <v>97</v>
      </c>
      <c r="N26" s="12"/>
      <c r="O26" s="108" t="s">
        <v>125</v>
      </c>
      <c r="P26" s="108" t="s">
        <v>31</v>
      </c>
      <c r="Q26" s="108" t="s">
        <v>34</v>
      </c>
      <c r="R26" s="115" t="s">
        <v>137</v>
      </c>
      <c r="S26" s="109"/>
      <c r="T26" s="108" t="s">
        <v>34</v>
      </c>
      <c r="U26" s="115" t="s">
        <v>137</v>
      </c>
      <c r="W26" s="11" t="s">
        <v>30</v>
      </c>
      <c r="X26" s="11" t="s">
        <v>35</v>
      </c>
      <c r="Y26" s="11" t="s">
        <v>36</v>
      </c>
      <c r="Z26" s="11" t="s">
        <v>31</v>
      </c>
      <c r="AA26" s="11" t="s">
        <v>233</v>
      </c>
      <c r="AB26" s="11" t="s">
        <v>141</v>
      </c>
      <c r="AC26" s="13" t="s">
        <v>52</v>
      </c>
      <c r="AD26" s="11" t="s">
        <v>141</v>
      </c>
      <c r="AE26" s="11" t="s">
        <v>141</v>
      </c>
      <c r="AF26" s="1"/>
      <c r="AG26" s="11" t="str">
        <f>DEC2BIN(VLOOKUP(W26,OPCODE_mult!$C$4:$L$19,10,FALSE),1)</f>
        <v>0</v>
      </c>
      <c r="AH26" s="11" t="str">
        <f>DEC2BIN(VLOOKUP(X26,OPCODE_mult!$F$4:$L$19,7,FALSE),2)</f>
        <v>00</v>
      </c>
      <c r="AI26" s="11" t="str">
        <f>DEC2BIN(VLOOKUP(Y26,OPCODE_mult!$E$4:$L$19,8,FALSE),2)</f>
        <v>00</v>
      </c>
      <c r="AJ26" s="11" t="str">
        <f>DEC2BIN(VLOOKUP(Z26,OPCODE_mult!$D$4:$L$19,9,FALSE),2)</f>
        <v>00</v>
      </c>
      <c r="AK26" s="11" t="str">
        <f>DEC2BIN(IF(AA26="X",0,VLOOKUP(AA26,OPCODE_mult!$K$4:$L$19,2,FALSE)),3)</f>
        <v>000</v>
      </c>
      <c r="AL26" s="11">
        <f>IF(AB26="X",0,VLOOKUP(AB26,OPCODE_mult!$G$4:$L$19,6,FALSE))</f>
        <v>0</v>
      </c>
      <c r="AM26" s="11">
        <f>IF(AC26="X",0,VLOOKUP(AC26,OPCODE_mult!$H$4:$L$19,5,FALSE))</f>
        <v>6</v>
      </c>
      <c r="AN26" s="11">
        <f>IF(AD26="X",0,VLOOKUP(AD26,OPCODE_mult!$I$4:$L$19,4,FALSE))</f>
        <v>0</v>
      </c>
      <c r="AO26" s="11">
        <f>IF(AE26="X",0,VLOOKUP(AE26,OPCODE_mult!$J$4:$L$19,3,FALSE))</f>
        <v>0</v>
      </c>
      <c r="AP26" s="11" t="str">
        <f t="shared" si="12"/>
        <v>0110</v>
      </c>
      <c r="AQ26" s="15"/>
      <c r="AR26" s="12" t="str">
        <f t="shared" si="13"/>
        <v>00000000000110</v>
      </c>
      <c r="AS26" s="1">
        <f t="shared" si="4"/>
        <v>6</v>
      </c>
      <c r="AU26" s="64" t="str">
        <f t="shared" si="14"/>
        <v>1 18 INSTRUCTION _1+</v>
      </c>
      <c r="AV26" s="64" t="str">
        <f t="shared" si="6"/>
        <v>," 1+"</v>
      </c>
    </row>
    <row r="27" spans="1:48" s="3" customFormat="1" x14ac:dyDescent="0.2">
      <c r="B27" s="13" t="s">
        <v>53</v>
      </c>
      <c r="C27" s="11"/>
      <c r="D27" s="4">
        <v>0</v>
      </c>
      <c r="E27" s="4">
        <v>0</v>
      </c>
      <c r="F27" s="4">
        <f t="shared" si="15"/>
        <v>19</v>
      </c>
      <c r="G27" s="4"/>
      <c r="H27" s="7">
        <f t="shared" si="10"/>
        <v>19</v>
      </c>
      <c r="I27" s="4" t="str">
        <f t="shared" si="0"/>
        <v>010011</v>
      </c>
      <c r="J27" s="4" t="str">
        <f t="shared" si="11"/>
        <v>13</v>
      </c>
      <c r="K27" s="4"/>
      <c r="L27" s="91" t="s">
        <v>96</v>
      </c>
      <c r="M27" s="3" t="s">
        <v>98</v>
      </c>
      <c r="N27" s="12"/>
      <c r="O27" s="108" t="s">
        <v>125</v>
      </c>
      <c r="P27" s="108" t="s">
        <v>31</v>
      </c>
      <c r="Q27" s="108" t="s">
        <v>34</v>
      </c>
      <c r="R27" s="115" t="s">
        <v>137</v>
      </c>
      <c r="S27" s="109"/>
      <c r="T27" s="108" t="s">
        <v>34</v>
      </c>
      <c r="U27" s="115" t="s">
        <v>137</v>
      </c>
      <c r="W27" s="11" t="s">
        <v>30</v>
      </c>
      <c r="X27" s="11" t="s">
        <v>35</v>
      </c>
      <c r="Y27" s="11" t="s">
        <v>36</v>
      </c>
      <c r="Z27" s="11" t="s">
        <v>31</v>
      </c>
      <c r="AA27" s="11" t="s">
        <v>233</v>
      </c>
      <c r="AB27" s="11" t="s">
        <v>141</v>
      </c>
      <c r="AC27" s="13" t="s">
        <v>53</v>
      </c>
      <c r="AD27" s="11" t="s">
        <v>141</v>
      </c>
      <c r="AE27" s="11" t="s">
        <v>141</v>
      </c>
      <c r="AF27" s="1"/>
      <c r="AG27" s="11" t="str">
        <f>DEC2BIN(VLOOKUP(W27,OPCODE_mult!$C$4:$L$19,10,FALSE),1)</f>
        <v>0</v>
      </c>
      <c r="AH27" s="11" t="str">
        <f>DEC2BIN(VLOOKUP(X27,OPCODE_mult!$F$4:$L$19,7,FALSE),2)</f>
        <v>00</v>
      </c>
      <c r="AI27" s="11" t="str">
        <f>DEC2BIN(VLOOKUP(Y27,OPCODE_mult!$E$4:$L$19,8,FALSE),2)</f>
        <v>00</v>
      </c>
      <c r="AJ27" s="11" t="str">
        <f>DEC2BIN(VLOOKUP(Z27,OPCODE_mult!$D$4:$L$19,9,FALSE),2)</f>
        <v>00</v>
      </c>
      <c r="AK27" s="11" t="str">
        <f>DEC2BIN(IF(AA27="X",0,VLOOKUP(AA27,OPCODE_mult!$K$4:$L$19,2,FALSE)),3)</f>
        <v>000</v>
      </c>
      <c r="AL27" s="11">
        <f>IF(AB27="X",0,VLOOKUP(AB27,OPCODE_mult!$G$4:$L$19,6,FALSE))</f>
        <v>0</v>
      </c>
      <c r="AM27" s="11">
        <f>IF(AC27="X",0,VLOOKUP(AC27,OPCODE_mult!$H$4:$L$19,5,FALSE))</f>
        <v>7</v>
      </c>
      <c r="AN27" s="11">
        <f>IF(AD27="X",0,VLOOKUP(AD27,OPCODE_mult!$I$4:$L$19,4,FALSE))</f>
        <v>0</v>
      </c>
      <c r="AO27" s="11">
        <f>IF(AE27="X",0,VLOOKUP(AE27,OPCODE_mult!$J$4:$L$19,3,FALSE))</f>
        <v>0</v>
      </c>
      <c r="AP27" s="11" t="str">
        <f t="shared" si="12"/>
        <v>0111</v>
      </c>
      <c r="AQ27" s="15"/>
      <c r="AR27" s="12" t="str">
        <f t="shared" si="13"/>
        <v>00000000000111</v>
      </c>
      <c r="AS27" s="1">
        <f t="shared" si="4"/>
        <v>7</v>
      </c>
      <c r="AU27" s="64" t="str">
        <f t="shared" si="14"/>
        <v>1 19 INSTRUCTION _1-</v>
      </c>
      <c r="AV27" s="64" t="str">
        <f t="shared" si="6"/>
        <v>," 1-"</v>
      </c>
    </row>
    <row r="28" spans="1:48" s="3" customFormat="1" x14ac:dyDescent="0.2">
      <c r="B28" s="13" t="s">
        <v>54</v>
      </c>
      <c r="C28" s="11"/>
      <c r="D28" s="4">
        <v>0</v>
      </c>
      <c r="E28" s="4">
        <v>0</v>
      </c>
      <c r="F28" s="4">
        <f t="shared" si="15"/>
        <v>20</v>
      </c>
      <c r="G28" s="4"/>
      <c r="H28" s="7">
        <f t="shared" si="10"/>
        <v>20</v>
      </c>
      <c r="I28" s="4" t="str">
        <f t="shared" si="0"/>
        <v>010100</v>
      </c>
      <c r="J28" s="4" t="str">
        <f t="shared" si="11"/>
        <v>14</v>
      </c>
      <c r="K28" s="4"/>
      <c r="L28" s="91" t="s">
        <v>96</v>
      </c>
      <c r="M28" s="3" t="s">
        <v>99</v>
      </c>
      <c r="N28" s="12"/>
      <c r="O28" s="108" t="s">
        <v>125</v>
      </c>
      <c r="P28" s="108" t="s">
        <v>31</v>
      </c>
      <c r="Q28" s="108" t="s">
        <v>34</v>
      </c>
      <c r="R28" s="115" t="s">
        <v>137</v>
      </c>
      <c r="S28" s="109"/>
      <c r="T28" s="108" t="s">
        <v>34</v>
      </c>
      <c r="U28" s="115" t="s">
        <v>137</v>
      </c>
      <c r="W28" s="11" t="s">
        <v>30</v>
      </c>
      <c r="X28" s="11" t="s">
        <v>35</v>
      </c>
      <c r="Y28" s="11" t="s">
        <v>36</v>
      </c>
      <c r="Z28" s="11" t="s">
        <v>31</v>
      </c>
      <c r="AA28" s="11" t="s">
        <v>234</v>
      </c>
      <c r="AB28" s="11" t="s">
        <v>141</v>
      </c>
      <c r="AC28" s="11" t="s">
        <v>141</v>
      </c>
      <c r="AD28" s="11" t="s">
        <v>189</v>
      </c>
      <c r="AE28" s="11" t="s">
        <v>141</v>
      </c>
      <c r="AF28" s="1"/>
      <c r="AG28" s="11" t="str">
        <f>DEC2BIN(VLOOKUP(W28,OPCODE_mult!$C$4:$L$19,10,FALSE),1)</f>
        <v>0</v>
      </c>
      <c r="AH28" s="11" t="str">
        <f>DEC2BIN(VLOOKUP(X28,OPCODE_mult!$F$4:$L$19,7,FALSE),2)</f>
        <v>00</v>
      </c>
      <c r="AI28" s="11" t="str">
        <f>DEC2BIN(VLOOKUP(Y28,OPCODE_mult!$E$4:$L$19,8,FALSE),2)</f>
        <v>00</v>
      </c>
      <c r="AJ28" s="11" t="str">
        <f>DEC2BIN(VLOOKUP(Z28,OPCODE_mult!$D$4:$L$19,9,FALSE),2)</f>
        <v>00</v>
      </c>
      <c r="AK28" s="11" t="str">
        <f>DEC2BIN(IF(AA28="X",0,VLOOKUP(AA28,OPCODE_mult!$K$4:$L$19,2,FALSE)),3)</f>
        <v>001</v>
      </c>
      <c r="AL28" s="11">
        <f>IF(AB28="X",0,VLOOKUP(AB28,OPCODE_mult!$G$4:$L$19,6,FALSE))</f>
        <v>0</v>
      </c>
      <c r="AM28" s="11">
        <f>IF(AC28="X",0,VLOOKUP(AC28,OPCODE_mult!$H$4:$L$19,5,FALSE))</f>
        <v>0</v>
      </c>
      <c r="AN28" s="11">
        <f>IF(AD28="X",0,VLOOKUP(AD28,OPCODE_mult!$I$4:$L$19,4,FALSE))</f>
        <v>6</v>
      </c>
      <c r="AO28" s="11">
        <f>IF(AE28="X",0,VLOOKUP(AE28,OPCODE_mult!$J$4:$L$19,3,FALSE))</f>
        <v>0</v>
      </c>
      <c r="AP28" s="11" t="str">
        <f t="shared" si="12"/>
        <v>0110</v>
      </c>
      <c r="AQ28" s="15"/>
      <c r="AR28" s="12" t="str">
        <f t="shared" si="13"/>
        <v>00000000010110</v>
      </c>
      <c r="AS28" s="1">
        <f t="shared" si="4"/>
        <v>22</v>
      </c>
      <c r="AU28" s="64" t="str">
        <f t="shared" si="14"/>
        <v>1 20 INSTRUCTION _2*</v>
      </c>
      <c r="AV28" s="64" t="str">
        <f t="shared" si="6"/>
        <v>," 2*"</v>
      </c>
    </row>
    <row r="29" spans="1:48" s="3" customFormat="1" x14ac:dyDescent="0.2">
      <c r="B29" s="13" t="s">
        <v>55</v>
      </c>
      <c r="C29" s="11"/>
      <c r="D29" s="4">
        <v>0</v>
      </c>
      <c r="E29" s="4">
        <v>0</v>
      </c>
      <c r="F29" s="4">
        <f t="shared" si="15"/>
        <v>21</v>
      </c>
      <c r="G29" s="4"/>
      <c r="H29" s="7">
        <f t="shared" si="10"/>
        <v>21</v>
      </c>
      <c r="I29" s="4" t="str">
        <f t="shared" si="0"/>
        <v>010101</v>
      </c>
      <c r="J29" s="4" t="str">
        <f t="shared" si="11"/>
        <v>15</v>
      </c>
      <c r="K29" s="4"/>
      <c r="L29" s="91" t="s">
        <v>96</v>
      </c>
      <c r="M29" s="3" t="s">
        <v>100</v>
      </c>
      <c r="N29" s="12"/>
      <c r="O29" s="108" t="s">
        <v>125</v>
      </c>
      <c r="P29" s="108" t="s">
        <v>31</v>
      </c>
      <c r="Q29" s="108" t="s">
        <v>34</v>
      </c>
      <c r="R29" s="115" t="s">
        <v>137</v>
      </c>
      <c r="S29" s="109"/>
      <c r="T29" s="108" t="s">
        <v>34</v>
      </c>
      <c r="U29" s="115" t="s">
        <v>137</v>
      </c>
      <c r="W29" s="11" t="s">
        <v>30</v>
      </c>
      <c r="X29" s="11" t="s">
        <v>35</v>
      </c>
      <c r="Y29" s="11" t="s">
        <v>36</v>
      </c>
      <c r="Z29" s="11" t="s">
        <v>31</v>
      </c>
      <c r="AA29" s="11" t="s">
        <v>234</v>
      </c>
      <c r="AB29" s="11" t="s">
        <v>141</v>
      </c>
      <c r="AC29" s="11" t="s">
        <v>141</v>
      </c>
      <c r="AD29" s="11" t="s">
        <v>188</v>
      </c>
      <c r="AE29" s="11" t="s">
        <v>141</v>
      </c>
      <c r="AF29" s="1"/>
      <c r="AG29" s="11" t="str">
        <f>DEC2BIN(VLOOKUP(W29,OPCODE_mult!$C$4:$L$19,10,FALSE),1)</f>
        <v>0</v>
      </c>
      <c r="AH29" s="11" t="str">
        <f>DEC2BIN(VLOOKUP(X29,OPCODE_mult!$F$4:$L$19,7,FALSE),2)</f>
        <v>00</v>
      </c>
      <c r="AI29" s="11" t="str">
        <f>DEC2BIN(VLOOKUP(Y29,OPCODE_mult!$E$4:$L$19,8,FALSE),2)</f>
        <v>00</v>
      </c>
      <c r="AJ29" s="11" t="str">
        <f>DEC2BIN(VLOOKUP(Z29,OPCODE_mult!$D$4:$L$19,9,FALSE),2)</f>
        <v>00</v>
      </c>
      <c r="AK29" s="11" t="str">
        <f>DEC2BIN(IF(AA29="X",0,VLOOKUP(AA29,OPCODE_mult!$K$4:$L$19,2,FALSE)),3)</f>
        <v>001</v>
      </c>
      <c r="AL29" s="11">
        <f>IF(AB29="X",0,VLOOKUP(AB29,OPCODE_mult!$G$4:$L$19,6,FALSE))</f>
        <v>0</v>
      </c>
      <c r="AM29" s="11">
        <f>IF(AC29="X",0,VLOOKUP(AC29,OPCODE_mult!$H$4:$L$19,5,FALSE))</f>
        <v>0</v>
      </c>
      <c r="AN29" s="11">
        <f>IF(AD29="X",0,VLOOKUP(AD29,OPCODE_mult!$I$4:$L$19,4,FALSE))</f>
        <v>7</v>
      </c>
      <c r="AO29" s="11">
        <f>IF(AE29="X",0,VLOOKUP(AE29,OPCODE_mult!$J$4:$L$19,3,FALSE))</f>
        <v>0</v>
      </c>
      <c r="AP29" s="11" t="str">
        <f t="shared" si="12"/>
        <v>0111</v>
      </c>
      <c r="AQ29" s="15"/>
      <c r="AR29" s="12" t="str">
        <f t="shared" si="13"/>
        <v>00000000010111</v>
      </c>
      <c r="AS29" s="1">
        <f t="shared" si="4"/>
        <v>23</v>
      </c>
      <c r="AU29" s="64" t="str">
        <f t="shared" si="14"/>
        <v>1 21 INSTRUCTION _2/</v>
      </c>
      <c r="AV29" s="64" t="str">
        <f t="shared" si="6"/>
        <v>," 2/"</v>
      </c>
    </row>
    <row r="30" spans="1:48" s="3" customFormat="1" x14ac:dyDescent="0.2">
      <c r="B30" s="11" t="s">
        <v>278</v>
      </c>
      <c r="C30" s="11"/>
      <c r="D30" s="11">
        <v>0</v>
      </c>
      <c r="E30" s="4">
        <v>0</v>
      </c>
      <c r="F30" s="4">
        <f t="shared" si="15"/>
        <v>22</v>
      </c>
      <c r="G30" s="4"/>
      <c r="H30" s="7">
        <f t="shared" si="10"/>
        <v>22</v>
      </c>
      <c r="I30" s="4" t="str">
        <f t="shared" si="0"/>
        <v>010110</v>
      </c>
      <c r="J30" s="4" t="str">
        <f t="shared" si="11"/>
        <v>16</v>
      </c>
      <c r="K30" s="11"/>
      <c r="L30" s="91" t="s">
        <v>192</v>
      </c>
      <c r="M30" s="3" t="s">
        <v>193</v>
      </c>
      <c r="N30" s="12"/>
      <c r="O30" s="108" t="s">
        <v>125</v>
      </c>
      <c r="P30" s="108" t="s">
        <v>196</v>
      </c>
      <c r="Q30" s="108" t="s">
        <v>34</v>
      </c>
      <c r="R30" s="115" t="s">
        <v>137</v>
      </c>
      <c r="S30" s="109"/>
      <c r="T30" s="108" t="s">
        <v>197</v>
      </c>
      <c r="U30" s="115" t="s">
        <v>137</v>
      </c>
      <c r="W30" s="11" t="s">
        <v>30</v>
      </c>
      <c r="X30" s="11" t="s">
        <v>35</v>
      </c>
      <c r="Y30" s="4" t="s">
        <v>36</v>
      </c>
      <c r="Z30" s="4" t="s">
        <v>196</v>
      </c>
      <c r="AA30" s="4" t="s">
        <v>190</v>
      </c>
      <c r="AB30" s="4" t="s">
        <v>141</v>
      </c>
      <c r="AC30" s="4" t="s">
        <v>141</v>
      </c>
      <c r="AD30" s="4" t="s">
        <v>141</v>
      </c>
      <c r="AE30" s="4" t="s">
        <v>141</v>
      </c>
      <c r="AF30" s="1"/>
      <c r="AG30" s="11" t="str">
        <f>DEC2BIN(VLOOKUP(W30,OPCODE_mult!$C$4:$L$19,10,FALSE),1)</f>
        <v>0</v>
      </c>
      <c r="AH30" s="11" t="str">
        <f>DEC2BIN(VLOOKUP(X30,OPCODE_mult!$F$4:$L$19,7,FALSE),2)</f>
        <v>00</v>
      </c>
      <c r="AI30" s="11" t="str">
        <f>DEC2BIN(VLOOKUP(Y30,OPCODE_mult!$E$4:$L$19,8,FALSE),2)</f>
        <v>00</v>
      </c>
      <c r="AJ30" s="11" t="str">
        <f>DEC2BIN(VLOOKUP(Z30,OPCODE_mult!$D$4:$L$19,9,FALSE),2)</f>
        <v>11</v>
      </c>
      <c r="AK30" s="11" t="str">
        <f>DEC2BIN(IF(AA30="X",0,VLOOKUP(AA30,OPCODE_mult!$K$4:$L$19,2,FALSE)),3)</f>
        <v>100</v>
      </c>
      <c r="AL30" s="11">
        <f>IF(AB30="X",0,VLOOKUP(AB30,OPCODE_mult!$G$4:$L$19,6,FALSE))</f>
        <v>0</v>
      </c>
      <c r="AM30" s="11">
        <f>IF(AC30="X",0,VLOOKUP(AC30,OPCODE_mult!$H$4:$L$19,5,FALSE))</f>
        <v>0</v>
      </c>
      <c r="AN30" s="11">
        <f>IF(AD30="X",0,VLOOKUP(AD30,OPCODE_mult!$I$4:$L$19,4,FALSE))</f>
        <v>0</v>
      </c>
      <c r="AO30" s="11">
        <f>IF(AE30="X",0,VLOOKUP(AE30,OPCODE_mult!$J$4:$L$19,3,FALSE))</f>
        <v>0</v>
      </c>
      <c r="AP30" s="11" t="str">
        <f t="shared" si="12"/>
        <v>0000</v>
      </c>
      <c r="AQ30" s="15"/>
      <c r="AR30" s="12" t="str">
        <f t="shared" si="13"/>
        <v>00000111000000</v>
      </c>
      <c r="AS30" s="1">
        <f t="shared" si="4"/>
        <v>448</v>
      </c>
      <c r="AU30" s="64" t="str">
        <f t="shared" si="14"/>
        <v>1 22 INSTRUCTION _MULTS</v>
      </c>
      <c r="AV30" s="64" t="str">
        <f t="shared" si="6"/>
        <v>," MULTS"</v>
      </c>
    </row>
    <row r="31" spans="1:48" s="3" customFormat="1" x14ac:dyDescent="0.2">
      <c r="B31" s="11" t="s">
        <v>279</v>
      </c>
      <c r="C31" s="11"/>
      <c r="D31" s="11">
        <v>0</v>
      </c>
      <c r="E31" s="4">
        <v>0</v>
      </c>
      <c r="F31" s="4">
        <f t="shared" si="15"/>
        <v>23</v>
      </c>
      <c r="G31" s="4"/>
      <c r="H31" s="7">
        <f t="shared" si="10"/>
        <v>23</v>
      </c>
      <c r="I31" s="4" t="str">
        <f t="shared" si="0"/>
        <v>010111</v>
      </c>
      <c r="J31" s="4" t="str">
        <f t="shared" si="11"/>
        <v>17</v>
      </c>
      <c r="K31" s="11"/>
      <c r="L31" s="91" t="s">
        <v>77</v>
      </c>
      <c r="M31" s="3" t="s">
        <v>78</v>
      </c>
      <c r="N31" s="12"/>
      <c r="O31" s="108" t="s">
        <v>125</v>
      </c>
      <c r="P31" s="108" t="s">
        <v>196</v>
      </c>
      <c r="Q31" s="108" t="s">
        <v>34</v>
      </c>
      <c r="R31" s="115" t="s">
        <v>137</v>
      </c>
      <c r="S31" s="109"/>
      <c r="T31" s="108" t="s">
        <v>197</v>
      </c>
      <c r="U31" s="115" t="s">
        <v>137</v>
      </c>
      <c r="W31" s="11" t="s">
        <v>30</v>
      </c>
      <c r="X31" s="11" t="s">
        <v>35</v>
      </c>
      <c r="Y31" s="4" t="s">
        <v>36</v>
      </c>
      <c r="Z31" s="4" t="s">
        <v>196</v>
      </c>
      <c r="AA31" s="4" t="s">
        <v>191</v>
      </c>
      <c r="AB31" s="4" t="s">
        <v>141</v>
      </c>
      <c r="AC31" s="4" t="s">
        <v>141</v>
      </c>
      <c r="AD31" s="4" t="s">
        <v>141</v>
      </c>
      <c r="AE31" s="4" t="s">
        <v>141</v>
      </c>
      <c r="AF31" s="1"/>
      <c r="AG31" s="11" t="str">
        <f>DEC2BIN(VLOOKUP(W31,OPCODE_mult!$C$4:$L$19,10,FALSE),1)</f>
        <v>0</v>
      </c>
      <c r="AH31" s="11" t="str">
        <f>DEC2BIN(VLOOKUP(X31,OPCODE_mult!$F$4:$L$19,7,FALSE),2)</f>
        <v>00</v>
      </c>
      <c r="AI31" s="11" t="str">
        <f>DEC2BIN(VLOOKUP(Y31,OPCODE_mult!$E$4:$L$19,8,FALSE),2)</f>
        <v>00</v>
      </c>
      <c r="AJ31" s="11" t="str">
        <f>DEC2BIN(VLOOKUP(Z31,OPCODE_mult!$D$4:$L$19,9,FALSE),2)</f>
        <v>11</v>
      </c>
      <c r="AK31" s="11" t="str">
        <f>DEC2BIN(IF(AA31="X",0,VLOOKUP(AA31,OPCODE_mult!$K$4:$L$19,2,FALSE)),3)</f>
        <v>101</v>
      </c>
      <c r="AL31" s="11">
        <f>IF(AB31="X",0,VLOOKUP(AB31,OPCODE_mult!$G$4:$L$19,6,FALSE))</f>
        <v>0</v>
      </c>
      <c r="AM31" s="11">
        <f>IF(AC31="X",0,VLOOKUP(AC31,OPCODE_mult!$H$4:$L$19,5,FALSE))</f>
        <v>0</v>
      </c>
      <c r="AN31" s="11">
        <f>IF(AD31="X",0,VLOOKUP(AD31,OPCODE_mult!$I$4:$L$19,4,FALSE))</f>
        <v>0</v>
      </c>
      <c r="AO31" s="11">
        <f>IF(AE31="X",0,VLOOKUP(AE31,OPCODE_mult!$J$4:$L$19,3,FALSE))</f>
        <v>0</v>
      </c>
      <c r="AP31" s="11" t="str">
        <f t="shared" si="12"/>
        <v>0000</v>
      </c>
      <c r="AQ31" s="15"/>
      <c r="AR31" s="12" t="str">
        <f t="shared" si="13"/>
        <v>00000111010000</v>
      </c>
      <c r="AS31" s="1">
        <f t="shared" si="4"/>
        <v>464</v>
      </c>
      <c r="AU31" s="64" t="str">
        <f t="shared" si="14"/>
        <v>1 23 INSTRUCTION _MULTU</v>
      </c>
      <c r="AV31" s="64" t="str">
        <f t="shared" si="6"/>
        <v>," MULTU"</v>
      </c>
    </row>
    <row r="32" spans="1:48" s="3" customFormat="1" x14ac:dyDescent="0.2">
      <c r="B32" s="11" t="s">
        <v>219</v>
      </c>
      <c r="C32" s="11"/>
      <c r="D32" s="11">
        <v>0</v>
      </c>
      <c r="E32" s="4">
        <v>0</v>
      </c>
      <c r="F32" s="4">
        <f t="shared" si="15"/>
        <v>24</v>
      </c>
      <c r="G32" s="4"/>
      <c r="H32" s="7">
        <f t="shared" si="10"/>
        <v>24</v>
      </c>
      <c r="I32" s="4" t="str">
        <f t="shared" si="0"/>
        <v>011000</v>
      </c>
      <c r="J32" s="4" t="str">
        <f t="shared" si="11"/>
        <v>18</v>
      </c>
      <c r="K32" s="11"/>
      <c r="L32" s="87" t="s">
        <v>73</v>
      </c>
      <c r="M32" s="3" t="s">
        <v>243</v>
      </c>
      <c r="N32" s="12"/>
      <c r="O32" s="108" t="s">
        <v>125</v>
      </c>
      <c r="P32" s="108" t="s">
        <v>133</v>
      </c>
      <c r="Q32" s="108" t="s">
        <v>34</v>
      </c>
      <c r="R32" s="115" t="s">
        <v>33</v>
      </c>
      <c r="S32" s="109"/>
      <c r="T32" s="108" t="s">
        <v>34</v>
      </c>
      <c r="U32" s="115" t="s">
        <v>137</v>
      </c>
      <c r="V32" s="1"/>
      <c r="W32" s="11" t="s">
        <v>30</v>
      </c>
      <c r="X32" s="11" t="s">
        <v>35</v>
      </c>
      <c r="Y32" s="11" t="s">
        <v>152</v>
      </c>
      <c r="Z32" s="11" t="s">
        <v>133</v>
      </c>
      <c r="AA32" s="11" t="s">
        <v>233</v>
      </c>
      <c r="AB32" s="11" t="s">
        <v>141</v>
      </c>
      <c r="AC32" s="11" t="s">
        <v>219</v>
      </c>
      <c r="AD32" s="11" t="s">
        <v>141</v>
      </c>
      <c r="AE32" s="11" t="s">
        <v>141</v>
      </c>
      <c r="AF32" s="1"/>
      <c r="AG32" s="11" t="str">
        <f>DEC2BIN(VLOOKUP(W32,OPCODE_mult!$C$4:$L$19,10,FALSE),1)</f>
        <v>0</v>
      </c>
      <c r="AH32" s="11" t="str">
        <f>DEC2BIN(VLOOKUP(X32,OPCODE_mult!$F$4:$L$19,7,FALSE),2)</f>
        <v>00</v>
      </c>
      <c r="AI32" s="11" t="str">
        <f>DEC2BIN(VLOOKUP(Y32,OPCODE_mult!$E$4:$L$19,8,FALSE),2)</f>
        <v>01</v>
      </c>
      <c r="AJ32" s="11" t="str">
        <f>DEC2BIN(VLOOKUP(Z32,OPCODE_mult!$D$4:$L$19,9,FALSE),2)</f>
        <v>10</v>
      </c>
      <c r="AK32" s="11" t="str">
        <f>DEC2BIN(IF(AA32="X",0,VLOOKUP(AA32,OPCODE_mult!$K$4:$L$19,2,FALSE)),3)</f>
        <v>000</v>
      </c>
      <c r="AL32" s="11">
        <f>IF(AB32="X",0,VLOOKUP(AB32,OPCODE_mult!$G$4:$L$19,6,FALSE))</f>
        <v>0</v>
      </c>
      <c r="AM32" s="11">
        <f>IF(AC32="X",0,VLOOKUP(AC32,OPCODE_mult!$H$4:$L$19,5,FALSE))</f>
        <v>4</v>
      </c>
      <c r="AN32" s="11">
        <f>IF(AD32="X",0,VLOOKUP(AD32,OPCODE_mult!$I$4:$L$19,4,FALSE))</f>
        <v>0</v>
      </c>
      <c r="AO32" s="11">
        <f>IF(AE32="X",0,VLOOKUP(AE32,OPCODE_mult!$J$4:$L$19,3,FALSE))</f>
        <v>0</v>
      </c>
      <c r="AP32" s="11" t="str">
        <f t="shared" si="12"/>
        <v>0100</v>
      </c>
      <c r="AQ32" s="15"/>
      <c r="AR32" s="12" t="str">
        <f t="shared" si="13"/>
        <v>00001100000100</v>
      </c>
      <c r="AS32" s="1">
        <f t="shared" si="4"/>
        <v>772</v>
      </c>
      <c r="AU32" s="64" t="str">
        <f t="shared" si="14"/>
        <v>1 24 INSTRUCTION _ADDX</v>
      </c>
      <c r="AV32" s="64" t="str">
        <f t="shared" si="6"/>
        <v>," ADDX"</v>
      </c>
    </row>
    <row r="33" spans="1:48" s="3" customFormat="1" x14ac:dyDescent="0.2">
      <c r="B33" s="11" t="s">
        <v>220</v>
      </c>
      <c r="C33" s="11"/>
      <c r="D33" s="11">
        <v>0</v>
      </c>
      <c r="E33" s="4">
        <v>0</v>
      </c>
      <c r="F33" s="4">
        <f t="shared" si="15"/>
        <v>25</v>
      </c>
      <c r="G33" s="4"/>
      <c r="H33" s="7">
        <f t="shared" si="10"/>
        <v>25</v>
      </c>
      <c r="I33" s="4" t="str">
        <f t="shared" si="0"/>
        <v>011001</v>
      </c>
      <c r="J33" s="4" t="str">
        <f t="shared" si="11"/>
        <v>19</v>
      </c>
      <c r="K33" s="11"/>
      <c r="L33" s="87" t="s">
        <v>73</v>
      </c>
      <c r="M33" s="3" t="s">
        <v>244</v>
      </c>
      <c r="N33" s="12"/>
      <c r="O33" s="108" t="s">
        <v>125</v>
      </c>
      <c r="P33" s="108" t="s">
        <v>133</v>
      </c>
      <c r="Q33" s="108" t="s">
        <v>34</v>
      </c>
      <c r="R33" s="115" t="s">
        <v>33</v>
      </c>
      <c r="S33" s="109"/>
      <c r="T33" s="108" t="s">
        <v>34</v>
      </c>
      <c r="U33" s="115" t="s">
        <v>137</v>
      </c>
      <c r="V33" s="1"/>
      <c r="W33" s="11" t="s">
        <v>30</v>
      </c>
      <c r="X33" s="11" t="s">
        <v>35</v>
      </c>
      <c r="Y33" s="11" t="s">
        <v>152</v>
      </c>
      <c r="Z33" s="11" t="s">
        <v>133</v>
      </c>
      <c r="AA33" s="11" t="s">
        <v>233</v>
      </c>
      <c r="AB33" s="11" t="s">
        <v>141</v>
      </c>
      <c r="AC33" s="11" t="s">
        <v>220</v>
      </c>
      <c r="AD33" s="11" t="s">
        <v>141</v>
      </c>
      <c r="AE33" s="11" t="s">
        <v>141</v>
      </c>
      <c r="AF33" s="1"/>
      <c r="AG33" s="11" t="str">
        <f>DEC2BIN(VLOOKUP(W33,OPCODE_mult!$C$4:$L$19,10,FALSE),1)</f>
        <v>0</v>
      </c>
      <c r="AH33" s="11" t="str">
        <f>DEC2BIN(VLOOKUP(X33,OPCODE_mult!$F$4:$L$19,7,FALSE),2)</f>
        <v>00</v>
      </c>
      <c r="AI33" s="11" t="str">
        <f>DEC2BIN(VLOOKUP(Y33,OPCODE_mult!$E$4:$L$19,8,FALSE),2)</f>
        <v>01</v>
      </c>
      <c r="AJ33" s="11" t="str">
        <f>DEC2BIN(VLOOKUP(Z33,OPCODE_mult!$D$4:$L$19,9,FALSE),2)</f>
        <v>10</v>
      </c>
      <c r="AK33" s="11" t="str">
        <f>DEC2BIN(IF(AA33="X",0,VLOOKUP(AA33,OPCODE_mult!$K$4:$L$19,2,FALSE)),3)</f>
        <v>000</v>
      </c>
      <c r="AL33" s="11">
        <f>IF(AB33="X",0,VLOOKUP(AB33,OPCODE_mult!$G$4:$L$19,6,FALSE))</f>
        <v>0</v>
      </c>
      <c r="AM33" s="11">
        <f>IF(AC33="X",0,VLOOKUP(AC33,OPCODE_mult!$H$4:$L$19,5,FALSE))</f>
        <v>5</v>
      </c>
      <c r="AN33" s="11">
        <f>IF(AD33="X",0,VLOOKUP(AD33,OPCODE_mult!$I$4:$L$19,4,FALSE))</f>
        <v>0</v>
      </c>
      <c r="AO33" s="11">
        <f>IF(AE33="X",0,VLOOKUP(AE33,OPCODE_mult!$J$4:$L$19,3,FALSE))</f>
        <v>0</v>
      </c>
      <c r="AP33" s="11" t="str">
        <f t="shared" si="12"/>
        <v>0101</v>
      </c>
      <c r="AQ33" s="15"/>
      <c r="AR33" s="12" t="str">
        <f t="shared" si="13"/>
        <v>00001100000101</v>
      </c>
      <c r="AS33" s="1">
        <f t="shared" si="4"/>
        <v>773</v>
      </c>
      <c r="AU33" s="64" t="str">
        <f t="shared" si="14"/>
        <v>1 25 INSTRUCTION _SUBX</v>
      </c>
      <c r="AV33" s="64" t="str">
        <f t="shared" si="6"/>
        <v>," SUBX"</v>
      </c>
    </row>
    <row r="34" spans="1:48" s="14" customFormat="1" x14ac:dyDescent="0.2">
      <c r="B34" s="15" t="s">
        <v>280</v>
      </c>
      <c r="C34" s="17"/>
      <c r="D34" s="15">
        <v>0</v>
      </c>
      <c r="E34" s="4">
        <v>0</v>
      </c>
      <c r="F34" s="15">
        <f t="shared" si="15"/>
        <v>26</v>
      </c>
      <c r="G34" s="15"/>
      <c r="H34" s="7">
        <f t="shared" si="10"/>
        <v>26</v>
      </c>
      <c r="I34" s="4" t="str">
        <f t="shared" si="0"/>
        <v>011010</v>
      </c>
      <c r="J34" s="4" t="str">
        <f t="shared" si="11"/>
        <v>1A</v>
      </c>
      <c r="K34" s="17"/>
      <c r="L34" s="90" t="s">
        <v>202</v>
      </c>
      <c r="M34" s="14" t="s">
        <v>201</v>
      </c>
      <c r="N34" s="16"/>
      <c r="O34" s="108" t="s">
        <v>125</v>
      </c>
      <c r="P34" s="108" t="s">
        <v>196</v>
      </c>
      <c r="Q34" s="108" t="s">
        <v>34</v>
      </c>
      <c r="R34" s="115" t="s">
        <v>137</v>
      </c>
      <c r="S34" s="109"/>
      <c r="T34" s="108" t="s">
        <v>197</v>
      </c>
      <c r="U34" s="115" t="s">
        <v>137</v>
      </c>
      <c r="W34" s="15" t="s">
        <v>30</v>
      </c>
      <c r="X34" s="15" t="str">
        <f>X6</f>
        <v>RSP</v>
      </c>
      <c r="Y34" s="15" t="str">
        <f t="shared" ref="Y34:AP34" si="16">Y6</f>
        <v>PSP</v>
      </c>
      <c r="Z34" s="15" t="str">
        <f t="shared" si="16"/>
        <v>NOS</v>
      </c>
      <c r="AA34" s="15" t="str">
        <f t="shared" si="16"/>
        <v>addsub</v>
      </c>
      <c r="AB34" s="15" t="str">
        <f t="shared" si="16"/>
        <v>X</v>
      </c>
      <c r="AC34" s="15" t="str">
        <f t="shared" si="16"/>
        <v>TOS</v>
      </c>
      <c r="AD34" s="15" t="str">
        <f t="shared" si="16"/>
        <v>X</v>
      </c>
      <c r="AE34" s="15" t="str">
        <f t="shared" si="16"/>
        <v>X</v>
      </c>
      <c r="AF34" s="15"/>
      <c r="AG34" s="15" t="str">
        <f>DEC2BIN(VLOOKUP(W34,OPCODE_mult!$C$4:$L$19,10,FALSE),1)</f>
        <v>0</v>
      </c>
      <c r="AH34" s="15" t="str">
        <f t="shared" si="16"/>
        <v>00</v>
      </c>
      <c r="AI34" s="15" t="str">
        <f t="shared" si="16"/>
        <v>00</v>
      </c>
      <c r="AJ34" s="15" t="str">
        <f t="shared" si="16"/>
        <v>00</v>
      </c>
      <c r="AK34" s="15" t="str">
        <f t="shared" si="16"/>
        <v>000</v>
      </c>
      <c r="AL34" s="15">
        <f t="shared" si="16"/>
        <v>0</v>
      </c>
      <c r="AM34" s="15">
        <f t="shared" si="16"/>
        <v>0</v>
      </c>
      <c r="AN34" s="15">
        <f t="shared" si="16"/>
        <v>0</v>
      </c>
      <c r="AO34" s="15">
        <f t="shared" si="16"/>
        <v>0</v>
      </c>
      <c r="AP34" s="15" t="str">
        <f t="shared" si="16"/>
        <v>0000</v>
      </c>
      <c r="AQ34" s="15"/>
      <c r="AR34" s="16" t="str">
        <f t="shared" si="13"/>
        <v>00000000000000</v>
      </c>
      <c r="AS34" s="14">
        <v>480</v>
      </c>
      <c r="AU34" s="64" t="str">
        <f t="shared" si="14"/>
        <v>1 26 INSTRUCTION _DIVS</v>
      </c>
      <c r="AV34" s="64" t="str">
        <f t="shared" si="6"/>
        <v>," DIVS"</v>
      </c>
    </row>
    <row r="35" spans="1:48" s="14" customFormat="1" ht="14.25" customHeight="1" x14ac:dyDescent="0.2">
      <c r="B35" s="15" t="s">
        <v>281</v>
      </c>
      <c r="C35" s="17"/>
      <c r="D35" s="15">
        <v>0</v>
      </c>
      <c r="E35" s="4">
        <v>0</v>
      </c>
      <c r="F35" s="15">
        <f t="shared" si="15"/>
        <v>27</v>
      </c>
      <c r="G35" s="15"/>
      <c r="H35" s="7">
        <f t="shared" si="10"/>
        <v>27</v>
      </c>
      <c r="I35" s="4" t="str">
        <f t="shared" si="0"/>
        <v>011011</v>
      </c>
      <c r="J35" s="4" t="str">
        <f t="shared" si="11"/>
        <v>1B</v>
      </c>
      <c r="K35" s="17"/>
      <c r="L35" s="90" t="s">
        <v>194</v>
      </c>
      <c r="M35" s="14" t="s">
        <v>198</v>
      </c>
      <c r="N35" s="16"/>
      <c r="O35" s="108" t="s">
        <v>125</v>
      </c>
      <c r="P35" s="108" t="s">
        <v>196</v>
      </c>
      <c r="Q35" s="108" t="s">
        <v>34</v>
      </c>
      <c r="R35" s="115" t="s">
        <v>137</v>
      </c>
      <c r="S35" s="109"/>
      <c r="T35" s="108" t="s">
        <v>197</v>
      </c>
      <c r="U35" s="115" t="s">
        <v>137</v>
      </c>
      <c r="W35" s="15" t="s">
        <v>30</v>
      </c>
      <c r="X35" s="15" t="str">
        <f>X6</f>
        <v>RSP</v>
      </c>
      <c r="Y35" s="15" t="str">
        <f t="shared" ref="Y35:AP35" si="17">Y6</f>
        <v>PSP</v>
      </c>
      <c r="Z35" s="15" t="str">
        <f t="shared" si="17"/>
        <v>NOS</v>
      </c>
      <c r="AA35" s="15" t="str">
        <f t="shared" si="17"/>
        <v>addsub</v>
      </c>
      <c r="AB35" s="15" t="str">
        <f t="shared" si="17"/>
        <v>X</v>
      </c>
      <c r="AC35" s="15" t="str">
        <f t="shared" si="17"/>
        <v>TOS</v>
      </c>
      <c r="AD35" s="15" t="str">
        <f t="shared" si="17"/>
        <v>X</v>
      </c>
      <c r="AE35" s="15" t="str">
        <f t="shared" si="17"/>
        <v>X</v>
      </c>
      <c r="AF35" s="15"/>
      <c r="AG35" s="15" t="str">
        <f>DEC2BIN(VLOOKUP(W35,OPCODE_mult!$C$4:$L$19,10,FALSE),1)</f>
        <v>0</v>
      </c>
      <c r="AH35" s="15" t="str">
        <f t="shared" si="17"/>
        <v>00</v>
      </c>
      <c r="AI35" s="15" t="str">
        <f t="shared" si="17"/>
        <v>00</v>
      </c>
      <c r="AJ35" s="15" t="str">
        <f t="shared" si="17"/>
        <v>00</v>
      </c>
      <c r="AK35" s="15" t="str">
        <f t="shared" si="17"/>
        <v>000</v>
      </c>
      <c r="AL35" s="15">
        <f t="shared" si="17"/>
        <v>0</v>
      </c>
      <c r="AM35" s="15">
        <f t="shared" si="17"/>
        <v>0</v>
      </c>
      <c r="AN35" s="15">
        <f t="shared" si="17"/>
        <v>0</v>
      </c>
      <c r="AO35" s="15">
        <f t="shared" si="17"/>
        <v>0</v>
      </c>
      <c r="AP35" s="15" t="str">
        <f t="shared" si="17"/>
        <v>0000</v>
      </c>
      <c r="AQ35" s="15"/>
      <c r="AR35" s="16" t="str">
        <f t="shared" si="13"/>
        <v>00000000000000</v>
      </c>
      <c r="AS35" s="14">
        <v>496</v>
      </c>
      <c r="AU35" s="64" t="str">
        <f t="shared" si="14"/>
        <v>1 27 INSTRUCTION _DIVU</v>
      </c>
      <c r="AV35" s="64" t="str">
        <f t="shared" si="6"/>
        <v>," DIVU"</v>
      </c>
    </row>
    <row r="36" spans="1:48" x14ac:dyDescent="0.2">
      <c r="E36" s="13"/>
      <c r="I36" s="4"/>
      <c r="AU36" s="64"/>
      <c r="AV36" s="64"/>
    </row>
    <row r="37" spans="1:48" x14ac:dyDescent="0.2">
      <c r="A37" s="1" t="s">
        <v>17</v>
      </c>
      <c r="E37" s="13"/>
      <c r="I37" s="4"/>
      <c r="AU37" s="64"/>
      <c r="AV37" s="64"/>
    </row>
    <row r="38" spans="1:48" x14ac:dyDescent="0.2">
      <c r="A38" s="4"/>
      <c r="B38" s="6" t="s">
        <v>20</v>
      </c>
      <c r="C38" s="6"/>
      <c r="D38" s="4">
        <v>0</v>
      </c>
      <c r="E38" s="4">
        <v>0</v>
      </c>
      <c r="F38" s="4">
        <f>F35+1</f>
        <v>28</v>
      </c>
      <c r="H38" s="7">
        <f t="shared" ref="H38:H48" si="18">F38+E38*64+D38*128</f>
        <v>28</v>
      </c>
      <c r="I38" s="4" t="str">
        <f t="shared" si="0"/>
        <v>011100</v>
      </c>
      <c r="J38" s="4" t="str">
        <f t="shared" ref="J38:J48" si="19">DEC2HEX(H38)</f>
        <v>1C</v>
      </c>
      <c r="L38" s="87" t="s">
        <v>81</v>
      </c>
      <c r="M38" s="1" t="s">
        <v>87</v>
      </c>
      <c r="O38" s="108" t="s">
        <v>126</v>
      </c>
      <c r="P38" s="108" t="s">
        <v>133</v>
      </c>
      <c r="Q38" s="108" t="s">
        <v>34</v>
      </c>
      <c r="R38" s="115" t="s">
        <v>33</v>
      </c>
      <c r="T38" s="108" t="s">
        <v>34</v>
      </c>
      <c r="U38" s="115" t="s">
        <v>137</v>
      </c>
      <c r="W38" s="11" t="s">
        <v>30</v>
      </c>
      <c r="X38" s="11" t="s">
        <v>35</v>
      </c>
      <c r="Y38" s="11" t="s">
        <v>152</v>
      </c>
      <c r="Z38" s="11" t="s">
        <v>133</v>
      </c>
      <c r="AA38" s="11" t="s">
        <v>235</v>
      </c>
      <c r="AB38" s="11" t="str">
        <f t="shared" ref="AB38:AB48" si="20">B38</f>
        <v>=</v>
      </c>
      <c r="AC38" s="11" t="s">
        <v>141</v>
      </c>
      <c r="AD38" s="11" t="s">
        <v>141</v>
      </c>
      <c r="AE38" s="11" t="s">
        <v>141</v>
      </c>
      <c r="AG38" s="11" t="str">
        <f>DEC2BIN(VLOOKUP(W38,OPCODE_mult!$C$4:$L$19,10,FALSE),1)</f>
        <v>0</v>
      </c>
      <c r="AH38" s="11" t="str">
        <f>DEC2BIN(VLOOKUP(X38,OPCODE_mult!$F$4:$L$19,7,FALSE),2)</f>
        <v>00</v>
      </c>
      <c r="AI38" s="11" t="str">
        <f>DEC2BIN(VLOOKUP(Y38,OPCODE_mult!$E$4:$L$19,8,FALSE),2)</f>
        <v>01</v>
      </c>
      <c r="AJ38" s="11" t="str">
        <f>DEC2BIN(VLOOKUP(Z38,OPCODE_mult!$D$4:$L$19,9,FALSE),2)</f>
        <v>10</v>
      </c>
      <c r="AK38" s="11" t="str">
        <f>DEC2BIN(IF(AA38="X",0,VLOOKUP(AA38,OPCODE_mult!$K$4:$L$19,2,FALSE)),3)</f>
        <v>011</v>
      </c>
      <c r="AL38" s="11">
        <f>IF(AB38="X",0,VLOOKUP(AB38,OPCODE_mult!$G$4:$L$19,6,FALSE))</f>
        <v>0</v>
      </c>
      <c r="AM38" s="11">
        <f>IF(AC38="X",0,VLOOKUP(AC38,OPCODE_mult!$H$4:$L$19,5,FALSE))</f>
        <v>0</v>
      </c>
      <c r="AN38" s="11">
        <f>IF(AD38="X",0,VLOOKUP(AD38,OPCODE_mult!$I$4:$L$19,4,FALSE))</f>
        <v>0</v>
      </c>
      <c r="AO38" s="11">
        <f>IF(AE38="X",0,VLOOKUP(AE38,OPCODE_mult!$J$4:$L$19,3,FALSE))</f>
        <v>0</v>
      </c>
      <c r="AP38" s="11" t="str">
        <f t="shared" ref="AP38:AP48" si="21">DEC2BIN(SUM(AL38:AO38),4)</f>
        <v>0000</v>
      </c>
      <c r="AQ38" s="15"/>
      <c r="AR38" s="12" t="str">
        <f t="shared" ref="AR38:AR48" si="22">AG38&amp;AH38&amp;AI38&amp;AJ38&amp;AK38&amp;AP38</f>
        <v>00001100110000</v>
      </c>
      <c r="AS38" s="1">
        <f t="shared" si="4"/>
        <v>816</v>
      </c>
      <c r="AU38" s="64" t="str">
        <f t="shared" ref="AU38:AU48" si="23">"1 "&amp;H38&amp;" INSTRUCTION _"&amp;B38</f>
        <v>1 28 INSTRUCTION _=</v>
      </c>
      <c r="AV38" s="64" t="str">
        <f t="shared" si="6"/>
        <v>," ="</v>
      </c>
    </row>
    <row r="39" spans="1:48" s="3" customFormat="1" x14ac:dyDescent="0.2">
      <c r="A39" s="4"/>
      <c r="B39" s="13" t="s">
        <v>44</v>
      </c>
      <c r="C39" s="11"/>
      <c r="D39" s="4">
        <v>0</v>
      </c>
      <c r="E39" s="4">
        <v>0</v>
      </c>
      <c r="F39" s="11">
        <f>F38+1</f>
        <v>29</v>
      </c>
      <c r="G39" s="11"/>
      <c r="H39" s="7">
        <f t="shared" si="18"/>
        <v>29</v>
      </c>
      <c r="I39" s="4" t="str">
        <f t="shared" si="0"/>
        <v>011101</v>
      </c>
      <c r="J39" s="4" t="str">
        <f t="shared" si="19"/>
        <v>1D</v>
      </c>
      <c r="K39" s="11"/>
      <c r="L39" s="91" t="s">
        <v>81</v>
      </c>
      <c r="M39" s="3" t="s">
        <v>88</v>
      </c>
      <c r="N39" s="12"/>
      <c r="O39" s="108" t="s">
        <v>126</v>
      </c>
      <c r="P39" s="108" t="s">
        <v>133</v>
      </c>
      <c r="Q39" s="108" t="s">
        <v>34</v>
      </c>
      <c r="R39" s="115" t="s">
        <v>33</v>
      </c>
      <c r="S39" s="109"/>
      <c r="T39" s="108" t="s">
        <v>34</v>
      </c>
      <c r="U39" s="115" t="s">
        <v>137</v>
      </c>
      <c r="W39" s="11" t="s">
        <v>30</v>
      </c>
      <c r="X39" s="11" t="s">
        <v>35</v>
      </c>
      <c r="Y39" s="11" t="s">
        <v>152</v>
      </c>
      <c r="Z39" s="11" t="s">
        <v>133</v>
      </c>
      <c r="AA39" s="11" t="s">
        <v>235</v>
      </c>
      <c r="AB39" s="11" t="str">
        <f t="shared" si="20"/>
        <v>&lt;&gt;</v>
      </c>
      <c r="AC39" s="11" t="s">
        <v>141</v>
      </c>
      <c r="AD39" s="11" t="s">
        <v>141</v>
      </c>
      <c r="AE39" s="11" t="s">
        <v>141</v>
      </c>
      <c r="AG39" s="11" t="str">
        <f>DEC2BIN(VLOOKUP(W39,OPCODE_mult!$C$4:$L$19,10,FALSE),1)</f>
        <v>0</v>
      </c>
      <c r="AH39" s="11" t="str">
        <f>DEC2BIN(VLOOKUP(X39,OPCODE_mult!$F$4:$L$19,7,FALSE),2)</f>
        <v>00</v>
      </c>
      <c r="AI39" s="11" t="str">
        <f>DEC2BIN(VLOOKUP(Y39,OPCODE_mult!$E$4:$L$19,8,FALSE),2)</f>
        <v>01</v>
      </c>
      <c r="AJ39" s="11" t="str">
        <f>DEC2BIN(VLOOKUP(Z39,OPCODE_mult!$D$4:$L$19,9,FALSE),2)</f>
        <v>10</v>
      </c>
      <c r="AK39" s="11" t="str">
        <f>DEC2BIN(IF(AA39="X",0,VLOOKUP(AA39,OPCODE_mult!$K$4:$L$19,2,FALSE)),3)</f>
        <v>011</v>
      </c>
      <c r="AL39" s="11">
        <f>IF(AB39="X",0,VLOOKUP(AB39,OPCODE_mult!$G$4:$L$19,6,FALSE))</f>
        <v>1</v>
      </c>
      <c r="AM39" s="11">
        <f>IF(AC39="X",0,VLOOKUP(AC39,OPCODE_mult!$H$4:$L$19,5,FALSE))</f>
        <v>0</v>
      </c>
      <c r="AN39" s="11">
        <f>IF(AD39="X",0,VLOOKUP(AD39,OPCODE_mult!$I$4:$L$19,4,FALSE))</f>
        <v>0</v>
      </c>
      <c r="AO39" s="11">
        <f>IF(AE39="X",0,VLOOKUP(AE39,OPCODE_mult!$J$4:$L$19,3,FALSE))</f>
        <v>0</v>
      </c>
      <c r="AP39" s="11" t="str">
        <f t="shared" si="21"/>
        <v>0001</v>
      </c>
      <c r="AQ39" s="15"/>
      <c r="AR39" s="12" t="str">
        <f t="shared" si="22"/>
        <v>00001100110001</v>
      </c>
      <c r="AS39" s="1">
        <f t="shared" si="4"/>
        <v>817</v>
      </c>
      <c r="AU39" s="64" t="str">
        <f t="shared" si="23"/>
        <v>1 29 INSTRUCTION _&lt;&gt;</v>
      </c>
      <c r="AV39" s="64" t="str">
        <f t="shared" si="6"/>
        <v>," &lt;&gt;"</v>
      </c>
    </row>
    <row r="40" spans="1:48" x14ac:dyDescent="0.2">
      <c r="A40" s="4"/>
      <c r="B40" s="6" t="s">
        <v>18</v>
      </c>
      <c r="D40" s="4">
        <v>0</v>
      </c>
      <c r="E40" s="4">
        <v>0</v>
      </c>
      <c r="F40" s="11">
        <f t="shared" ref="F40:F48" si="24">F39+1</f>
        <v>30</v>
      </c>
      <c r="G40" s="11"/>
      <c r="H40" s="7">
        <f t="shared" si="18"/>
        <v>30</v>
      </c>
      <c r="I40" s="4" t="str">
        <f t="shared" si="0"/>
        <v>011110</v>
      </c>
      <c r="J40" s="4" t="str">
        <f t="shared" si="19"/>
        <v>1E</v>
      </c>
      <c r="L40" s="87" t="s">
        <v>81</v>
      </c>
      <c r="M40" s="1" t="s">
        <v>82</v>
      </c>
      <c r="O40" s="108" t="s">
        <v>126</v>
      </c>
      <c r="P40" s="108" t="s">
        <v>133</v>
      </c>
      <c r="Q40" s="108" t="s">
        <v>34</v>
      </c>
      <c r="R40" s="115" t="s">
        <v>33</v>
      </c>
      <c r="T40" s="108" t="s">
        <v>34</v>
      </c>
      <c r="U40" s="115" t="s">
        <v>137</v>
      </c>
      <c r="W40" s="11" t="s">
        <v>30</v>
      </c>
      <c r="X40" s="11" t="s">
        <v>35</v>
      </c>
      <c r="Y40" s="11" t="s">
        <v>152</v>
      </c>
      <c r="Z40" s="11" t="s">
        <v>133</v>
      </c>
      <c r="AA40" s="11" t="s">
        <v>235</v>
      </c>
      <c r="AB40" s="11" t="str">
        <f t="shared" si="20"/>
        <v>&lt;</v>
      </c>
      <c r="AC40" s="11" t="s">
        <v>141</v>
      </c>
      <c r="AD40" s="11" t="s">
        <v>141</v>
      </c>
      <c r="AE40" s="11" t="s">
        <v>141</v>
      </c>
      <c r="AG40" s="11" t="str">
        <f>DEC2BIN(VLOOKUP(W40,OPCODE_mult!$C$4:$L$19,10,FALSE),1)</f>
        <v>0</v>
      </c>
      <c r="AH40" s="11" t="str">
        <f>DEC2BIN(VLOOKUP(X40,OPCODE_mult!$F$4:$L$19,7,FALSE),2)</f>
        <v>00</v>
      </c>
      <c r="AI40" s="11" t="str">
        <f>DEC2BIN(VLOOKUP(Y40,OPCODE_mult!$E$4:$L$19,8,FALSE),2)</f>
        <v>01</v>
      </c>
      <c r="AJ40" s="11" t="str">
        <f>DEC2BIN(VLOOKUP(Z40,OPCODE_mult!$D$4:$L$19,9,FALSE),2)</f>
        <v>10</v>
      </c>
      <c r="AK40" s="11" t="str">
        <f>DEC2BIN(IF(AA40="X",0,VLOOKUP(AA40,OPCODE_mult!$K$4:$L$19,2,FALSE)),3)</f>
        <v>011</v>
      </c>
      <c r="AL40" s="11">
        <f>IF(AB40="X",0,VLOOKUP(AB40,OPCODE_mult!$G$4:$L$19,6,FALSE))</f>
        <v>2</v>
      </c>
      <c r="AM40" s="11">
        <f>IF(AC40="X",0,VLOOKUP(AC40,OPCODE_mult!$H$4:$L$19,5,FALSE))</f>
        <v>0</v>
      </c>
      <c r="AN40" s="11">
        <f>IF(AD40="X",0,VLOOKUP(AD40,OPCODE_mult!$I$4:$L$19,4,FALSE))</f>
        <v>0</v>
      </c>
      <c r="AO40" s="11">
        <f>IF(AE40="X",0,VLOOKUP(AE40,OPCODE_mult!$J$4:$L$19,3,FALSE))</f>
        <v>0</v>
      </c>
      <c r="AP40" s="11" t="str">
        <f t="shared" si="21"/>
        <v>0010</v>
      </c>
      <c r="AQ40" s="15"/>
      <c r="AR40" s="12" t="str">
        <f t="shared" si="22"/>
        <v>00001100110010</v>
      </c>
      <c r="AS40" s="1">
        <f t="shared" si="4"/>
        <v>818</v>
      </c>
      <c r="AU40" s="64" t="str">
        <f t="shared" si="23"/>
        <v>1 30 INSTRUCTION _&lt;</v>
      </c>
      <c r="AV40" s="64" t="str">
        <f t="shared" si="6"/>
        <v>," &lt;"</v>
      </c>
    </row>
    <row r="41" spans="1:48" x14ac:dyDescent="0.2">
      <c r="A41" s="4"/>
      <c r="B41" s="6" t="s">
        <v>19</v>
      </c>
      <c r="D41" s="4">
        <v>0</v>
      </c>
      <c r="E41" s="4">
        <v>0</v>
      </c>
      <c r="F41" s="11">
        <f t="shared" si="24"/>
        <v>31</v>
      </c>
      <c r="G41" s="11"/>
      <c r="H41" s="7">
        <f t="shared" si="18"/>
        <v>31</v>
      </c>
      <c r="I41" s="4" t="str">
        <f t="shared" si="0"/>
        <v>011111</v>
      </c>
      <c r="J41" s="4" t="str">
        <f t="shared" si="19"/>
        <v>1F</v>
      </c>
      <c r="L41" s="87" t="s">
        <v>81</v>
      </c>
      <c r="M41" s="1" t="s">
        <v>83</v>
      </c>
      <c r="O41" s="108" t="s">
        <v>126</v>
      </c>
      <c r="P41" s="108" t="s">
        <v>133</v>
      </c>
      <c r="Q41" s="108" t="s">
        <v>34</v>
      </c>
      <c r="R41" s="115" t="s">
        <v>33</v>
      </c>
      <c r="T41" s="108" t="s">
        <v>34</v>
      </c>
      <c r="U41" s="115" t="s">
        <v>137</v>
      </c>
      <c r="W41" s="11" t="s">
        <v>30</v>
      </c>
      <c r="X41" s="11" t="s">
        <v>35</v>
      </c>
      <c r="Y41" s="11" t="s">
        <v>152</v>
      </c>
      <c r="Z41" s="11" t="s">
        <v>133</v>
      </c>
      <c r="AA41" s="11" t="s">
        <v>235</v>
      </c>
      <c r="AB41" s="11" t="str">
        <f t="shared" si="20"/>
        <v>&gt;</v>
      </c>
      <c r="AC41" s="11" t="s">
        <v>141</v>
      </c>
      <c r="AD41" s="11" t="s">
        <v>141</v>
      </c>
      <c r="AE41" s="11" t="s">
        <v>141</v>
      </c>
      <c r="AG41" s="11" t="str">
        <f>DEC2BIN(VLOOKUP(W41,OPCODE_mult!$C$4:$L$19,10,FALSE),1)</f>
        <v>0</v>
      </c>
      <c r="AH41" s="11" t="str">
        <f>DEC2BIN(VLOOKUP(X41,OPCODE_mult!$F$4:$L$19,7,FALSE),2)</f>
        <v>00</v>
      </c>
      <c r="AI41" s="11" t="str">
        <f>DEC2BIN(VLOOKUP(Y41,OPCODE_mult!$E$4:$L$19,8,FALSE),2)</f>
        <v>01</v>
      </c>
      <c r="AJ41" s="11" t="str">
        <f>DEC2BIN(VLOOKUP(Z41,OPCODE_mult!$D$4:$L$19,9,FALSE),2)</f>
        <v>10</v>
      </c>
      <c r="AK41" s="11" t="str">
        <f>DEC2BIN(IF(AA41="X",0,VLOOKUP(AA41,OPCODE_mult!$K$4:$L$19,2,FALSE)),3)</f>
        <v>011</v>
      </c>
      <c r="AL41" s="11">
        <f>IF(AB41="X",0,VLOOKUP(AB41,OPCODE_mult!$G$4:$L$19,6,FALSE))</f>
        <v>3</v>
      </c>
      <c r="AM41" s="11">
        <f>IF(AC41="X",0,VLOOKUP(AC41,OPCODE_mult!$H$4:$L$19,5,FALSE))</f>
        <v>0</v>
      </c>
      <c r="AN41" s="11">
        <f>IF(AD41="X",0,VLOOKUP(AD41,OPCODE_mult!$I$4:$L$19,4,FALSE))</f>
        <v>0</v>
      </c>
      <c r="AO41" s="11">
        <f>IF(AE41="X",0,VLOOKUP(AE41,OPCODE_mult!$J$4:$L$19,3,FALSE))</f>
        <v>0</v>
      </c>
      <c r="AP41" s="11" t="str">
        <f t="shared" si="21"/>
        <v>0011</v>
      </c>
      <c r="AQ41" s="15"/>
      <c r="AR41" s="12" t="str">
        <f t="shared" si="22"/>
        <v>00001100110011</v>
      </c>
      <c r="AS41" s="1">
        <f t="shared" si="4"/>
        <v>819</v>
      </c>
      <c r="AU41" s="64" t="str">
        <f t="shared" si="23"/>
        <v>1 31 INSTRUCTION _&gt;</v>
      </c>
      <c r="AV41" s="64" t="str">
        <f t="shared" si="6"/>
        <v>," &gt;"</v>
      </c>
    </row>
    <row r="42" spans="1:48" x14ac:dyDescent="0.2">
      <c r="A42" s="4"/>
      <c r="B42" s="6" t="s">
        <v>27</v>
      </c>
      <c r="D42" s="4">
        <v>0</v>
      </c>
      <c r="E42" s="4">
        <v>0</v>
      </c>
      <c r="F42" s="11">
        <f t="shared" si="24"/>
        <v>32</v>
      </c>
      <c r="G42" s="11"/>
      <c r="H42" s="7">
        <f t="shared" si="18"/>
        <v>32</v>
      </c>
      <c r="I42" s="4" t="str">
        <f t="shared" si="0"/>
        <v>100000</v>
      </c>
      <c r="J42" s="4" t="str">
        <f t="shared" si="19"/>
        <v>20</v>
      </c>
      <c r="L42" s="87" t="s">
        <v>84</v>
      </c>
      <c r="M42" s="1" t="s">
        <v>85</v>
      </c>
      <c r="O42" s="108" t="s">
        <v>126</v>
      </c>
      <c r="P42" s="108" t="s">
        <v>133</v>
      </c>
      <c r="Q42" s="108" t="s">
        <v>34</v>
      </c>
      <c r="R42" s="115" t="s">
        <v>33</v>
      </c>
      <c r="T42" s="108" t="s">
        <v>34</v>
      </c>
      <c r="U42" s="115" t="s">
        <v>137</v>
      </c>
      <c r="W42" s="11" t="s">
        <v>30</v>
      </c>
      <c r="X42" s="11" t="s">
        <v>35</v>
      </c>
      <c r="Y42" s="11" t="s">
        <v>152</v>
      </c>
      <c r="Z42" s="11" t="s">
        <v>133</v>
      </c>
      <c r="AA42" s="11" t="s">
        <v>235</v>
      </c>
      <c r="AB42" s="11" t="str">
        <f t="shared" si="20"/>
        <v>U&lt;</v>
      </c>
      <c r="AC42" s="11" t="s">
        <v>141</v>
      </c>
      <c r="AD42" s="11" t="s">
        <v>141</v>
      </c>
      <c r="AE42" s="11" t="s">
        <v>141</v>
      </c>
      <c r="AG42" s="11" t="str">
        <f>DEC2BIN(VLOOKUP(W42,OPCODE_mult!$C$4:$L$19,10,FALSE),1)</f>
        <v>0</v>
      </c>
      <c r="AH42" s="11" t="str">
        <f>DEC2BIN(VLOOKUP(X42,OPCODE_mult!$F$4:$L$19,7,FALSE),2)</f>
        <v>00</v>
      </c>
      <c r="AI42" s="11" t="str">
        <f>DEC2BIN(VLOOKUP(Y42,OPCODE_mult!$E$4:$L$19,8,FALSE),2)</f>
        <v>01</v>
      </c>
      <c r="AJ42" s="11" t="str">
        <f>DEC2BIN(VLOOKUP(Z42,OPCODE_mult!$D$4:$L$19,9,FALSE),2)</f>
        <v>10</v>
      </c>
      <c r="AK42" s="11" t="str">
        <f>DEC2BIN(IF(AA42="X",0,VLOOKUP(AA42,OPCODE_mult!$K$4:$L$19,2,FALSE)),3)</f>
        <v>011</v>
      </c>
      <c r="AL42" s="11">
        <f>IF(AB42="X",0,VLOOKUP(AB42,OPCODE_mult!$G$4:$L$19,6,FALSE))</f>
        <v>4</v>
      </c>
      <c r="AM42" s="11">
        <f>IF(AC42="X",0,VLOOKUP(AC42,OPCODE_mult!$H$4:$L$19,5,FALSE))</f>
        <v>0</v>
      </c>
      <c r="AN42" s="11">
        <f>IF(AD42="X",0,VLOOKUP(AD42,OPCODE_mult!$I$4:$L$19,4,FALSE))</f>
        <v>0</v>
      </c>
      <c r="AO42" s="11">
        <f>IF(AE42="X",0,VLOOKUP(AE42,OPCODE_mult!$J$4:$L$19,3,FALSE))</f>
        <v>0</v>
      </c>
      <c r="AP42" s="11" t="str">
        <f t="shared" si="21"/>
        <v>0100</v>
      </c>
      <c r="AQ42" s="15"/>
      <c r="AR42" s="12" t="str">
        <f t="shared" si="22"/>
        <v>00001100110100</v>
      </c>
      <c r="AS42" s="1">
        <f t="shared" si="4"/>
        <v>820</v>
      </c>
      <c r="AU42" s="64" t="str">
        <f t="shared" si="23"/>
        <v>1 32 INSTRUCTION _U&lt;</v>
      </c>
      <c r="AV42" s="64" t="str">
        <f t="shared" si="6"/>
        <v>," U&lt;"</v>
      </c>
    </row>
    <row r="43" spans="1:48" x14ac:dyDescent="0.2">
      <c r="A43" s="4"/>
      <c r="B43" s="6" t="s">
        <v>28</v>
      </c>
      <c r="D43" s="4">
        <v>0</v>
      </c>
      <c r="E43" s="4">
        <v>0</v>
      </c>
      <c r="F43" s="11">
        <f t="shared" si="24"/>
        <v>33</v>
      </c>
      <c r="G43" s="11"/>
      <c r="H43" s="7">
        <f t="shared" si="18"/>
        <v>33</v>
      </c>
      <c r="I43" s="4" t="str">
        <f>DEC2BIN(H43,6)</f>
        <v>100001</v>
      </c>
      <c r="J43" s="4" t="str">
        <f t="shared" si="19"/>
        <v>21</v>
      </c>
      <c r="L43" s="87" t="s">
        <v>84</v>
      </c>
      <c r="M43" s="1" t="s">
        <v>86</v>
      </c>
      <c r="O43" s="108" t="s">
        <v>126</v>
      </c>
      <c r="P43" s="108" t="s">
        <v>133</v>
      </c>
      <c r="Q43" s="108" t="s">
        <v>34</v>
      </c>
      <c r="R43" s="115" t="s">
        <v>33</v>
      </c>
      <c r="T43" s="108" t="s">
        <v>34</v>
      </c>
      <c r="U43" s="115" t="s">
        <v>137</v>
      </c>
      <c r="W43" s="11" t="s">
        <v>30</v>
      </c>
      <c r="X43" s="11" t="s">
        <v>35</v>
      </c>
      <c r="Y43" s="11" t="s">
        <v>152</v>
      </c>
      <c r="Z43" s="11" t="s">
        <v>133</v>
      </c>
      <c r="AA43" s="11" t="s">
        <v>235</v>
      </c>
      <c r="AB43" s="11" t="str">
        <f t="shared" si="20"/>
        <v>U&gt;</v>
      </c>
      <c r="AC43" s="11" t="s">
        <v>141</v>
      </c>
      <c r="AD43" s="11" t="s">
        <v>141</v>
      </c>
      <c r="AE43" s="11" t="s">
        <v>141</v>
      </c>
      <c r="AG43" s="11" t="str">
        <f>DEC2BIN(VLOOKUP(W43,OPCODE_mult!$C$4:$L$19,10,FALSE),1)</f>
        <v>0</v>
      </c>
      <c r="AH43" s="11" t="str">
        <f>DEC2BIN(VLOOKUP(X43,OPCODE_mult!$F$4:$L$19,7,FALSE),2)</f>
        <v>00</v>
      </c>
      <c r="AI43" s="11" t="str">
        <f>DEC2BIN(VLOOKUP(Y43,OPCODE_mult!$E$4:$L$19,8,FALSE),2)</f>
        <v>01</v>
      </c>
      <c r="AJ43" s="11" t="str">
        <f>DEC2BIN(VLOOKUP(Z43,OPCODE_mult!$D$4:$L$19,9,FALSE),2)</f>
        <v>10</v>
      </c>
      <c r="AK43" s="11" t="str">
        <f>DEC2BIN(IF(AA43="X",0,VLOOKUP(AA43,OPCODE_mult!$K$4:$L$19,2,FALSE)),3)</f>
        <v>011</v>
      </c>
      <c r="AL43" s="11">
        <f>IF(AB43="X",0,VLOOKUP(AB43,OPCODE_mult!$G$4:$L$19,6,FALSE))</f>
        <v>5</v>
      </c>
      <c r="AM43" s="11">
        <f>IF(AC43="X",0,VLOOKUP(AC43,OPCODE_mult!$H$4:$L$19,5,FALSE))</f>
        <v>0</v>
      </c>
      <c r="AN43" s="11">
        <f>IF(AD43="X",0,VLOOKUP(AD43,OPCODE_mult!$I$4:$L$19,4,FALSE))</f>
        <v>0</v>
      </c>
      <c r="AO43" s="11">
        <f>IF(AE43="X",0,VLOOKUP(AE43,OPCODE_mult!$J$4:$L$19,3,FALSE))</f>
        <v>0</v>
      </c>
      <c r="AP43" s="11" t="str">
        <f t="shared" si="21"/>
        <v>0101</v>
      </c>
      <c r="AQ43" s="15"/>
      <c r="AR43" s="12" t="str">
        <f t="shared" si="22"/>
        <v>00001100110101</v>
      </c>
      <c r="AS43" s="1">
        <f t="shared" si="4"/>
        <v>821</v>
      </c>
      <c r="AU43" s="64" t="str">
        <f t="shared" si="23"/>
        <v>1 33 INSTRUCTION _U&gt;</v>
      </c>
      <c r="AV43" s="64" t="str">
        <f t="shared" si="6"/>
        <v>," U&gt;"</v>
      </c>
    </row>
    <row r="44" spans="1:48" s="3" customFormat="1" x14ac:dyDescent="0.2">
      <c r="A44" s="4"/>
      <c r="B44" s="13" t="s">
        <v>21</v>
      </c>
      <c r="C44" s="11"/>
      <c r="D44" s="4">
        <v>0</v>
      </c>
      <c r="E44" s="4">
        <v>0</v>
      </c>
      <c r="F44" s="11">
        <f t="shared" si="24"/>
        <v>34</v>
      </c>
      <c r="G44" s="11"/>
      <c r="H44" s="7">
        <f t="shared" si="18"/>
        <v>34</v>
      </c>
      <c r="I44" s="4" t="str">
        <f t="shared" ref="I44:I92" si="25">DEC2BIN(H44,6)</f>
        <v>100010</v>
      </c>
      <c r="J44" s="4" t="str">
        <f t="shared" si="19"/>
        <v>22</v>
      </c>
      <c r="K44" s="11"/>
      <c r="L44" s="91" t="s">
        <v>89</v>
      </c>
      <c r="M44" s="3" t="s">
        <v>90</v>
      </c>
      <c r="N44" s="12"/>
      <c r="O44" s="108" t="s">
        <v>126</v>
      </c>
      <c r="P44" s="108" t="s">
        <v>31</v>
      </c>
      <c r="Q44" s="108" t="s">
        <v>34</v>
      </c>
      <c r="R44" s="115" t="s">
        <v>137</v>
      </c>
      <c r="S44" s="109"/>
      <c r="T44" s="108" t="s">
        <v>34</v>
      </c>
      <c r="U44" s="115" t="s">
        <v>137</v>
      </c>
      <c r="W44" s="11" t="s">
        <v>30</v>
      </c>
      <c r="X44" s="11" t="s">
        <v>35</v>
      </c>
      <c r="Y44" s="11" t="s">
        <v>36</v>
      </c>
      <c r="Z44" s="11" t="s">
        <v>31</v>
      </c>
      <c r="AA44" s="11" t="s">
        <v>235</v>
      </c>
      <c r="AB44" s="11" t="str">
        <f t="shared" si="20"/>
        <v>0=</v>
      </c>
      <c r="AC44" s="11" t="s">
        <v>141</v>
      </c>
      <c r="AD44" s="11" t="s">
        <v>141</v>
      </c>
      <c r="AE44" s="11" t="s">
        <v>141</v>
      </c>
      <c r="AG44" s="11" t="str">
        <f>DEC2BIN(VLOOKUP(W44,OPCODE_mult!$C$4:$L$19,10,FALSE),1)</f>
        <v>0</v>
      </c>
      <c r="AH44" s="11" t="str">
        <f>DEC2BIN(VLOOKUP(X44,OPCODE_mult!$F$4:$L$19,7,FALSE),2)</f>
        <v>00</v>
      </c>
      <c r="AI44" s="11" t="str">
        <f>DEC2BIN(VLOOKUP(Y44,OPCODE_mult!$E$4:$L$19,8,FALSE),2)</f>
        <v>00</v>
      </c>
      <c r="AJ44" s="11" t="str">
        <f>DEC2BIN(VLOOKUP(Z44,OPCODE_mult!$D$4:$L$19,9,FALSE),2)</f>
        <v>00</v>
      </c>
      <c r="AK44" s="11" t="str">
        <f>DEC2BIN(IF(AA44="X",0,VLOOKUP(AA44,OPCODE_mult!$K$4:$L$19,2,FALSE)),3)</f>
        <v>011</v>
      </c>
      <c r="AL44" s="11">
        <f>IF(AB44="X",0,VLOOKUP(AB44,OPCODE_mult!$G$4:$L$19,6,FALSE))</f>
        <v>6</v>
      </c>
      <c r="AM44" s="11">
        <f>IF(AC44="X",0,VLOOKUP(AC44,OPCODE_mult!$H$4:$L$19,5,FALSE))</f>
        <v>0</v>
      </c>
      <c r="AN44" s="11">
        <f>IF(AD44="X",0,VLOOKUP(AD44,OPCODE_mult!$I$4:$L$19,4,FALSE))</f>
        <v>0</v>
      </c>
      <c r="AO44" s="11">
        <f>IF(AE44="X",0,VLOOKUP(AE44,OPCODE_mult!$J$4:$L$19,3,FALSE))</f>
        <v>0</v>
      </c>
      <c r="AP44" s="11" t="str">
        <f t="shared" si="21"/>
        <v>0110</v>
      </c>
      <c r="AQ44" s="15"/>
      <c r="AR44" s="12" t="str">
        <f t="shared" si="22"/>
        <v>00000000110110</v>
      </c>
      <c r="AS44" s="1">
        <f t="shared" si="4"/>
        <v>54</v>
      </c>
      <c r="AU44" s="64" t="str">
        <f t="shared" si="23"/>
        <v>1 34 INSTRUCTION _0=</v>
      </c>
      <c r="AV44" s="64" t="str">
        <f t="shared" si="6"/>
        <v>," 0="</v>
      </c>
    </row>
    <row r="45" spans="1:48" s="3" customFormat="1" x14ac:dyDescent="0.2">
      <c r="A45" s="4"/>
      <c r="B45" s="13" t="s">
        <v>291</v>
      </c>
      <c r="C45" s="11"/>
      <c r="D45" s="4">
        <v>0</v>
      </c>
      <c r="E45" s="4">
        <v>0</v>
      </c>
      <c r="F45" s="11">
        <f t="shared" si="24"/>
        <v>35</v>
      </c>
      <c r="G45" s="11"/>
      <c r="H45" s="7">
        <f t="shared" si="18"/>
        <v>35</v>
      </c>
      <c r="I45" s="4" t="str">
        <f t="shared" si="25"/>
        <v>100011</v>
      </c>
      <c r="J45" s="4" t="str">
        <f t="shared" si="19"/>
        <v>23</v>
      </c>
      <c r="K45" s="11"/>
      <c r="L45" s="91" t="s">
        <v>89</v>
      </c>
      <c r="M45" s="3" t="s">
        <v>91</v>
      </c>
      <c r="N45" s="12"/>
      <c r="O45" s="108" t="s">
        <v>126</v>
      </c>
      <c r="P45" s="108" t="s">
        <v>31</v>
      </c>
      <c r="Q45" s="108" t="s">
        <v>34</v>
      </c>
      <c r="R45" s="115" t="s">
        <v>137</v>
      </c>
      <c r="S45" s="109"/>
      <c r="T45" s="108" t="s">
        <v>34</v>
      </c>
      <c r="U45" s="115" t="s">
        <v>137</v>
      </c>
      <c r="W45" s="11" t="s">
        <v>30</v>
      </c>
      <c r="X45" s="11" t="s">
        <v>35</v>
      </c>
      <c r="Y45" s="11" t="s">
        <v>36</v>
      </c>
      <c r="Z45" s="11" t="s">
        <v>31</v>
      </c>
      <c r="AA45" s="11" t="s">
        <v>235</v>
      </c>
      <c r="AB45" s="11" t="str">
        <f t="shared" si="20"/>
        <v>0&lt;&gt;</v>
      </c>
      <c r="AC45" s="11" t="s">
        <v>141</v>
      </c>
      <c r="AD45" s="11" t="s">
        <v>141</v>
      </c>
      <c r="AE45" s="11" t="s">
        <v>141</v>
      </c>
      <c r="AG45" s="11" t="str">
        <f>DEC2BIN(VLOOKUP(W45,OPCODE_mult!$C$4:$L$19,10,FALSE),1)</f>
        <v>0</v>
      </c>
      <c r="AH45" s="11" t="str">
        <f>DEC2BIN(VLOOKUP(X45,OPCODE_mult!$F$4:$L$19,7,FALSE),2)</f>
        <v>00</v>
      </c>
      <c r="AI45" s="11" t="str">
        <f>DEC2BIN(VLOOKUP(Y45,OPCODE_mult!$E$4:$L$19,8,FALSE),2)</f>
        <v>00</v>
      </c>
      <c r="AJ45" s="11" t="str">
        <f>DEC2BIN(VLOOKUP(Z45,OPCODE_mult!$D$4:$L$19,9,FALSE),2)</f>
        <v>00</v>
      </c>
      <c r="AK45" s="11" t="str">
        <f>DEC2BIN(IF(AA45="X",0,VLOOKUP(AA45,OPCODE_mult!$K$4:$L$19,2,FALSE)),3)</f>
        <v>011</v>
      </c>
      <c r="AL45" s="11">
        <f>IF(AB45="X",0,VLOOKUP(AB45,OPCODE_mult!$G$4:$L$19,6,FALSE))</f>
        <v>7</v>
      </c>
      <c r="AM45" s="11">
        <f>IF(AC45="X",0,VLOOKUP(AC45,OPCODE_mult!$H$4:$L$19,5,FALSE))</f>
        <v>0</v>
      </c>
      <c r="AN45" s="11">
        <f>IF(AD45="X",0,VLOOKUP(AD45,OPCODE_mult!$I$4:$L$19,4,FALSE))</f>
        <v>0</v>
      </c>
      <c r="AO45" s="11">
        <f>IF(AE45="X",0,VLOOKUP(AE45,OPCODE_mult!$J$4:$L$19,3,FALSE))</f>
        <v>0</v>
      </c>
      <c r="AP45" s="11" t="str">
        <f t="shared" si="21"/>
        <v>0111</v>
      </c>
      <c r="AQ45" s="15"/>
      <c r="AR45" s="12" t="str">
        <f t="shared" si="22"/>
        <v>00000000110111</v>
      </c>
      <c r="AS45" s="1">
        <f t="shared" si="4"/>
        <v>55</v>
      </c>
      <c r="AU45" s="64" t="str">
        <f t="shared" si="23"/>
        <v>1 35 INSTRUCTION _0&lt;&gt;</v>
      </c>
      <c r="AV45" s="64" t="str">
        <f t="shared" si="6"/>
        <v>," 0&lt;&gt;"</v>
      </c>
    </row>
    <row r="46" spans="1:48" s="3" customFormat="1" x14ac:dyDescent="0.2">
      <c r="A46" s="4"/>
      <c r="B46" s="13" t="s">
        <v>289</v>
      </c>
      <c r="C46" s="11"/>
      <c r="D46" s="4">
        <v>0</v>
      </c>
      <c r="E46" s="4">
        <v>0</v>
      </c>
      <c r="F46" s="11">
        <f t="shared" si="24"/>
        <v>36</v>
      </c>
      <c r="G46" s="11"/>
      <c r="H46" s="7">
        <f t="shared" si="18"/>
        <v>36</v>
      </c>
      <c r="I46" s="4" t="str">
        <f t="shared" si="25"/>
        <v>100100</v>
      </c>
      <c r="J46" s="4" t="str">
        <f t="shared" si="19"/>
        <v>24</v>
      </c>
      <c r="K46" s="11"/>
      <c r="L46" s="91" t="s">
        <v>89</v>
      </c>
      <c r="M46" s="3" t="s">
        <v>288</v>
      </c>
      <c r="N46" s="12"/>
      <c r="O46" s="108" t="s">
        <v>126</v>
      </c>
      <c r="P46" s="108" t="s">
        <v>31</v>
      </c>
      <c r="Q46" s="108" t="s">
        <v>34</v>
      </c>
      <c r="R46" s="115" t="s">
        <v>137</v>
      </c>
      <c r="S46" s="109"/>
      <c r="T46" s="108" t="s">
        <v>34</v>
      </c>
      <c r="U46" s="115" t="s">
        <v>137</v>
      </c>
      <c r="W46" s="11" t="s">
        <v>30</v>
      </c>
      <c r="X46" s="11" t="s">
        <v>35</v>
      </c>
      <c r="Y46" s="11" t="s">
        <v>36</v>
      </c>
      <c r="Z46" s="11" t="s">
        <v>31</v>
      </c>
      <c r="AA46" s="11" t="s">
        <v>235</v>
      </c>
      <c r="AB46" s="11" t="str">
        <f t="shared" si="20"/>
        <v>0&lt;</v>
      </c>
      <c r="AC46" s="11" t="s">
        <v>141</v>
      </c>
      <c r="AD46" s="11" t="s">
        <v>141</v>
      </c>
      <c r="AE46" s="11" t="s">
        <v>141</v>
      </c>
      <c r="AG46" s="11" t="str">
        <f>DEC2BIN(VLOOKUP(W46,OPCODE_mult!$C$4:$L$19,10,FALSE),1)</f>
        <v>0</v>
      </c>
      <c r="AH46" s="11" t="str">
        <f>DEC2BIN(VLOOKUP(X46,OPCODE_mult!$F$4:$L$19,7,FALSE),2)</f>
        <v>00</v>
      </c>
      <c r="AI46" s="11" t="str">
        <f>DEC2BIN(VLOOKUP(Y46,OPCODE_mult!$E$4:$L$19,8,FALSE),2)</f>
        <v>00</v>
      </c>
      <c r="AJ46" s="11" t="str">
        <f>DEC2BIN(VLOOKUP(Z46,OPCODE_mult!$D$4:$L$19,9,FALSE),2)</f>
        <v>00</v>
      </c>
      <c r="AK46" s="11" t="str">
        <f>DEC2BIN(IF(AA46="X",0,VLOOKUP(AA46,OPCODE_mult!$K$4:$L$19,2,FALSE)),3)</f>
        <v>011</v>
      </c>
      <c r="AL46" s="11">
        <f>IF(AB46="X",0,VLOOKUP(AB46,OPCODE_mult!$G$4:$L$19,6,FALSE))</f>
        <v>8</v>
      </c>
      <c r="AM46" s="11">
        <f>IF(AC46="X",0,VLOOKUP(AC46,OPCODE_mult!$H$4:$L$19,5,FALSE))</f>
        <v>0</v>
      </c>
      <c r="AN46" s="11">
        <f>IF(AD46="X",0,VLOOKUP(AD46,OPCODE_mult!$I$4:$L$19,4,FALSE))</f>
        <v>0</v>
      </c>
      <c r="AO46" s="11">
        <f>IF(AE46="X",0,VLOOKUP(AE46,OPCODE_mult!$J$4:$L$19,3,FALSE))</f>
        <v>0</v>
      </c>
      <c r="AP46" s="11" t="str">
        <f t="shared" si="21"/>
        <v>1000</v>
      </c>
      <c r="AQ46" s="15"/>
      <c r="AR46" s="12" t="str">
        <f t="shared" si="22"/>
        <v>00000000111000</v>
      </c>
      <c r="AS46" s="1">
        <f t="shared" si="4"/>
        <v>56</v>
      </c>
      <c r="AU46" s="64" t="str">
        <f t="shared" si="23"/>
        <v>1 36 INSTRUCTION _0&lt;</v>
      </c>
      <c r="AV46" s="64" t="str">
        <f t="shared" si="6"/>
        <v>," 0&lt;"</v>
      </c>
    </row>
    <row r="47" spans="1:48" s="3" customFormat="1" x14ac:dyDescent="0.2">
      <c r="A47" s="4"/>
      <c r="B47" s="6" t="s">
        <v>290</v>
      </c>
      <c r="C47" s="4"/>
      <c r="D47" s="4">
        <v>0</v>
      </c>
      <c r="E47" s="4">
        <v>0</v>
      </c>
      <c r="F47" s="11">
        <f t="shared" si="24"/>
        <v>37</v>
      </c>
      <c r="G47" s="11"/>
      <c r="H47" s="7">
        <f t="shared" si="18"/>
        <v>37</v>
      </c>
      <c r="I47" s="4" t="str">
        <f t="shared" si="25"/>
        <v>100101</v>
      </c>
      <c r="J47" s="4" t="str">
        <f t="shared" si="19"/>
        <v>25</v>
      </c>
      <c r="K47" s="11"/>
      <c r="L47" s="91" t="s">
        <v>89</v>
      </c>
      <c r="M47" s="3" t="s">
        <v>211</v>
      </c>
      <c r="N47" s="12"/>
      <c r="O47" s="108" t="s">
        <v>126</v>
      </c>
      <c r="P47" s="108" t="s">
        <v>31</v>
      </c>
      <c r="Q47" s="108" t="s">
        <v>34</v>
      </c>
      <c r="R47" s="115" t="s">
        <v>137</v>
      </c>
      <c r="S47" s="109"/>
      <c r="T47" s="108" t="s">
        <v>34</v>
      </c>
      <c r="U47" s="115" t="s">
        <v>137</v>
      </c>
      <c r="W47" s="11" t="s">
        <v>30</v>
      </c>
      <c r="X47" s="11" t="s">
        <v>35</v>
      </c>
      <c r="Y47" s="11" t="s">
        <v>36</v>
      </c>
      <c r="Z47" s="11" t="s">
        <v>31</v>
      </c>
      <c r="AA47" s="11" t="s">
        <v>235</v>
      </c>
      <c r="AB47" s="11" t="str">
        <f t="shared" si="20"/>
        <v>0&gt;</v>
      </c>
      <c r="AC47" s="11" t="s">
        <v>141</v>
      </c>
      <c r="AD47" s="11" t="s">
        <v>141</v>
      </c>
      <c r="AE47" s="11" t="s">
        <v>141</v>
      </c>
      <c r="AG47" s="11" t="str">
        <f>DEC2BIN(VLOOKUP(W47,OPCODE_mult!$C$4:$L$19,10,FALSE),1)</f>
        <v>0</v>
      </c>
      <c r="AH47" s="11" t="str">
        <f>DEC2BIN(VLOOKUP(X47,OPCODE_mult!$F$4:$L$19,7,FALSE),2)</f>
        <v>00</v>
      </c>
      <c r="AI47" s="11" t="str">
        <f>DEC2BIN(VLOOKUP(Y47,OPCODE_mult!$E$4:$L$19,8,FALSE),2)</f>
        <v>00</v>
      </c>
      <c r="AJ47" s="11" t="str">
        <f>DEC2BIN(VLOOKUP(Z47,OPCODE_mult!$D$4:$L$19,9,FALSE),2)</f>
        <v>00</v>
      </c>
      <c r="AK47" s="11" t="str">
        <f>DEC2BIN(IF(AA47="X",0,VLOOKUP(AA47,OPCODE_mult!$K$4:$L$19,2,FALSE)),3)</f>
        <v>011</v>
      </c>
      <c r="AL47" s="11">
        <f>IF(AB47="X",0,VLOOKUP(AB47,OPCODE_mult!$G$4:$L$19,6,FALSE))</f>
        <v>9</v>
      </c>
      <c r="AM47" s="11">
        <f>IF(AC47="X",0,VLOOKUP(AC47,OPCODE_mult!$H$4:$L$19,5,FALSE))</f>
        <v>0</v>
      </c>
      <c r="AN47" s="11">
        <f>IF(AD47="X",0,VLOOKUP(AD47,OPCODE_mult!$I$4:$L$19,4,FALSE))</f>
        <v>0</v>
      </c>
      <c r="AO47" s="11">
        <f>IF(AE47="X",0,VLOOKUP(AE47,OPCODE_mult!$J$4:$L$19,3,FALSE))</f>
        <v>0</v>
      </c>
      <c r="AP47" s="11" t="str">
        <f t="shared" si="21"/>
        <v>1001</v>
      </c>
      <c r="AQ47" s="15"/>
      <c r="AR47" s="12" t="str">
        <f t="shared" si="22"/>
        <v>00000000111001</v>
      </c>
      <c r="AS47" s="1">
        <f t="shared" si="4"/>
        <v>57</v>
      </c>
      <c r="AU47" s="64" t="str">
        <f t="shared" si="23"/>
        <v>1 37 INSTRUCTION _0&gt;</v>
      </c>
      <c r="AV47" s="64" t="str">
        <f t="shared" si="6"/>
        <v>," 0&gt;"</v>
      </c>
    </row>
    <row r="48" spans="1:48" s="3" customFormat="1" x14ac:dyDescent="0.2">
      <c r="A48" s="4"/>
      <c r="B48" s="11" t="b">
        <v>0</v>
      </c>
      <c r="C48" s="11"/>
      <c r="D48" s="4">
        <v>0</v>
      </c>
      <c r="E48" s="4">
        <v>0</v>
      </c>
      <c r="F48" s="11">
        <f t="shared" si="24"/>
        <v>38</v>
      </c>
      <c r="G48" s="11"/>
      <c r="H48" s="7">
        <f t="shared" si="18"/>
        <v>38</v>
      </c>
      <c r="I48" s="4" t="str">
        <f t="shared" si="25"/>
        <v>100110</v>
      </c>
      <c r="J48" s="4" t="str">
        <f t="shared" si="19"/>
        <v>26</v>
      </c>
      <c r="K48" s="11"/>
      <c r="L48" s="92" t="s">
        <v>195</v>
      </c>
      <c r="M48" s="3" t="s">
        <v>213</v>
      </c>
      <c r="N48" s="12"/>
      <c r="O48" s="108" t="s">
        <v>126</v>
      </c>
      <c r="P48" s="108" t="s">
        <v>30</v>
      </c>
      <c r="Q48" s="108" t="s">
        <v>31</v>
      </c>
      <c r="R48" s="115" t="s">
        <v>32</v>
      </c>
      <c r="S48" s="109"/>
      <c r="T48" s="108" t="s">
        <v>34</v>
      </c>
      <c r="U48" s="115" t="s">
        <v>137</v>
      </c>
      <c r="W48" s="11" t="s">
        <v>30</v>
      </c>
      <c r="X48" s="11" t="s">
        <v>35</v>
      </c>
      <c r="Y48" s="11" t="s">
        <v>151</v>
      </c>
      <c r="Z48" s="11" t="s">
        <v>30</v>
      </c>
      <c r="AA48" s="11" t="s">
        <v>235</v>
      </c>
      <c r="AB48" s="11" t="b">
        <f t="shared" si="20"/>
        <v>0</v>
      </c>
      <c r="AC48" s="11" t="s">
        <v>141</v>
      </c>
      <c r="AD48" s="11" t="s">
        <v>141</v>
      </c>
      <c r="AE48" s="11" t="s">
        <v>141</v>
      </c>
      <c r="AG48" s="11" t="str">
        <f>DEC2BIN(VLOOKUP(W48,OPCODE_mult!$C$4:$L$19,10,FALSE),1)</f>
        <v>0</v>
      </c>
      <c r="AH48" s="11" t="str">
        <f>DEC2BIN(VLOOKUP(X48,OPCODE_mult!$F$4:$L$19,7,FALSE),2)</f>
        <v>00</v>
      </c>
      <c r="AI48" s="11" t="str">
        <f>DEC2BIN(VLOOKUP(Y48,OPCODE_mult!$E$4:$L$19,8,FALSE),2)</f>
        <v>10</v>
      </c>
      <c r="AJ48" s="11" t="str">
        <f>DEC2BIN(VLOOKUP(Z48,OPCODE_mult!$D$4:$L$19,9,FALSE),2)</f>
        <v>01</v>
      </c>
      <c r="AK48" s="11" t="str">
        <f>DEC2BIN(IF(AA48="X",0,VLOOKUP(AA48,OPCODE_mult!$K$4:$L$19,2,FALSE)),3)</f>
        <v>011</v>
      </c>
      <c r="AL48" s="11">
        <f>IF(AB48="X",0,VLOOKUP(AB48,OPCODE_mult!$G$4:$L$19,6,FALSE))</f>
        <v>10</v>
      </c>
      <c r="AM48" s="11">
        <f>IF(AC48="X",0,VLOOKUP(AC48,OPCODE_mult!$H$4:$L$19,5,FALSE))</f>
        <v>0</v>
      </c>
      <c r="AN48" s="11">
        <f>IF(AD48="X",0,VLOOKUP(AD48,OPCODE_mult!$I$4:$L$19,4,FALSE))</f>
        <v>0</v>
      </c>
      <c r="AO48" s="11">
        <f>IF(AE48="X",0,VLOOKUP(AE48,OPCODE_mult!$J$4:$L$19,3,FALSE))</f>
        <v>0</v>
      </c>
      <c r="AP48" s="11" t="str">
        <f t="shared" si="21"/>
        <v>1010</v>
      </c>
      <c r="AQ48" s="15"/>
      <c r="AR48" s="12" t="str">
        <f t="shared" si="22"/>
        <v>00010010111010</v>
      </c>
      <c r="AS48" s="1">
        <f t="shared" si="4"/>
        <v>1210</v>
      </c>
      <c r="AU48" s="64" t="str">
        <f t="shared" si="23"/>
        <v>1 38 INSTRUCTION _FALSE</v>
      </c>
      <c r="AV48" s="64" t="str">
        <f t="shared" si="6"/>
        <v>," FALSE"</v>
      </c>
    </row>
    <row r="49" spans="1:48" x14ac:dyDescent="0.2">
      <c r="E49" s="13"/>
      <c r="I49" s="4"/>
      <c r="AU49" s="64"/>
      <c r="AV49" s="64"/>
    </row>
    <row r="50" spans="1:48" x14ac:dyDescent="0.2">
      <c r="A50" s="1" t="s">
        <v>22</v>
      </c>
      <c r="E50" s="13"/>
      <c r="I50" s="4"/>
      <c r="AU50" s="64"/>
      <c r="AV50" s="64"/>
    </row>
    <row r="51" spans="1:48" x14ac:dyDescent="0.2">
      <c r="A51" s="4"/>
      <c r="B51" s="4" t="s">
        <v>23</v>
      </c>
      <c r="D51" s="4">
        <v>0</v>
      </c>
      <c r="E51" s="4">
        <v>0</v>
      </c>
      <c r="F51" s="4">
        <f>F48+1</f>
        <v>39</v>
      </c>
      <c r="H51" s="7">
        <f t="shared" ref="H51:H58" si="26">F51+E51*64+D51*128</f>
        <v>39</v>
      </c>
      <c r="I51" s="4" t="str">
        <f t="shared" si="25"/>
        <v>100111</v>
      </c>
      <c r="J51" s="4" t="str">
        <f t="shared" ref="J51:J58" si="27">DEC2HEX(H51)</f>
        <v>27</v>
      </c>
      <c r="L51" s="87" t="s">
        <v>76</v>
      </c>
      <c r="M51" s="1" t="s">
        <v>92</v>
      </c>
      <c r="O51" s="108" t="s">
        <v>125</v>
      </c>
      <c r="P51" s="108" t="s">
        <v>133</v>
      </c>
      <c r="Q51" s="108" t="s">
        <v>34</v>
      </c>
      <c r="R51" s="115" t="s">
        <v>33</v>
      </c>
      <c r="T51" s="108" t="s">
        <v>34</v>
      </c>
      <c r="U51" s="115" t="s">
        <v>137</v>
      </c>
      <c r="W51" s="11" t="s">
        <v>30</v>
      </c>
      <c r="X51" s="11" t="s">
        <v>35</v>
      </c>
      <c r="Y51" s="11" t="s">
        <v>152</v>
      </c>
      <c r="Z51" s="11" t="s">
        <v>133</v>
      </c>
      <c r="AA51" s="11" t="s">
        <v>234</v>
      </c>
      <c r="AB51" s="11" t="s">
        <v>141</v>
      </c>
      <c r="AC51" s="11" t="s">
        <v>141</v>
      </c>
      <c r="AD51" s="11" t="str">
        <f t="shared" ref="AD51:AD56" si="28">B51</f>
        <v>AND</v>
      </c>
      <c r="AE51" s="11" t="s">
        <v>141</v>
      </c>
      <c r="AG51" s="11" t="str">
        <f>DEC2BIN(VLOOKUP(W51,OPCODE_mult!$C$4:$L$19,10,FALSE),1)</f>
        <v>0</v>
      </c>
      <c r="AH51" s="11" t="str">
        <f>DEC2BIN(VLOOKUP(X51,OPCODE_mult!$F$4:$L$19,7,FALSE),2)</f>
        <v>00</v>
      </c>
      <c r="AI51" s="11" t="str">
        <f>DEC2BIN(VLOOKUP(Y51,OPCODE_mult!$E$4:$L$19,8,FALSE),2)</f>
        <v>01</v>
      </c>
      <c r="AJ51" s="11" t="str">
        <f>DEC2BIN(VLOOKUP(Z51,OPCODE_mult!$D$4:$L$19,9,FALSE),2)</f>
        <v>10</v>
      </c>
      <c r="AK51" s="11" t="str">
        <f>DEC2BIN(IF(AA51="X",0,VLOOKUP(AA51,OPCODE_mult!$K$4:$L$19,2,FALSE)),3)</f>
        <v>001</v>
      </c>
      <c r="AL51" s="11">
        <f>IF(AB51="X",0,VLOOKUP(AB51,OPCODE_mult!$G$4:$L$19,6,FALSE))</f>
        <v>0</v>
      </c>
      <c r="AM51" s="11">
        <f>IF(AC51="X",0,VLOOKUP(AC51,OPCODE_mult!$H$4:$L$19,5,FALSE))</f>
        <v>0</v>
      </c>
      <c r="AN51" s="11">
        <f>IF(AD51="X",0,VLOOKUP(AD51,OPCODE_mult!$I$4:$L$19,4,FALSE))</f>
        <v>0</v>
      </c>
      <c r="AO51" s="11">
        <f>IF(AE51="X",0,VLOOKUP(AE51,OPCODE_mult!$J$4:$L$19,3,FALSE))</f>
        <v>0</v>
      </c>
      <c r="AP51" s="11" t="str">
        <f t="shared" ref="AP51:AP58" si="29">DEC2BIN(SUM(AL51:AO51),4)</f>
        <v>0000</v>
      </c>
      <c r="AQ51" s="15"/>
      <c r="AR51" s="12" t="str">
        <f t="shared" ref="AR51:AR58" si="30">AG51&amp;AH51&amp;AI51&amp;AJ51&amp;AK51&amp;AP51</f>
        <v>00001100010000</v>
      </c>
      <c r="AS51" s="1">
        <f t="shared" si="4"/>
        <v>784</v>
      </c>
      <c r="AU51" s="64" t="str">
        <f t="shared" ref="AU51:AU58" si="31">"1 "&amp;H51&amp;" INSTRUCTION _"&amp;B51</f>
        <v>1 39 INSTRUCTION _AND</v>
      </c>
      <c r="AV51" s="64" t="str">
        <f t="shared" si="6"/>
        <v>," AND"</v>
      </c>
    </row>
    <row r="52" spans="1:48" x14ac:dyDescent="0.2">
      <c r="A52" s="4"/>
      <c r="B52" s="4" t="s">
        <v>24</v>
      </c>
      <c r="D52" s="4">
        <v>0</v>
      </c>
      <c r="E52" s="4">
        <v>0</v>
      </c>
      <c r="F52" s="4">
        <f>F51+1</f>
        <v>40</v>
      </c>
      <c r="H52" s="7">
        <f t="shared" si="26"/>
        <v>40</v>
      </c>
      <c r="I52" s="4" t="str">
        <f t="shared" si="25"/>
        <v>101000</v>
      </c>
      <c r="J52" s="4" t="str">
        <f t="shared" si="27"/>
        <v>28</v>
      </c>
      <c r="L52" s="87" t="s">
        <v>76</v>
      </c>
      <c r="M52" s="1" t="s">
        <v>93</v>
      </c>
      <c r="O52" s="108" t="s">
        <v>125</v>
      </c>
      <c r="P52" s="108" t="s">
        <v>133</v>
      </c>
      <c r="Q52" s="108" t="s">
        <v>34</v>
      </c>
      <c r="R52" s="115" t="s">
        <v>33</v>
      </c>
      <c r="T52" s="108" t="s">
        <v>34</v>
      </c>
      <c r="U52" s="115" t="s">
        <v>137</v>
      </c>
      <c r="W52" s="11" t="s">
        <v>30</v>
      </c>
      <c r="X52" s="11" t="s">
        <v>35</v>
      </c>
      <c r="Y52" s="11" t="s">
        <v>152</v>
      </c>
      <c r="Z52" s="11" t="s">
        <v>133</v>
      </c>
      <c r="AA52" s="11" t="s">
        <v>234</v>
      </c>
      <c r="AB52" s="11" t="s">
        <v>141</v>
      </c>
      <c r="AC52" s="11" t="s">
        <v>141</v>
      </c>
      <c r="AD52" s="11" t="str">
        <f t="shared" si="28"/>
        <v>OR</v>
      </c>
      <c r="AE52" s="11" t="s">
        <v>141</v>
      </c>
      <c r="AG52" s="11" t="str">
        <f>DEC2BIN(VLOOKUP(W52,OPCODE_mult!$C$4:$L$19,10,FALSE),1)</f>
        <v>0</v>
      </c>
      <c r="AH52" s="11" t="str">
        <f>DEC2BIN(VLOOKUP(X52,OPCODE_mult!$F$4:$L$19,7,FALSE),2)</f>
        <v>00</v>
      </c>
      <c r="AI52" s="11" t="str">
        <f>DEC2BIN(VLOOKUP(Y52,OPCODE_mult!$E$4:$L$19,8,FALSE),2)</f>
        <v>01</v>
      </c>
      <c r="AJ52" s="11" t="str">
        <f>DEC2BIN(VLOOKUP(Z52,OPCODE_mult!$D$4:$L$19,9,FALSE),2)</f>
        <v>10</v>
      </c>
      <c r="AK52" s="11" t="str">
        <f>DEC2BIN(IF(AA52="X",0,VLOOKUP(AA52,OPCODE_mult!$K$4:$L$19,2,FALSE)),3)</f>
        <v>001</v>
      </c>
      <c r="AL52" s="11">
        <f>IF(AB52="X",0,VLOOKUP(AB52,OPCODE_mult!$G$4:$L$19,6,FALSE))</f>
        <v>0</v>
      </c>
      <c r="AM52" s="11">
        <f>IF(AC52="X",0,VLOOKUP(AC52,OPCODE_mult!$H$4:$L$19,5,FALSE))</f>
        <v>0</v>
      </c>
      <c r="AN52" s="11">
        <f>IF(AD52="X",0,VLOOKUP(AD52,OPCODE_mult!$I$4:$L$19,4,FALSE))</f>
        <v>1</v>
      </c>
      <c r="AO52" s="11">
        <f>IF(AE52="X",0,VLOOKUP(AE52,OPCODE_mult!$J$4:$L$19,3,FALSE))</f>
        <v>0</v>
      </c>
      <c r="AP52" s="11" t="str">
        <f t="shared" si="29"/>
        <v>0001</v>
      </c>
      <c r="AQ52" s="15"/>
      <c r="AR52" s="12" t="str">
        <f t="shared" si="30"/>
        <v>00001100010001</v>
      </c>
      <c r="AS52" s="1">
        <f t="shared" si="4"/>
        <v>785</v>
      </c>
      <c r="AU52" s="64" t="str">
        <f t="shared" si="31"/>
        <v>1 40 INSTRUCTION _OR</v>
      </c>
      <c r="AV52" s="64" t="str">
        <f t="shared" si="6"/>
        <v>," OR"</v>
      </c>
    </row>
    <row r="53" spans="1:48" x14ac:dyDescent="0.2">
      <c r="A53" s="4"/>
      <c r="B53" s="4" t="s">
        <v>26</v>
      </c>
      <c r="D53" s="4">
        <v>0</v>
      </c>
      <c r="E53" s="4">
        <v>0</v>
      </c>
      <c r="F53" s="4">
        <f t="shared" ref="F53:F58" si="32">F52+1</f>
        <v>41</v>
      </c>
      <c r="H53" s="7">
        <f t="shared" si="26"/>
        <v>41</v>
      </c>
      <c r="I53" s="4" t="str">
        <f t="shared" si="25"/>
        <v>101001</v>
      </c>
      <c r="J53" s="4" t="str">
        <f t="shared" si="27"/>
        <v>29</v>
      </c>
      <c r="L53" s="87" t="s">
        <v>79</v>
      </c>
      <c r="M53" s="1" t="s">
        <v>95</v>
      </c>
      <c r="O53" s="108" t="s">
        <v>125</v>
      </c>
      <c r="P53" s="108" t="s">
        <v>31</v>
      </c>
      <c r="Q53" s="108" t="s">
        <v>34</v>
      </c>
      <c r="R53" s="115" t="s">
        <v>137</v>
      </c>
      <c r="T53" s="108" t="s">
        <v>34</v>
      </c>
      <c r="U53" s="115" t="s">
        <v>137</v>
      </c>
      <c r="W53" s="11" t="s">
        <v>30</v>
      </c>
      <c r="X53" s="11" t="s">
        <v>35</v>
      </c>
      <c r="Y53" s="11" t="s">
        <v>36</v>
      </c>
      <c r="Z53" s="11" t="s">
        <v>31</v>
      </c>
      <c r="AA53" s="11" t="s">
        <v>234</v>
      </c>
      <c r="AB53" s="11" t="s">
        <v>141</v>
      </c>
      <c r="AC53" s="11" t="s">
        <v>141</v>
      </c>
      <c r="AD53" s="11" t="str">
        <f t="shared" si="28"/>
        <v>INVERT</v>
      </c>
      <c r="AE53" s="11" t="s">
        <v>141</v>
      </c>
      <c r="AG53" s="11" t="str">
        <f>DEC2BIN(VLOOKUP(W53,OPCODE_mult!$C$4:$L$19,10,FALSE),1)</f>
        <v>0</v>
      </c>
      <c r="AH53" s="11" t="str">
        <f>DEC2BIN(VLOOKUP(X53,OPCODE_mult!$F$4:$L$19,7,FALSE),2)</f>
        <v>00</v>
      </c>
      <c r="AI53" s="11" t="str">
        <f>DEC2BIN(VLOOKUP(Y53,OPCODE_mult!$E$4:$L$19,8,FALSE),2)</f>
        <v>00</v>
      </c>
      <c r="AJ53" s="11" t="str">
        <f>DEC2BIN(VLOOKUP(Z53,OPCODE_mult!$D$4:$L$19,9,FALSE),2)</f>
        <v>00</v>
      </c>
      <c r="AK53" s="11" t="str">
        <f>DEC2BIN(IF(AA53="X",0,VLOOKUP(AA53,OPCODE_mult!$K$4:$L$19,2,FALSE)),3)</f>
        <v>001</v>
      </c>
      <c r="AL53" s="11">
        <f>IF(AB53="X",0,VLOOKUP(AB53,OPCODE_mult!$G$4:$L$19,6,FALSE))</f>
        <v>0</v>
      </c>
      <c r="AM53" s="11">
        <f>IF(AC53="X",0,VLOOKUP(AC53,OPCODE_mult!$H$4:$L$19,5,FALSE))</f>
        <v>0</v>
      </c>
      <c r="AN53" s="11">
        <f>IF(AD53="X",0,VLOOKUP(AD53,OPCODE_mult!$I$4:$L$19,4,FALSE))</f>
        <v>2</v>
      </c>
      <c r="AO53" s="11">
        <f>IF(AE53="X",0,VLOOKUP(AE53,OPCODE_mult!$J$4:$L$19,3,FALSE))</f>
        <v>0</v>
      </c>
      <c r="AP53" s="11" t="str">
        <f t="shared" si="29"/>
        <v>0010</v>
      </c>
      <c r="AQ53" s="15"/>
      <c r="AR53" s="12" t="str">
        <f t="shared" si="30"/>
        <v>00000000010010</v>
      </c>
      <c r="AS53" s="1">
        <f t="shared" si="4"/>
        <v>18</v>
      </c>
      <c r="AU53" s="64" t="str">
        <f t="shared" si="31"/>
        <v>1 41 INSTRUCTION _INVERT</v>
      </c>
      <c r="AV53" s="64" t="str">
        <f t="shared" si="6"/>
        <v>," INVERT"</v>
      </c>
    </row>
    <row r="54" spans="1:48" x14ac:dyDescent="0.2">
      <c r="A54" s="4"/>
      <c r="B54" s="4" t="s">
        <v>25</v>
      </c>
      <c r="D54" s="4">
        <v>0</v>
      </c>
      <c r="E54" s="4">
        <v>0</v>
      </c>
      <c r="F54" s="4">
        <f t="shared" si="32"/>
        <v>42</v>
      </c>
      <c r="H54" s="7">
        <f t="shared" si="26"/>
        <v>42</v>
      </c>
      <c r="I54" s="4" t="str">
        <f t="shared" si="25"/>
        <v>101010</v>
      </c>
      <c r="J54" s="4" t="str">
        <f t="shared" si="27"/>
        <v>2A</v>
      </c>
      <c r="L54" s="87" t="s">
        <v>76</v>
      </c>
      <c r="M54" s="1" t="s">
        <v>94</v>
      </c>
      <c r="O54" s="108" t="s">
        <v>125</v>
      </c>
      <c r="P54" s="108" t="s">
        <v>133</v>
      </c>
      <c r="Q54" s="108" t="s">
        <v>34</v>
      </c>
      <c r="R54" s="115" t="s">
        <v>33</v>
      </c>
      <c r="T54" s="108" t="s">
        <v>34</v>
      </c>
      <c r="U54" s="115" t="s">
        <v>137</v>
      </c>
      <c r="W54" s="11" t="s">
        <v>30</v>
      </c>
      <c r="X54" s="11" t="s">
        <v>35</v>
      </c>
      <c r="Y54" s="11" t="s">
        <v>152</v>
      </c>
      <c r="Z54" s="11" t="s">
        <v>133</v>
      </c>
      <c r="AA54" s="11" t="s">
        <v>234</v>
      </c>
      <c r="AB54" s="11" t="s">
        <v>141</v>
      </c>
      <c r="AC54" s="11" t="s">
        <v>141</v>
      </c>
      <c r="AD54" s="11" t="str">
        <f t="shared" si="28"/>
        <v>XOR</v>
      </c>
      <c r="AE54" s="11" t="s">
        <v>141</v>
      </c>
      <c r="AG54" s="11" t="str">
        <f>DEC2BIN(VLOOKUP(W54,OPCODE_mult!$C$4:$L$19,10,FALSE),1)</f>
        <v>0</v>
      </c>
      <c r="AH54" s="11" t="str">
        <f>DEC2BIN(VLOOKUP(X54,OPCODE_mult!$F$4:$L$19,7,FALSE),2)</f>
        <v>00</v>
      </c>
      <c r="AI54" s="11" t="str">
        <f>DEC2BIN(VLOOKUP(Y54,OPCODE_mult!$E$4:$L$19,8,FALSE),2)</f>
        <v>01</v>
      </c>
      <c r="AJ54" s="11" t="str">
        <f>DEC2BIN(VLOOKUP(Z54,OPCODE_mult!$D$4:$L$19,9,FALSE),2)</f>
        <v>10</v>
      </c>
      <c r="AK54" s="11" t="str">
        <f>DEC2BIN(IF(AA54="X",0,VLOOKUP(AA54,OPCODE_mult!$K$4:$L$19,2,FALSE)),3)</f>
        <v>001</v>
      </c>
      <c r="AL54" s="11">
        <f>IF(AB54="X",0,VLOOKUP(AB54,OPCODE_mult!$G$4:$L$19,6,FALSE))</f>
        <v>0</v>
      </c>
      <c r="AM54" s="11">
        <f>IF(AC54="X",0,VLOOKUP(AC54,OPCODE_mult!$H$4:$L$19,5,FALSE))</f>
        <v>0</v>
      </c>
      <c r="AN54" s="11">
        <f>IF(AD54="X",0,VLOOKUP(AD54,OPCODE_mult!$I$4:$L$19,4,FALSE))</f>
        <v>3</v>
      </c>
      <c r="AO54" s="11">
        <f>IF(AE54="X",0,VLOOKUP(AE54,OPCODE_mult!$J$4:$L$19,3,FALSE))</f>
        <v>0</v>
      </c>
      <c r="AP54" s="11" t="str">
        <f t="shared" si="29"/>
        <v>0011</v>
      </c>
      <c r="AQ54" s="15"/>
      <c r="AR54" s="12" t="str">
        <f t="shared" si="30"/>
        <v>00001100010011</v>
      </c>
      <c r="AS54" s="1">
        <f t="shared" si="4"/>
        <v>787</v>
      </c>
      <c r="AU54" s="64" t="str">
        <f t="shared" si="31"/>
        <v>1 42 INSTRUCTION _XOR</v>
      </c>
      <c r="AV54" s="64" t="str">
        <f t="shared" si="6"/>
        <v>," XOR"</v>
      </c>
    </row>
    <row r="55" spans="1:48" x14ac:dyDescent="0.2">
      <c r="A55" s="4"/>
      <c r="B55" s="4" t="s">
        <v>128</v>
      </c>
      <c r="D55" s="4">
        <v>0</v>
      </c>
      <c r="E55" s="4">
        <v>0</v>
      </c>
      <c r="F55" s="4">
        <f t="shared" si="32"/>
        <v>43</v>
      </c>
      <c r="H55" s="7">
        <f t="shared" si="26"/>
        <v>43</v>
      </c>
      <c r="I55" s="4" t="str">
        <f t="shared" si="25"/>
        <v>101011</v>
      </c>
      <c r="J55" s="4" t="str">
        <f t="shared" si="27"/>
        <v>2B</v>
      </c>
      <c r="L55" s="87" t="s">
        <v>129</v>
      </c>
      <c r="M55" s="1" t="s">
        <v>131</v>
      </c>
      <c r="O55" s="108" t="s">
        <v>125</v>
      </c>
      <c r="P55" s="108" t="s">
        <v>31</v>
      </c>
      <c r="Q55" s="108" t="s">
        <v>34</v>
      </c>
      <c r="R55" s="115" t="s">
        <v>137</v>
      </c>
      <c r="T55" s="108" t="s">
        <v>34</v>
      </c>
      <c r="U55" s="115" t="s">
        <v>137</v>
      </c>
      <c r="W55" s="11" t="s">
        <v>30</v>
      </c>
      <c r="X55" s="11" t="s">
        <v>35</v>
      </c>
      <c r="Y55" s="11" t="s">
        <v>36</v>
      </c>
      <c r="Z55" s="11" t="s">
        <v>31</v>
      </c>
      <c r="AA55" s="11" t="s">
        <v>234</v>
      </c>
      <c r="AB55" s="11" t="s">
        <v>141</v>
      </c>
      <c r="AC55" s="11" t="s">
        <v>141</v>
      </c>
      <c r="AD55" s="11" t="str">
        <f t="shared" si="28"/>
        <v>LSL</v>
      </c>
      <c r="AE55" s="11" t="s">
        <v>141</v>
      </c>
      <c r="AG55" s="11" t="str">
        <f>DEC2BIN(VLOOKUP(W55,OPCODE_mult!$C$4:$L$19,10,FALSE),1)</f>
        <v>0</v>
      </c>
      <c r="AH55" s="11" t="str">
        <f>DEC2BIN(VLOOKUP(X55,OPCODE_mult!$F$4:$L$19,7,FALSE),2)</f>
        <v>00</v>
      </c>
      <c r="AI55" s="11" t="str">
        <f>DEC2BIN(VLOOKUP(Y55,OPCODE_mult!$E$4:$L$19,8,FALSE),2)</f>
        <v>00</v>
      </c>
      <c r="AJ55" s="11" t="str">
        <f>DEC2BIN(VLOOKUP(Z55,OPCODE_mult!$D$4:$L$19,9,FALSE),2)</f>
        <v>00</v>
      </c>
      <c r="AK55" s="11" t="str">
        <f>DEC2BIN(IF(AA55="X",0,VLOOKUP(AA55,OPCODE_mult!$K$4:$L$19,2,FALSE)),3)</f>
        <v>001</v>
      </c>
      <c r="AL55" s="11">
        <f>IF(AB55="X",0,VLOOKUP(AB55,OPCODE_mult!$G$4:$L$19,6,FALSE))</f>
        <v>0</v>
      </c>
      <c r="AM55" s="11">
        <f>IF(AC55="X",0,VLOOKUP(AC55,OPCODE_mult!$H$4:$L$19,5,FALSE))</f>
        <v>0</v>
      </c>
      <c r="AN55" s="11">
        <f>IF(AD55="X",0,VLOOKUP(AD55,OPCODE_mult!$I$4:$L$19,4,FALSE))</f>
        <v>4</v>
      </c>
      <c r="AO55" s="11">
        <f>IF(AE55="X",0,VLOOKUP(AE55,OPCODE_mult!$J$4:$L$19,3,FALSE))</f>
        <v>0</v>
      </c>
      <c r="AP55" s="11" t="str">
        <f t="shared" si="29"/>
        <v>0100</v>
      </c>
      <c r="AQ55" s="15"/>
      <c r="AR55" s="12" t="str">
        <f t="shared" si="30"/>
        <v>00000000010100</v>
      </c>
      <c r="AS55" s="1">
        <f t="shared" si="4"/>
        <v>20</v>
      </c>
      <c r="AU55" s="64" t="str">
        <f t="shared" si="31"/>
        <v>1 43 INSTRUCTION _LSL</v>
      </c>
      <c r="AV55" s="64" t="str">
        <f t="shared" si="6"/>
        <v>," LSL"</v>
      </c>
    </row>
    <row r="56" spans="1:48" x14ac:dyDescent="0.2">
      <c r="A56" s="4"/>
      <c r="B56" s="4" t="s">
        <v>127</v>
      </c>
      <c r="D56" s="4">
        <v>0</v>
      </c>
      <c r="E56" s="4">
        <v>0</v>
      </c>
      <c r="F56" s="4">
        <f t="shared" si="32"/>
        <v>44</v>
      </c>
      <c r="H56" s="7">
        <f t="shared" si="26"/>
        <v>44</v>
      </c>
      <c r="I56" s="4" t="str">
        <f t="shared" si="25"/>
        <v>101100</v>
      </c>
      <c r="J56" s="4" t="str">
        <f t="shared" si="27"/>
        <v>2C</v>
      </c>
      <c r="L56" s="87" t="s">
        <v>129</v>
      </c>
      <c r="M56" s="1" t="s">
        <v>130</v>
      </c>
      <c r="O56" s="108" t="s">
        <v>125</v>
      </c>
      <c r="P56" s="108" t="s">
        <v>31</v>
      </c>
      <c r="Q56" s="108" t="s">
        <v>34</v>
      </c>
      <c r="R56" s="115" t="s">
        <v>137</v>
      </c>
      <c r="T56" s="108" t="s">
        <v>34</v>
      </c>
      <c r="U56" s="115" t="s">
        <v>137</v>
      </c>
      <c r="W56" s="11" t="s">
        <v>30</v>
      </c>
      <c r="X56" s="11" t="s">
        <v>35</v>
      </c>
      <c r="Y56" s="11" t="s">
        <v>36</v>
      </c>
      <c r="Z56" s="11" t="s">
        <v>31</v>
      </c>
      <c r="AA56" s="11" t="s">
        <v>234</v>
      </c>
      <c r="AB56" s="11" t="s">
        <v>141</v>
      </c>
      <c r="AC56" s="11" t="s">
        <v>141</v>
      </c>
      <c r="AD56" s="11" t="str">
        <f t="shared" si="28"/>
        <v>LSR</v>
      </c>
      <c r="AE56" s="11" t="s">
        <v>141</v>
      </c>
      <c r="AG56" s="11" t="str">
        <f>DEC2BIN(VLOOKUP(W56,OPCODE_mult!$C$4:$L$19,10,FALSE),1)</f>
        <v>0</v>
      </c>
      <c r="AH56" s="11" t="str">
        <f>DEC2BIN(VLOOKUP(X56,OPCODE_mult!$F$4:$L$19,7,FALSE),2)</f>
        <v>00</v>
      </c>
      <c r="AI56" s="11" t="str">
        <f>DEC2BIN(VLOOKUP(Y56,OPCODE_mult!$E$4:$L$19,8,FALSE),2)</f>
        <v>00</v>
      </c>
      <c r="AJ56" s="11" t="str">
        <f>DEC2BIN(VLOOKUP(Z56,OPCODE_mult!$D$4:$L$19,9,FALSE),2)</f>
        <v>00</v>
      </c>
      <c r="AK56" s="11" t="str">
        <f>DEC2BIN(IF(AA56="X",0,VLOOKUP(AA56,OPCODE_mult!$K$4:$L$19,2,FALSE)),3)</f>
        <v>001</v>
      </c>
      <c r="AL56" s="11">
        <f>IF(AB56="X",0,VLOOKUP(AB56,OPCODE_mult!$G$4:$L$19,6,FALSE))</f>
        <v>0</v>
      </c>
      <c r="AM56" s="11">
        <f>IF(AC56="X",0,VLOOKUP(AC56,OPCODE_mult!$H$4:$L$19,5,FALSE))</f>
        <v>0</v>
      </c>
      <c r="AN56" s="11">
        <f>IF(AD56="X",0,VLOOKUP(AD56,OPCODE_mult!$I$4:$L$19,4,FALSE))</f>
        <v>5</v>
      </c>
      <c r="AO56" s="11">
        <f>IF(AE56="X",0,VLOOKUP(AE56,OPCODE_mult!$J$4:$L$19,3,FALSE))</f>
        <v>0</v>
      </c>
      <c r="AP56" s="11" t="str">
        <f t="shared" si="29"/>
        <v>0101</v>
      </c>
      <c r="AQ56" s="15"/>
      <c r="AR56" s="12" t="str">
        <f t="shared" si="30"/>
        <v>00000000010101</v>
      </c>
      <c r="AS56" s="1">
        <f t="shared" si="4"/>
        <v>21</v>
      </c>
      <c r="AU56" s="64" t="str">
        <f t="shared" si="31"/>
        <v>1 44 INSTRUCTION _LSR</v>
      </c>
      <c r="AV56" s="64" t="str">
        <f t="shared" si="6"/>
        <v>," LSR"</v>
      </c>
    </row>
    <row r="57" spans="1:48" x14ac:dyDescent="0.2">
      <c r="A57" s="4"/>
      <c r="B57" s="4" t="s">
        <v>272</v>
      </c>
      <c r="D57" s="4">
        <v>0</v>
      </c>
      <c r="E57" s="4">
        <v>0</v>
      </c>
      <c r="F57" s="4">
        <f t="shared" si="32"/>
        <v>45</v>
      </c>
      <c r="H57" s="7">
        <f t="shared" si="26"/>
        <v>45</v>
      </c>
      <c r="I57" s="4" t="str">
        <f t="shared" si="25"/>
        <v>101101</v>
      </c>
      <c r="J57" s="4" t="str">
        <f t="shared" si="27"/>
        <v>2D</v>
      </c>
      <c r="L57" s="87" t="s">
        <v>129</v>
      </c>
      <c r="M57" s="1" t="s">
        <v>214</v>
      </c>
      <c r="O57" s="108" t="s">
        <v>125</v>
      </c>
      <c r="P57" s="108" t="s">
        <v>31</v>
      </c>
      <c r="Q57" s="108" t="s">
        <v>34</v>
      </c>
      <c r="R57" s="115" t="s">
        <v>137</v>
      </c>
      <c r="T57" s="108" t="s">
        <v>34</v>
      </c>
      <c r="U57" s="115" t="s">
        <v>137</v>
      </c>
      <c r="W57" s="11" t="s">
        <v>30</v>
      </c>
      <c r="X57" s="11" t="s">
        <v>35</v>
      </c>
      <c r="Y57" s="11" t="s">
        <v>36</v>
      </c>
      <c r="Z57" s="11" t="s">
        <v>31</v>
      </c>
      <c r="AA57" s="11" t="s">
        <v>247</v>
      </c>
      <c r="AB57" s="11" t="s">
        <v>141</v>
      </c>
      <c r="AC57" s="11" t="s">
        <v>141</v>
      </c>
      <c r="AD57" s="11" t="s">
        <v>141</v>
      </c>
      <c r="AE57" s="11" t="str">
        <f>B57</f>
        <v>XBYTE</v>
      </c>
      <c r="AG57" s="11" t="str">
        <f>DEC2BIN(VLOOKUP(W57,OPCODE_mult!$C$4:$L$19,10,FALSE),1)</f>
        <v>0</v>
      </c>
      <c r="AH57" s="11" t="str">
        <f>DEC2BIN(VLOOKUP(X57,OPCODE_mult!$F$4:$L$19,7,FALSE),2)</f>
        <v>00</v>
      </c>
      <c r="AI57" s="11" t="str">
        <f>DEC2BIN(VLOOKUP(Y57,OPCODE_mult!$E$4:$L$19,8,FALSE),2)</f>
        <v>00</v>
      </c>
      <c r="AJ57" s="11" t="str">
        <f>DEC2BIN(VLOOKUP(Z57,OPCODE_mult!$D$4:$L$19,9,FALSE),2)</f>
        <v>00</v>
      </c>
      <c r="AK57" s="11" t="str">
        <f>DEC2BIN(IF(AA57="X",0,VLOOKUP(AA57,OPCODE_mult!$K$4:$L$19,2,FALSE)),3)</f>
        <v>010</v>
      </c>
      <c r="AL57" s="11">
        <f>IF(AB57="X",0,VLOOKUP(AB57,OPCODE_mult!$G$4:$L$19,6,FALSE))</f>
        <v>0</v>
      </c>
      <c r="AM57" s="11">
        <f>IF(AC57="X",0,VLOOKUP(AC57,OPCODE_mult!$H$4:$L$19,5,FALSE))</f>
        <v>0</v>
      </c>
      <c r="AN57" s="11">
        <f>IF(AD57="X",0,VLOOKUP(AD57,OPCODE_mult!$I$4:$L$19,4,FALSE))</f>
        <v>0</v>
      </c>
      <c r="AO57" s="11">
        <f>IF(AE57="X",0,VLOOKUP(AE57,OPCODE_mult!$J$4:$L$19,3,FALSE))</f>
        <v>5</v>
      </c>
      <c r="AP57" s="11" t="str">
        <f t="shared" si="29"/>
        <v>0101</v>
      </c>
      <c r="AQ57" s="15"/>
      <c r="AR57" s="12" t="str">
        <f t="shared" si="30"/>
        <v>00000000100101</v>
      </c>
      <c r="AS57" s="1">
        <f t="shared" si="4"/>
        <v>37</v>
      </c>
      <c r="AU57" s="64" t="str">
        <f t="shared" si="31"/>
        <v>1 45 INSTRUCTION _XBYTE</v>
      </c>
      <c r="AV57" s="64" t="str">
        <f t="shared" si="6"/>
        <v>," XBYTE"</v>
      </c>
    </row>
    <row r="58" spans="1:48" x14ac:dyDescent="0.2">
      <c r="A58" s="4"/>
      <c r="B58" s="4" t="s">
        <v>246</v>
      </c>
      <c r="D58" s="4">
        <v>0</v>
      </c>
      <c r="E58" s="4">
        <v>0</v>
      </c>
      <c r="F58" s="4">
        <f t="shared" si="32"/>
        <v>46</v>
      </c>
      <c r="H58" s="7">
        <f t="shared" si="26"/>
        <v>46</v>
      </c>
      <c r="I58" s="4" t="str">
        <f t="shared" si="25"/>
        <v>101110</v>
      </c>
      <c r="J58" s="4" t="str">
        <f t="shared" si="27"/>
        <v>2E</v>
      </c>
      <c r="L58" s="87" t="s">
        <v>129</v>
      </c>
      <c r="M58" s="1" t="s">
        <v>215</v>
      </c>
      <c r="O58" s="108" t="s">
        <v>125</v>
      </c>
      <c r="P58" s="108" t="s">
        <v>31</v>
      </c>
      <c r="Q58" s="108" t="s">
        <v>34</v>
      </c>
      <c r="R58" s="115" t="s">
        <v>137</v>
      </c>
      <c r="T58" s="108" t="s">
        <v>34</v>
      </c>
      <c r="U58" s="115" t="s">
        <v>137</v>
      </c>
      <c r="W58" s="11" t="s">
        <v>30</v>
      </c>
      <c r="X58" s="11" t="s">
        <v>35</v>
      </c>
      <c r="Y58" s="11" t="s">
        <v>36</v>
      </c>
      <c r="Z58" s="11" t="s">
        <v>31</v>
      </c>
      <c r="AA58" s="11" t="s">
        <v>247</v>
      </c>
      <c r="AB58" s="11" t="s">
        <v>141</v>
      </c>
      <c r="AC58" s="11" t="s">
        <v>141</v>
      </c>
      <c r="AD58" s="11" t="s">
        <v>141</v>
      </c>
      <c r="AE58" s="11" t="str">
        <f>B58</f>
        <v>XWORD</v>
      </c>
      <c r="AG58" s="11" t="str">
        <f>DEC2BIN(VLOOKUP(W58,OPCODE_mult!$C$4:$L$19,10,FALSE),1)</f>
        <v>0</v>
      </c>
      <c r="AH58" s="11" t="str">
        <f>DEC2BIN(VLOOKUP(X58,OPCODE_mult!$F$4:$L$19,7,FALSE),2)</f>
        <v>00</v>
      </c>
      <c r="AI58" s="11" t="str">
        <f>DEC2BIN(VLOOKUP(Y58,OPCODE_mult!$E$4:$L$19,8,FALSE),2)</f>
        <v>00</v>
      </c>
      <c r="AJ58" s="11" t="str">
        <f>DEC2BIN(VLOOKUP(Z58,OPCODE_mult!$D$4:$L$19,9,FALSE),2)</f>
        <v>00</v>
      </c>
      <c r="AK58" s="11" t="str">
        <f>DEC2BIN(IF(AA58="X",0,VLOOKUP(AA58,OPCODE_mult!$K$4:$L$19,2,FALSE)),3)</f>
        <v>010</v>
      </c>
      <c r="AL58" s="11">
        <f>IF(AB58="X",0,VLOOKUP(AB58,OPCODE_mult!$G$4:$L$19,6,FALSE))</f>
        <v>0</v>
      </c>
      <c r="AM58" s="11">
        <f>IF(AC58="X",0,VLOOKUP(AC58,OPCODE_mult!$H$4:$L$19,5,FALSE))</f>
        <v>0</v>
      </c>
      <c r="AN58" s="11">
        <f>IF(AD58="X",0,VLOOKUP(AD58,OPCODE_mult!$I$4:$L$19,4,FALSE))</f>
        <v>0</v>
      </c>
      <c r="AO58" s="11">
        <f>IF(AE58="X",0,VLOOKUP(AE58,OPCODE_mult!$J$4:$L$19,3,FALSE))</f>
        <v>6</v>
      </c>
      <c r="AP58" s="11" t="str">
        <f t="shared" si="29"/>
        <v>0110</v>
      </c>
      <c r="AQ58" s="15"/>
      <c r="AR58" s="12" t="str">
        <f t="shared" si="30"/>
        <v>00000000100110</v>
      </c>
      <c r="AS58" s="1">
        <f t="shared" si="4"/>
        <v>38</v>
      </c>
      <c r="AU58" s="64" t="str">
        <f t="shared" si="31"/>
        <v>1 46 INSTRUCTION _XWORD</v>
      </c>
      <c r="AV58" s="64" t="str">
        <f t="shared" si="6"/>
        <v>," XWORD"</v>
      </c>
    </row>
    <row r="59" spans="1:48" x14ac:dyDescent="0.2">
      <c r="E59" s="13"/>
      <c r="I59" s="4"/>
      <c r="AU59" s="64"/>
      <c r="AV59" s="64"/>
    </row>
    <row r="60" spans="1:48" x14ac:dyDescent="0.2">
      <c r="A60" s="1" t="s">
        <v>29</v>
      </c>
      <c r="E60" s="13"/>
      <c r="I60" s="4"/>
      <c r="AU60" s="64"/>
      <c r="AV60" s="64"/>
    </row>
    <row r="61" spans="1:48" s="14" customFormat="1" x14ac:dyDescent="0.2">
      <c r="B61" s="15" t="s">
        <v>282</v>
      </c>
      <c r="C61" s="15"/>
      <c r="D61" s="15">
        <v>0</v>
      </c>
      <c r="E61" s="4">
        <v>0</v>
      </c>
      <c r="F61" s="15">
        <f>F58+1</f>
        <v>47</v>
      </c>
      <c r="G61" s="15"/>
      <c r="H61" s="7">
        <f t="shared" ref="H61:H66" si="33">F61+E61*64+D61*128</f>
        <v>47</v>
      </c>
      <c r="I61" s="4" t="str">
        <f t="shared" si="25"/>
        <v>101111</v>
      </c>
      <c r="J61" s="4" t="str">
        <f t="shared" ref="J61:J66" si="34">DEC2HEX(H61)</f>
        <v>2F</v>
      </c>
      <c r="K61" s="15"/>
      <c r="L61" s="90" t="s">
        <v>101</v>
      </c>
      <c r="M61" s="14" t="s">
        <v>102</v>
      </c>
      <c r="N61" s="16"/>
      <c r="O61" s="108"/>
      <c r="P61" s="108"/>
      <c r="Q61" s="108"/>
      <c r="R61" s="108"/>
      <c r="S61" s="109"/>
      <c r="T61" s="108"/>
      <c r="U61" s="115"/>
      <c r="W61" s="15" t="s">
        <v>30</v>
      </c>
      <c r="X61" s="15" t="s">
        <v>35</v>
      </c>
      <c r="Y61" s="15" t="s">
        <v>36</v>
      </c>
      <c r="Z61" s="15" t="s">
        <v>31</v>
      </c>
      <c r="AA61" s="15" t="s">
        <v>233</v>
      </c>
      <c r="AB61" s="15" t="s">
        <v>141</v>
      </c>
      <c r="AC61" s="15" t="s">
        <v>30</v>
      </c>
      <c r="AD61" s="15" t="s">
        <v>141</v>
      </c>
      <c r="AE61" s="15" t="s">
        <v>141</v>
      </c>
      <c r="AF61" s="15"/>
      <c r="AG61" s="15" t="str">
        <f>DEC2BIN(VLOOKUP(W61,OPCODE_mult!$C$4:$L$19,10,FALSE),1)</f>
        <v>0</v>
      </c>
      <c r="AH61" s="15" t="str">
        <f>DEC2BIN(VLOOKUP(X61,OPCODE_mult!$F$4:$L$19,7,FALSE),2)</f>
        <v>00</v>
      </c>
      <c r="AI61" s="15" t="str">
        <f>DEC2BIN(VLOOKUP(Y61,OPCODE_mult!$E$4:$L$19,8,FALSE),2)</f>
        <v>00</v>
      </c>
      <c r="AJ61" s="15" t="str">
        <f>DEC2BIN(VLOOKUP(Z61,OPCODE_mult!$D$4:$L$19,9,FALSE),2)</f>
        <v>00</v>
      </c>
      <c r="AK61" s="15" t="str">
        <f>DEC2BIN(IF(AA61="X",0,VLOOKUP(AA61,OPCODE_mult!$K$4:$L$19,2,FALSE)),3)</f>
        <v>000</v>
      </c>
      <c r="AL61" s="15">
        <f>IF(AB61="X",0,VLOOKUP(AB61,OPCODE_mult!$G$4:$L$19,6,FALSE))</f>
        <v>0</v>
      </c>
      <c r="AM61" s="15">
        <f>IF(AC61="X",0,VLOOKUP(AC61,OPCODE_mult!$H$4:$L$19,5,FALSE))</f>
        <v>0</v>
      </c>
      <c r="AN61" s="15">
        <f>IF(AD61="X",0,VLOOKUP(AD61,OPCODE_mult!$I$4:$L$19,4,FALSE))</f>
        <v>0</v>
      </c>
      <c r="AO61" s="15">
        <f>IF(AE61="X",0,VLOOKUP(AE61,OPCODE_mult!$J$4:$L$19,3,FALSE))</f>
        <v>0</v>
      </c>
      <c r="AP61" s="15" t="str">
        <f>DEC2BIN(SUM(AL61:AO61),4)</f>
        <v>0000</v>
      </c>
      <c r="AQ61" s="15"/>
      <c r="AR61" s="15" t="str">
        <f>AG61&amp;AH61&amp;AI61&amp;AJ61&amp;AK61&amp;AP61</f>
        <v>00000000000000</v>
      </c>
      <c r="AS61" s="15">
        <f>(BIN2DEC(AP61)+16*BIN2DEC(AK61)+128*BIN2DEC(AJ61)+512*BIN2DEC(AI61)+2048*BIN2DEC(AH61)+8192*BIN2DEC(AG61))</f>
        <v>0</v>
      </c>
      <c r="AU61" s="64" t="str">
        <f t="shared" ref="AU61:AU66" si="35">"1 "&amp;H61&amp;" INSTRUCTION _"&amp;B61</f>
        <v>1 47 INSTRUCTION _FETCH.L</v>
      </c>
      <c r="AV61" s="64" t="str">
        <f t="shared" si="6"/>
        <v>," FETCH.L"</v>
      </c>
    </row>
    <row r="62" spans="1:48" s="14" customFormat="1" x14ac:dyDescent="0.2">
      <c r="B62" s="15" t="s">
        <v>283</v>
      </c>
      <c r="C62" s="15"/>
      <c r="D62" s="15">
        <v>0</v>
      </c>
      <c r="E62" s="4">
        <v>0</v>
      </c>
      <c r="F62" s="15">
        <f>F61+1</f>
        <v>48</v>
      </c>
      <c r="G62" s="15"/>
      <c r="H62" s="7">
        <f t="shared" si="33"/>
        <v>48</v>
      </c>
      <c r="I62" s="4" t="str">
        <f t="shared" si="25"/>
        <v>110000</v>
      </c>
      <c r="J62" s="4" t="str">
        <f t="shared" si="34"/>
        <v>30</v>
      </c>
      <c r="K62" s="15"/>
      <c r="L62" s="90" t="s">
        <v>103</v>
      </c>
      <c r="M62" s="14" t="s">
        <v>104</v>
      </c>
      <c r="N62" s="16"/>
      <c r="O62" s="108"/>
      <c r="P62" s="108"/>
      <c r="Q62" s="108"/>
      <c r="R62" s="108"/>
      <c r="S62" s="109"/>
      <c r="T62" s="108"/>
      <c r="U62" s="115"/>
      <c r="W62" s="15" t="s">
        <v>30</v>
      </c>
      <c r="X62" s="15" t="s">
        <v>35</v>
      </c>
      <c r="Y62" s="15" t="s">
        <v>36</v>
      </c>
      <c r="Z62" s="15" t="s">
        <v>31</v>
      </c>
      <c r="AA62" s="15" t="s">
        <v>233</v>
      </c>
      <c r="AB62" s="15" t="s">
        <v>141</v>
      </c>
      <c r="AC62" s="15" t="s">
        <v>30</v>
      </c>
      <c r="AD62" s="15" t="s">
        <v>141</v>
      </c>
      <c r="AE62" s="15" t="s">
        <v>141</v>
      </c>
      <c r="AF62" s="15"/>
      <c r="AG62" s="15" t="str">
        <f>DEC2BIN(VLOOKUP(W62,OPCODE_mult!$C$4:$L$19,10,FALSE),1)</f>
        <v>0</v>
      </c>
      <c r="AH62" s="15" t="str">
        <f>DEC2BIN(VLOOKUP(X62,OPCODE_mult!$F$4:$L$19,7,FALSE),2)</f>
        <v>00</v>
      </c>
      <c r="AI62" s="15" t="str">
        <f>DEC2BIN(VLOOKUP(Y62,OPCODE_mult!$E$4:$L$19,8,FALSE),2)</f>
        <v>00</v>
      </c>
      <c r="AJ62" s="15" t="str">
        <f>DEC2BIN(VLOOKUP(Z62,OPCODE_mult!$D$4:$L$19,9,FALSE),2)</f>
        <v>00</v>
      </c>
      <c r="AK62" s="15" t="str">
        <f>DEC2BIN(IF(AA62="X",0,VLOOKUP(AA62,OPCODE_mult!$K$4:$L$19,2,FALSE)),3)</f>
        <v>000</v>
      </c>
      <c r="AL62" s="15">
        <f>IF(AB62="X",0,VLOOKUP(AB62,OPCODE_mult!$G$4:$L$19,6,FALSE))</f>
        <v>0</v>
      </c>
      <c r="AM62" s="15">
        <f>IF(AC62="X",0,VLOOKUP(AC62,OPCODE_mult!$H$4:$L$19,5,FALSE))</f>
        <v>0</v>
      </c>
      <c r="AN62" s="15">
        <f>IF(AD62="X",0,VLOOKUP(AD62,OPCODE_mult!$I$4:$L$19,4,FALSE))</f>
        <v>0</v>
      </c>
      <c r="AO62" s="15">
        <f>IF(AE62="X",0,VLOOKUP(AE62,OPCODE_mult!$J$4:$L$19,3,FALSE))</f>
        <v>0</v>
      </c>
      <c r="AP62" s="15" t="str">
        <f t="shared" ref="AP62:AP66" si="36">DEC2BIN(SUM(AL62:AO62),4)</f>
        <v>0000</v>
      </c>
      <c r="AQ62" s="15"/>
      <c r="AR62" s="15" t="str">
        <f t="shared" ref="AR62:AR66" si="37">AG62&amp;AH62&amp;AI62&amp;AJ62&amp;AK62&amp;AP62</f>
        <v>00000000000000</v>
      </c>
      <c r="AS62" s="15">
        <f t="shared" ref="AS62:AS66" si="38">(BIN2DEC(AP62)+16*BIN2DEC(AK62)+128*BIN2DEC(AJ62)+512*BIN2DEC(AI62)+2048*BIN2DEC(AH62)+8192*BIN2DEC(AG62))</f>
        <v>0</v>
      </c>
      <c r="AU62" s="64" t="str">
        <f t="shared" si="35"/>
        <v>1 48 INSTRUCTION _STORE.L</v>
      </c>
      <c r="AV62" s="64" t="str">
        <f t="shared" si="6"/>
        <v>," STORE.L"</v>
      </c>
    </row>
    <row r="63" spans="1:48" s="14" customFormat="1" x14ac:dyDescent="0.2">
      <c r="B63" s="15" t="s">
        <v>284</v>
      </c>
      <c r="C63" s="15"/>
      <c r="D63" s="15">
        <v>0</v>
      </c>
      <c r="E63" s="4">
        <v>0</v>
      </c>
      <c r="F63" s="15">
        <f>F62+1</f>
        <v>49</v>
      </c>
      <c r="G63" s="15"/>
      <c r="H63" s="7">
        <f t="shared" si="33"/>
        <v>49</v>
      </c>
      <c r="I63" s="4" t="str">
        <f t="shared" si="25"/>
        <v>110001</v>
      </c>
      <c r="J63" s="4" t="str">
        <f t="shared" si="34"/>
        <v>31</v>
      </c>
      <c r="K63" s="15"/>
      <c r="L63" s="90" t="s">
        <v>105</v>
      </c>
      <c r="M63" s="14" t="s">
        <v>106</v>
      </c>
      <c r="N63" s="16"/>
      <c r="O63" s="108"/>
      <c r="P63" s="108"/>
      <c r="Q63" s="108"/>
      <c r="R63" s="108"/>
      <c r="S63" s="109"/>
      <c r="T63" s="108"/>
      <c r="U63" s="115"/>
      <c r="W63" s="15" t="s">
        <v>30</v>
      </c>
      <c r="X63" s="15" t="s">
        <v>35</v>
      </c>
      <c r="Y63" s="15" t="s">
        <v>36</v>
      </c>
      <c r="Z63" s="15" t="s">
        <v>31</v>
      </c>
      <c r="AA63" s="15" t="s">
        <v>233</v>
      </c>
      <c r="AB63" s="15" t="s">
        <v>141</v>
      </c>
      <c r="AC63" s="15" t="s">
        <v>30</v>
      </c>
      <c r="AD63" s="15" t="s">
        <v>141</v>
      </c>
      <c r="AE63" s="15" t="s">
        <v>141</v>
      </c>
      <c r="AF63" s="15"/>
      <c r="AG63" s="15" t="str">
        <f>DEC2BIN(VLOOKUP(W63,OPCODE_mult!$C$4:$L$19,10,FALSE),1)</f>
        <v>0</v>
      </c>
      <c r="AH63" s="15" t="str">
        <f>DEC2BIN(VLOOKUP(X63,OPCODE_mult!$F$4:$L$19,7,FALSE),2)</f>
        <v>00</v>
      </c>
      <c r="AI63" s="15" t="str">
        <f>DEC2BIN(VLOOKUP(Y63,OPCODE_mult!$E$4:$L$19,8,FALSE),2)</f>
        <v>00</v>
      </c>
      <c r="AJ63" s="15" t="str">
        <f>DEC2BIN(VLOOKUP(Z63,OPCODE_mult!$D$4:$L$19,9,FALSE),2)</f>
        <v>00</v>
      </c>
      <c r="AK63" s="15" t="str">
        <f>DEC2BIN(IF(AA63="X",0,VLOOKUP(AA63,OPCODE_mult!$K$4:$L$19,2,FALSE)),3)</f>
        <v>000</v>
      </c>
      <c r="AL63" s="15">
        <f>IF(AB63="X",0,VLOOKUP(AB63,OPCODE_mult!$G$4:$L$19,6,FALSE))</f>
        <v>0</v>
      </c>
      <c r="AM63" s="15">
        <f>IF(AC63="X",0,VLOOKUP(AC63,OPCODE_mult!$H$4:$L$19,5,FALSE))</f>
        <v>0</v>
      </c>
      <c r="AN63" s="15">
        <f>IF(AD63="X",0,VLOOKUP(AD63,OPCODE_mult!$I$4:$L$19,4,FALSE))</f>
        <v>0</v>
      </c>
      <c r="AO63" s="15">
        <f>IF(AE63="X",0,VLOOKUP(AE63,OPCODE_mult!$J$4:$L$19,3,FALSE))</f>
        <v>0</v>
      </c>
      <c r="AP63" s="15" t="str">
        <f t="shared" si="36"/>
        <v>0000</v>
      </c>
      <c r="AQ63" s="15"/>
      <c r="AR63" s="15" t="str">
        <f t="shared" si="37"/>
        <v>00000000000000</v>
      </c>
      <c r="AS63" s="15">
        <f t="shared" si="38"/>
        <v>0</v>
      </c>
      <c r="AU63" s="64" t="str">
        <f t="shared" si="35"/>
        <v>1 49 INSTRUCTION _FETCH.W</v>
      </c>
      <c r="AV63" s="64" t="str">
        <f t="shared" si="6"/>
        <v>," FETCH.W"</v>
      </c>
    </row>
    <row r="64" spans="1:48" s="14" customFormat="1" x14ac:dyDescent="0.2">
      <c r="B64" s="15" t="s">
        <v>285</v>
      </c>
      <c r="C64" s="15"/>
      <c r="D64" s="15">
        <v>0</v>
      </c>
      <c r="E64" s="4">
        <v>0</v>
      </c>
      <c r="F64" s="15">
        <f>F63+1</f>
        <v>50</v>
      </c>
      <c r="G64" s="15"/>
      <c r="H64" s="7">
        <f t="shared" si="33"/>
        <v>50</v>
      </c>
      <c r="I64" s="4" t="str">
        <f t="shared" si="25"/>
        <v>110010</v>
      </c>
      <c r="J64" s="4" t="str">
        <f t="shared" si="34"/>
        <v>32</v>
      </c>
      <c r="K64" s="15"/>
      <c r="L64" s="90" t="s">
        <v>107</v>
      </c>
      <c r="M64" s="14" t="s">
        <v>108</v>
      </c>
      <c r="N64" s="16"/>
      <c r="O64" s="108"/>
      <c r="P64" s="108"/>
      <c r="Q64" s="108"/>
      <c r="R64" s="108"/>
      <c r="S64" s="109"/>
      <c r="T64" s="108"/>
      <c r="U64" s="115"/>
      <c r="W64" s="15" t="s">
        <v>30</v>
      </c>
      <c r="X64" s="15" t="s">
        <v>35</v>
      </c>
      <c r="Y64" s="15" t="s">
        <v>36</v>
      </c>
      <c r="Z64" s="15" t="s">
        <v>31</v>
      </c>
      <c r="AA64" s="15" t="s">
        <v>233</v>
      </c>
      <c r="AB64" s="15" t="s">
        <v>141</v>
      </c>
      <c r="AC64" s="15" t="s">
        <v>30</v>
      </c>
      <c r="AD64" s="15" t="s">
        <v>141</v>
      </c>
      <c r="AE64" s="15" t="s">
        <v>141</v>
      </c>
      <c r="AF64" s="15"/>
      <c r="AG64" s="15" t="str">
        <f>DEC2BIN(VLOOKUP(W64,OPCODE_mult!$C$4:$L$19,10,FALSE),1)</f>
        <v>0</v>
      </c>
      <c r="AH64" s="15" t="str">
        <f>DEC2BIN(VLOOKUP(X64,OPCODE_mult!$F$4:$L$19,7,FALSE),2)</f>
        <v>00</v>
      </c>
      <c r="AI64" s="15" t="str">
        <f>DEC2BIN(VLOOKUP(Y64,OPCODE_mult!$E$4:$L$19,8,FALSE),2)</f>
        <v>00</v>
      </c>
      <c r="AJ64" s="15" t="str">
        <f>DEC2BIN(VLOOKUP(Z64,OPCODE_mult!$D$4:$L$19,9,FALSE),2)</f>
        <v>00</v>
      </c>
      <c r="AK64" s="15" t="str">
        <f>DEC2BIN(IF(AA64="X",0,VLOOKUP(AA64,OPCODE_mult!$K$4:$L$19,2,FALSE)),3)</f>
        <v>000</v>
      </c>
      <c r="AL64" s="15">
        <f>IF(AB64="X",0,VLOOKUP(AB64,OPCODE_mult!$G$4:$L$19,6,FALSE))</f>
        <v>0</v>
      </c>
      <c r="AM64" s="15">
        <f>IF(AC64="X",0,VLOOKUP(AC64,OPCODE_mult!$H$4:$L$19,5,FALSE))</f>
        <v>0</v>
      </c>
      <c r="AN64" s="15">
        <f>IF(AD64="X",0,VLOOKUP(AD64,OPCODE_mult!$I$4:$L$19,4,FALSE))</f>
        <v>0</v>
      </c>
      <c r="AO64" s="15">
        <f>IF(AE64="X",0,VLOOKUP(AE64,OPCODE_mult!$J$4:$L$19,3,FALSE))</f>
        <v>0</v>
      </c>
      <c r="AP64" s="15" t="str">
        <f t="shared" si="36"/>
        <v>0000</v>
      </c>
      <c r="AQ64" s="15"/>
      <c r="AR64" s="15" t="str">
        <f t="shared" si="37"/>
        <v>00000000000000</v>
      </c>
      <c r="AS64" s="15">
        <f t="shared" si="38"/>
        <v>0</v>
      </c>
      <c r="AU64" s="64" t="str">
        <f t="shared" si="35"/>
        <v>1 50 INSTRUCTION _STORE.W</v>
      </c>
      <c r="AV64" s="64" t="str">
        <f t="shared" si="6"/>
        <v>," STORE.W"</v>
      </c>
    </row>
    <row r="65" spans="1:48" s="14" customFormat="1" x14ac:dyDescent="0.2">
      <c r="B65" s="15" t="s">
        <v>286</v>
      </c>
      <c r="C65" s="15"/>
      <c r="D65" s="15">
        <v>0</v>
      </c>
      <c r="E65" s="4">
        <v>0</v>
      </c>
      <c r="F65" s="15">
        <f>F64+1</f>
        <v>51</v>
      </c>
      <c r="G65" s="15"/>
      <c r="H65" s="7">
        <f t="shared" si="33"/>
        <v>51</v>
      </c>
      <c r="I65" s="4" t="str">
        <f t="shared" si="25"/>
        <v>110011</v>
      </c>
      <c r="J65" s="4" t="str">
        <f t="shared" si="34"/>
        <v>33</v>
      </c>
      <c r="K65" s="15"/>
      <c r="L65" s="90" t="s">
        <v>109</v>
      </c>
      <c r="M65" s="14" t="s">
        <v>111</v>
      </c>
      <c r="N65" s="16"/>
      <c r="O65" s="108"/>
      <c r="P65" s="108"/>
      <c r="Q65" s="108"/>
      <c r="R65" s="108"/>
      <c r="S65" s="109"/>
      <c r="T65" s="108"/>
      <c r="U65" s="115"/>
      <c r="W65" s="15" t="s">
        <v>30</v>
      </c>
      <c r="X65" s="15" t="s">
        <v>35</v>
      </c>
      <c r="Y65" s="15" t="s">
        <v>36</v>
      </c>
      <c r="Z65" s="15" t="s">
        <v>31</v>
      </c>
      <c r="AA65" s="15" t="s">
        <v>233</v>
      </c>
      <c r="AB65" s="15" t="s">
        <v>141</v>
      </c>
      <c r="AC65" s="15" t="s">
        <v>30</v>
      </c>
      <c r="AD65" s="15" t="s">
        <v>141</v>
      </c>
      <c r="AE65" s="15" t="s">
        <v>141</v>
      </c>
      <c r="AF65" s="15"/>
      <c r="AG65" s="15" t="str">
        <f>DEC2BIN(VLOOKUP(W65,OPCODE_mult!$C$4:$L$19,10,FALSE),1)</f>
        <v>0</v>
      </c>
      <c r="AH65" s="15" t="str">
        <f>DEC2BIN(VLOOKUP(X65,OPCODE_mult!$F$4:$L$19,7,FALSE),2)</f>
        <v>00</v>
      </c>
      <c r="AI65" s="15" t="str">
        <f>DEC2BIN(VLOOKUP(Y65,OPCODE_mult!$E$4:$L$19,8,FALSE),2)</f>
        <v>00</v>
      </c>
      <c r="AJ65" s="15" t="str">
        <f>DEC2BIN(VLOOKUP(Z65,OPCODE_mult!$D$4:$L$19,9,FALSE),2)</f>
        <v>00</v>
      </c>
      <c r="AK65" s="15" t="str">
        <f>DEC2BIN(IF(AA65="X",0,VLOOKUP(AA65,OPCODE_mult!$K$4:$L$19,2,FALSE)),3)</f>
        <v>000</v>
      </c>
      <c r="AL65" s="15">
        <f>IF(AB65="X",0,VLOOKUP(AB65,OPCODE_mult!$G$4:$L$19,6,FALSE))</f>
        <v>0</v>
      </c>
      <c r="AM65" s="15">
        <f>IF(AC65="X",0,VLOOKUP(AC65,OPCODE_mult!$H$4:$L$19,5,FALSE))</f>
        <v>0</v>
      </c>
      <c r="AN65" s="15">
        <f>IF(AD65="X",0,VLOOKUP(AD65,OPCODE_mult!$I$4:$L$19,4,FALSE))</f>
        <v>0</v>
      </c>
      <c r="AO65" s="15">
        <f>IF(AE65="X",0,VLOOKUP(AE65,OPCODE_mult!$J$4:$L$19,3,FALSE))</f>
        <v>0</v>
      </c>
      <c r="AP65" s="15" t="str">
        <f t="shared" si="36"/>
        <v>0000</v>
      </c>
      <c r="AQ65" s="15"/>
      <c r="AR65" s="15" t="str">
        <f t="shared" si="37"/>
        <v>00000000000000</v>
      </c>
      <c r="AS65" s="15">
        <f t="shared" si="38"/>
        <v>0</v>
      </c>
      <c r="AU65" s="64" t="str">
        <f t="shared" si="35"/>
        <v>1 51 INSTRUCTION _FETCH.B</v>
      </c>
      <c r="AV65" s="64" t="str">
        <f t="shared" si="6"/>
        <v>," FETCH.B"</v>
      </c>
    </row>
    <row r="66" spans="1:48" s="14" customFormat="1" x14ac:dyDescent="0.2">
      <c r="B66" s="15" t="s">
        <v>292</v>
      </c>
      <c r="C66" s="15"/>
      <c r="D66" s="15">
        <v>0</v>
      </c>
      <c r="E66" s="4">
        <v>0</v>
      </c>
      <c r="F66" s="15">
        <f>F65+1</f>
        <v>52</v>
      </c>
      <c r="G66" s="15"/>
      <c r="H66" s="7">
        <f t="shared" si="33"/>
        <v>52</v>
      </c>
      <c r="I66" s="4" t="str">
        <f t="shared" si="25"/>
        <v>110100</v>
      </c>
      <c r="J66" s="4" t="str">
        <f t="shared" si="34"/>
        <v>34</v>
      </c>
      <c r="K66" s="15"/>
      <c r="L66" s="90" t="s">
        <v>110</v>
      </c>
      <c r="M66" s="14" t="s">
        <v>112</v>
      </c>
      <c r="N66" s="16"/>
      <c r="O66" s="108"/>
      <c r="P66" s="108"/>
      <c r="Q66" s="108"/>
      <c r="R66" s="108"/>
      <c r="S66" s="109"/>
      <c r="T66" s="108"/>
      <c r="U66" s="115"/>
      <c r="W66" s="15" t="s">
        <v>30</v>
      </c>
      <c r="X66" s="15" t="s">
        <v>35</v>
      </c>
      <c r="Y66" s="15" t="s">
        <v>36</v>
      </c>
      <c r="Z66" s="15" t="s">
        <v>31</v>
      </c>
      <c r="AA66" s="15" t="s">
        <v>233</v>
      </c>
      <c r="AB66" s="15" t="s">
        <v>141</v>
      </c>
      <c r="AC66" s="15" t="s">
        <v>30</v>
      </c>
      <c r="AD66" s="15" t="s">
        <v>141</v>
      </c>
      <c r="AE66" s="15" t="s">
        <v>141</v>
      </c>
      <c r="AF66" s="15"/>
      <c r="AG66" s="15" t="str">
        <f>DEC2BIN(VLOOKUP(W66,OPCODE_mult!$C$4:$L$19,10,FALSE),1)</f>
        <v>0</v>
      </c>
      <c r="AH66" s="15" t="str">
        <f>DEC2BIN(VLOOKUP(X66,OPCODE_mult!$F$4:$L$19,7,FALSE),2)</f>
        <v>00</v>
      </c>
      <c r="AI66" s="15" t="str">
        <f>DEC2BIN(VLOOKUP(Y66,OPCODE_mult!$E$4:$L$19,8,FALSE),2)</f>
        <v>00</v>
      </c>
      <c r="AJ66" s="15" t="str">
        <f>DEC2BIN(VLOOKUP(Z66,OPCODE_mult!$D$4:$L$19,9,FALSE),2)</f>
        <v>00</v>
      </c>
      <c r="AK66" s="15" t="str">
        <f>DEC2BIN(IF(AA66="X",0,VLOOKUP(AA66,OPCODE_mult!$K$4:$L$19,2,FALSE)),3)</f>
        <v>000</v>
      </c>
      <c r="AL66" s="15">
        <f>IF(AB66="X",0,VLOOKUP(AB66,OPCODE_mult!$G$4:$L$19,6,FALSE))</f>
        <v>0</v>
      </c>
      <c r="AM66" s="15">
        <f>IF(AC66="X",0,VLOOKUP(AC66,OPCODE_mult!$H$4:$L$19,5,FALSE))</f>
        <v>0</v>
      </c>
      <c r="AN66" s="15">
        <f>IF(AD66="X",0,VLOOKUP(AD66,OPCODE_mult!$I$4:$L$19,4,FALSE))</f>
        <v>0</v>
      </c>
      <c r="AO66" s="15">
        <f>IF(AE66="X",0,VLOOKUP(AE66,OPCODE_mult!$J$4:$L$19,3,FALSE))</f>
        <v>0</v>
      </c>
      <c r="AP66" s="15" t="str">
        <f t="shared" si="36"/>
        <v>0000</v>
      </c>
      <c r="AQ66" s="15"/>
      <c r="AR66" s="15" t="str">
        <f t="shared" si="37"/>
        <v>00000000000000</v>
      </c>
      <c r="AS66" s="15">
        <f t="shared" si="38"/>
        <v>0</v>
      </c>
      <c r="AU66" s="64" t="str">
        <f t="shared" si="35"/>
        <v>1 52 INSTRUCTION _STORE.B</v>
      </c>
      <c r="AV66" s="64" t="str">
        <f t="shared" si="6"/>
        <v>," STORE.B"</v>
      </c>
    </row>
    <row r="67" spans="1:48" s="2" customFormat="1" x14ac:dyDescent="0.2">
      <c r="B67" s="5"/>
      <c r="C67" s="5"/>
      <c r="D67" s="4"/>
      <c r="E67" s="4"/>
      <c r="F67" s="5"/>
      <c r="G67" s="5"/>
      <c r="H67" s="49"/>
      <c r="I67" s="4"/>
      <c r="J67" s="5"/>
      <c r="K67" s="5"/>
      <c r="L67" s="93"/>
      <c r="N67" s="10"/>
      <c r="O67" s="108"/>
      <c r="P67" s="108"/>
      <c r="Q67" s="108"/>
      <c r="R67" s="108"/>
      <c r="S67" s="109"/>
      <c r="T67" s="108"/>
      <c r="U67" s="115"/>
      <c r="AR67" s="16"/>
      <c r="AS67" s="14"/>
      <c r="AU67" s="65"/>
      <c r="AV67" s="64"/>
    </row>
    <row r="68" spans="1:48" x14ac:dyDescent="0.2">
      <c r="A68" s="1" t="s">
        <v>308</v>
      </c>
      <c r="I68" s="4"/>
      <c r="AR68" s="16"/>
      <c r="AS68" s="14"/>
      <c r="AU68" s="65"/>
      <c r="AV68" s="64"/>
    </row>
    <row r="69" spans="1:48" x14ac:dyDescent="0.2">
      <c r="B69" s="4" t="s">
        <v>307</v>
      </c>
      <c r="D69" s="4">
        <v>0</v>
      </c>
      <c r="E69" s="6">
        <v>0</v>
      </c>
      <c r="F69" s="4">
        <f>F66+1</f>
        <v>53</v>
      </c>
      <c r="H69" s="7">
        <f>F69+E69*64+D69*128</f>
        <v>53</v>
      </c>
      <c r="I69" s="4" t="str">
        <f t="shared" si="25"/>
        <v>110101</v>
      </c>
      <c r="J69" s="4" t="str">
        <f>DEC2HEX(H69)</f>
        <v>35</v>
      </c>
      <c r="L69" s="89" t="s">
        <v>115</v>
      </c>
      <c r="M69" s="1" t="s">
        <v>216</v>
      </c>
      <c r="R69" s="115"/>
      <c r="T69" s="108"/>
      <c r="U69" s="115"/>
      <c r="W69" s="4" t="s">
        <v>30</v>
      </c>
      <c r="X69" s="4" t="s">
        <v>35</v>
      </c>
      <c r="Y69" s="4" t="s">
        <v>151</v>
      </c>
      <c r="Z69" s="4" t="s">
        <v>30</v>
      </c>
      <c r="AA69" s="4" t="s">
        <v>247</v>
      </c>
      <c r="AB69" s="4" t="s">
        <v>141</v>
      </c>
      <c r="AC69" s="4" t="s">
        <v>141</v>
      </c>
      <c r="AD69" s="4" t="s">
        <v>141</v>
      </c>
      <c r="AE69" s="4" t="s">
        <v>254</v>
      </c>
      <c r="AG69" s="4" t="str">
        <f>DEC2BIN(VLOOKUP(W69,OPCODE_mult!$C$4:$L$19,10,FALSE),1)</f>
        <v>0</v>
      </c>
      <c r="AH69" s="4" t="str">
        <f>DEC2BIN(VLOOKUP(X69,OPCODE_mult!$F$4:$L$19,7,FALSE),2)</f>
        <v>00</v>
      </c>
      <c r="AI69" s="4" t="str">
        <f>DEC2BIN(VLOOKUP(Y69,OPCODE_mult!$E$4:$L$19,8,FALSE),2)</f>
        <v>10</v>
      </c>
      <c r="AJ69" s="4" t="str">
        <f>DEC2BIN(VLOOKUP(Z69,OPCODE_mult!$D$4:$L$19,9,FALSE),2)</f>
        <v>01</v>
      </c>
      <c r="AK69" s="4" t="str">
        <f>DEC2BIN(IF(AA69="X",0,VLOOKUP(AA69,OPCODE_mult!$K$4:$L$19,2,FALSE)),3)</f>
        <v>010</v>
      </c>
      <c r="AL69" s="4">
        <f>IF(AB69="X",0,VLOOKUP(AB69,OPCODE_mult!$G$4:$L$19,6,FALSE))</f>
        <v>0</v>
      </c>
      <c r="AM69" s="4">
        <f>IF(AC69="X",0,VLOOKUP(AC69,OPCODE_mult!$H$4:$L$19,5,FALSE))</f>
        <v>0</v>
      </c>
      <c r="AN69" s="4">
        <f>IF(AD69="X",0,VLOOKUP(AD69,OPCODE_mult!$I$4:$L$19,4,FALSE))</f>
        <v>0</v>
      </c>
      <c r="AO69" s="4">
        <f>IF(AE69="X",0,VLOOKUP(AE69,OPCODE_mult!$J$4:$L$19,3,FALSE))</f>
        <v>7</v>
      </c>
      <c r="AP69" s="4" t="str">
        <f>DEC2BIN(SUM(AL69:AO69),4)</f>
        <v>0111</v>
      </c>
      <c r="AQ69" s="4"/>
      <c r="AR69" s="8" t="str">
        <f>AG69&amp;AH69&amp;AI69&amp;AJ69&amp;AK69&amp;AP69</f>
        <v>00010010100111</v>
      </c>
      <c r="AS69" s="1">
        <f t="shared" si="4"/>
        <v>1191</v>
      </c>
      <c r="AU69" s="64"/>
      <c r="AV69" s="64" t="str">
        <f t="shared" si="6"/>
        <v>," #.B"</v>
      </c>
    </row>
    <row r="70" spans="1:48" x14ac:dyDescent="0.2">
      <c r="B70" s="4" t="s">
        <v>306</v>
      </c>
      <c r="D70" s="4">
        <v>0</v>
      </c>
      <c r="E70" s="6">
        <v>0</v>
      </c>
      <c r="F70" s="4">
        <f>F69+1</f>
        <v>54</v>
      </c>
      <c r="H70" s="7">
        <f>F70+E70*64+D70*128</f>
        <v>54</v>
      </c>
      <c r="I70" s="4" t="str">
        <f t="shared" si="25"/>
        <v>110110</v>
      </c>
      <c r="J70" s="4" t="str">
        <f>DEC2HEX(H70)</f>
        <v>36</v>
      </c>
      <c r="L70" s="89" t="s">
        <v>115</v>
      </c>
      <c r="M70" s="1" t="s">
        <v>217</v>
      </c>
      <c r="R70" s="115"/>
      <c r="T70" s="108"/>
      <c r="U70" s="115"/>
      <c r="W70" s="4" t="s">
        <v>30</v>
      </c>
      <c r="X70" s="4" t="s">
        <v>35</v>
      </c>
      <c r="Y70" s="4" t="s">
        <v>151</v>
      </c>
      <c r="Z70" s="4" t="s">
        <v>30</v>
      </c>
      <c r="AA70" s="4" t="s">
        <v>247</v>
      </c>
      <c r="AB70" s="4" t="s">
        <v>141</v>
      </c>
      <c r="AC70" s="4" t="s">
        <v>141</v>
      </c>
      <c r="AD70" s="4" t="s">
        <v>141</v>
      </c>
      <c r="AE70" s="4" t="s">
        <v>254</v>
      </c>
      <c r="AG70" s="4" t="str">
        <f>DEC2BIN(VLOOKUP(W70,OPCODE_mult!$C$4:$L$19,10,FALSE),1)</f>
        <v>0</v>
      </c>
      <c r="AH70" s="4" t="str">
        <f>DEC2BIN(VLOOKUP(X70,OPCODE_mult!$F$4:$L$19,7,FALSE),2)</f>
        <v>00</v>
      </c>
      <c r="AI70" s="4" t="str">
        <f>DEC2BIN(VLOOKUP(Y70,OPCODE_mult!$E$4:$L$19,8,FALSE),2)</f>
        <v>10</v>
      </c>
      <c r="AJ70" s="4" t="str">
        <f>DEC2BIN(VLOOKUP(Z70,OPCODE_mult!$D$4:$L$19,9,FALSE),2)</f>
        <v>01</v>
      </c>
      <c r="AK70" s="4" t="str">
        <f>DEC2BIN(IF(AA70="X",0,VLOOKUP(AA70,OPCODE_mult!$K$4:$L$19,2,FALSE)),3)</f>
        <v>010</v>
      </c>
      <c r="AL70" s="4">
        <f>IF(AB70="X",0,VLOOKUP(AB70,OPCODE_mult!$G$4:$L$19,6,FALSE))</f>
        <v>0</v>
      </c>
      <c r="AM70" s="4">
        <f>IF(AC70="X",0,VLOOKUP(AC70,OPCODE_mult!$H$4:$L$19,5,FALSE))</f>
        <v>0</v>
      </c>
      <c r="AN70" s="4">
        <f>IF(AD70="X",0,VLOOKUP(AD70,OPCODE_mult!$I$4:$L$19,4,FALSE))</f>
        <v>0</v>
      </c>
      <c r="AO70" s="4">
        <f>IF(AE70="X",0,VLOOKUP(AE70,OPCODE_mult!$J$4:$L$19,3,FALSE))</f>
        <v>7</v>
      </c>
      <c r="AP70" s="4" t="str">
        <f>DEC2BIN(SUM(AL70:AO70),4)</f>
        <v>0111</v>
      </c>
      <c r="AQ70" s="4"/>
      <c r="AR70" s="8" t="str">
        <f>AG70&amp;AH70&amp;AI70&amp;AJ70&amp;AK70&amp;AP70</f>
        <v>00010010100111</v>
      </c>
      <c r="AS70" s="1">
        <f t="shared" si="4"/>
        <v>1191</v>
      </c>
      <c r="AU70" s="64"/>
      <c r="AV70" s="64" t="str">
        <f t="shared" si="6"/>
        <v>," #.W"</v>
      </c>
    </row>
    <row r="71" spans="1:48" s="14" customFormat="1" x14ac:dyDescent="0.2">
      <c r="B71" s="15" t="s">
        <v>305</v>
      </c>
      <c r="C71" s="15"/>
      <c r="D71" s="15">
        <v>0</v>
      </c>
      <c r="E71" s="17">
        <v>0</v>
      </c>
      <c r="F71" s="15">
        <f>F70+1</f>
        <v>55</v>
      </c>
      <c r="G71" s="15"/>
      <c r="H71" s="7">
        <f>F71+E71*64+D71*128</f>
        <v>55</v>
      </c>
      <c r="I71" s="4" t="str">
        <f t="shared" si="25"/>
        <v>110111</v>
      </c>
      <c r="J71" s="4" t="str">
        <f>DEC2HEX(H71)</f>
        <v>37</v>
      </c>
      <c r="K71" s="15"/>
      <c r="L71" s="94" t="s">
        <v>116</v>
      </c>
      <c r="M71" s="14" t="s">
        <v>117</v>
      </c>
      <c r="N71" s="16"/>
      <c r="O71" s="108"/>
      <c r="P71" s="108"/>
      <c r="Q71" s="108"/>
      <c r="R71" s="108"/>
      <c r="S71" s="109"/>
      <c r="T71" s="110"/>
      <c r="U71" s="110"/>
      <c r="W71" s="15" t="s">
        <v>30</v>
      </c>
      <c r="X71" s="15" t="s">
        <v>35</v>
      </c>
      <c r="Y71" s="15" t="s">
        <v>151</v>
      </c>
      <c r="Z71" s="15" t="s">
        <v>30</v>
      </c>
      <c r="AA71" s="15" t="s">
        <v>247</v>
      </c>
      <c r="AB71" s="15" t="s">
        <v>141</v>
      </c>
      <c r="AC71" s="15" t="s">
        <v>141</v>
      </c>
      <c r="AD71" s="15" t="s">
        <v>141</v>
      </c>
      <c r="AE71" s="15" t="s">
        <v>254</v>
      </c>
      <c r="AG71" s="15" t="str">
        <f>DEC2BIN(VLOOKUP(W71,OPCODE_mult!$C$4:$L$19,10,FALSE),1)</f>
        <v>0</v>
      </c>
      <c r="AH71" s="15" t="str">
        <f>DEC2BIN(VLOOKUP(X71,OPCODE_mult!$F$4:$L$19,7,FALSE),2)</f>
        <v>00</v>
      </c>
      <c r="AI71" s="15" t="str">
        <f>DEC2BIN(VLOOKUP(Y71,OPCODE_mult!$E$4:$L$19,8,FALSE),2)</f>
        <v>10</v>
      </c>
      <c r="AJ71" s="15" t="str">
        <f>DEC2BIN(VLOOKUP(Z71,OPCODE_mult!$D$4:$L$19,9,FALSE),2)</f>
        <v>01</v>
      </c>
      <c r="AK71" s="15" t="str">
        <f>DEC2BIN(IF(AA71="X",0,VLOOKUP(AA71,OPCODE_mult!$K$4:$L$19,2,FALSE)),3)</f>
        <v>010</v>
      </c>
      <c r="AL71" s="15">
        <f>IF(AB71="X",0,VLOOKUP(AB71,OPCODE_mult!$G$4:$L$19,6,FALSE))</f>
        <v>0</v>
      </c>
      <c r="AM71" s="15">
        <f>IF(AC71="X",0,VLOOKUP(AC71,OPCODE_mult!$H$4:$L$19,5,FALSE))</f>
        <v>0</v>
      </c>
      <c r="AN71" s="15">
        <f>IF(AD71="X",0,VLOOKUP(AD71,OPCODE_mult!$I$4:$L$19,4,FALSE))</f>
        <v>0</v>
      </c>
      <c r="AO71" s="15">
        <f>IF(AE71="X",0,VLOOKUP(AE71,OPCODE_mult!$J$4:$L$19,3,FALSE))</f>
        <v>7</v>
      </c>
      <c r="AP71" s="15" t="str">
        <f>DEC2BIN(SUM(AL71:AO71),4)</f>
        <v>0111</v>
      </c>
      <c r="AQ71" s="15"/>
      <c r="AR71" s="16" t="str">
        <f>AG71&amp;AH71&amp;AI71&amp;AJ71&amp;AK71&amp;AP71</f>
        <v>00010010100111</v>
      </c>
      <c r="AS71" s="14">
        <f>(BIN2DEC(AP71)+16*BIN2DEC(AK71)+128*BIN2DEC(AJ71)+512*BIN2DEC(AI71)+2048*BIN2DEC(AH71)+8192*BIN2DEC(AG71))</f>
        <v>1191</v>
      </c>
      <c r="AU71" s="65"/>
      <c r="AV71" s="64" t="str">
        <f t="shared" ref="AV71:AV76" si="39">CHAR(44)&amp;CHAR(34)&amp;CHAR(32)&amp;B71&amp;CHAR(34)</f>
        <v>," #.L"</v>
      </c>
    </row>
    <row r="72" spans="1:48" x14ac:dyDescent="0.2">
      <c r="I72" s="4"/>
      <c r="T72" s="108"/>
      <c r="U72" s="108"/>
      <c r="AU72" s="64"/>
      <c r="AV72" s="64"/>
    </row>
    <row r="73" spans="1:48" x14ac:dyDescent="0.2">
      <c r="A73" s="1" t="s">
        <v>47</v>
      </c>
      <c r="I73" s="4"/>
      <c r="T73" s="108"/>
      <c r="U73" s="115"/>
      <c r="W73" s="11"/>
      <c r="X73" s="11"/>
      <c r="Y73" s="11"/>
      <c r="Z73" s="11"/>
      <c r="AA73" s="11"/>
      <c r="AB73" s="11"/>
      <c r="AC73" s="11"/>
      <c r="AD73" s="11"/>
      <c r="AE73" s="11"/>
      <c r="AU73" s="64"/>
      <c r="AV73" s="64"/>
    </row>
    <row r="74" spans="1:48" s="3" customFormat="1" x14ac:dyDescent="0.2">
      <c r="B74" s="11" t="s">
        <v>51</v>
      </c>
      <c r="C74" s="11"/>
      <c r="D74" s="11">
        <v>0</v>
      </c>
      <c r="E74" s="11">
        <v>0</v>
      </c>
      <c r="F74" s="11">
        <f>F71+1</f>
        <v>56</v>
      </c>
      <c r="G74" s="11"/>
      <c r="H74" s="7">
        <f t="shared" ref="H74:H79" si="40">F74+E74*64+D74*128</f>
        <v>56</v>
      </c>
      <c r="I74" s="4" t="str">
        <f t="shared" si="25"/>
        <v>111000</v>
      </c>
      <c r="J74" s="4" t="str">
        <f t="shared" ref="J74:J79" si="41">DEC2HEX(H74)</f>
        <v>38</v>
      </c>
      <c r="K74" s="11"/>
      <c r="L74" s="92" t="s">
        <v>266</v>
      </c>
      <c r="M74" s="3" t="s">
        <v>268</v>
      </c>
      <c r="N74" s="12"/>
      <c r="O74" s="108" t="s">
        <v>146</v>
      </c>
      <c r="P74" s="108" t="s">
        <v>31</v>
      </c>
      <c r="Q74" s="108" t="s">
        <v>34</v>
      </c>
      <c r="R74" s="115" t="s">
        <v>137</v>
      </c>
      <c r="S74" s="109"/>
      <c r="T74" s="108" t="s">
        <v>34</v>
      </c>
      <c r="U74" s="115" t="s">
        <v>137</v>
      </c>
      <c r="W74" s="11" t="s">
        <v>257</v>
      </c>
      <c r="X74" s="11" t="s">
        <v>35</v>
      </c>
      <c r="Y74" s="11" t="s">
        <v>152</v>
      </c>
      <c r="Z74" s="11" t="s">
        <v>133</v>
      </c>
      <c r="AA74" s="11" t="s">
        <v>247</v>
      </c>
      <c r="AB74" s="11" t="s">
        <v>141</v>
      </c>
      <c r="AC74" s="11" t="s">
        <v>141</v>
      </c>
      <c r="AD74" s="11" t="s">
        <v>141</v>
      </c>
      <c r="AE74" s="11" t="s">
        <v>31</v>
      </c>
      <c r="AF74" s="1"/>
      <c r="AG74" s="11" t="str">
        <f>DEC2BIN(VLOOKUP(W74,OPCODE_mult!$C$4:$L$19,10,FALSE),1)</f>
        <v>1</v>
      </c>
      <c r="AH74" s="11" t="str">
        <f>DEC2BIN(VLOOKUP(X74,OPCODE_mult!$F$4:$L$19,7,FALSE),2)</f>
        <v>00</v>
      </c>
      <c r="AI74" s="11" t="str">
        <f>DEC2BIN(VLOOKUP(Y74,OPCODE_mult!$E$4:$L$19,8,FALSE),2)</f>
        <v>01</v>
      </c>
      <c r="AJ74" s="11" t="str">
        <f>DEC2BIN(VLOOKUP(Z74,OPCODE_mult!$D$4:$L$19,9,FALSE),2)</f>
        <v>10</v>
      </c>
      <c r="AK74" s="11" t="str">
        <f>DEC2BIN(IF(AA74="X",0,VLOOKUP(AA74,OPCODE_mult!$K$4:$L$19,2,FALSE)),3)</f>
        <v>010</v>
      </c>
      <c r="AL74" s="11">
        <f>IF(AB74="X",0,VLOOKUP(AB74,OPCODE_mult!$G$4:$L$19,6,FALSE))</f>
        <v>0</v>
      </c>
      <c r="AM74" s="11">
        <f>IF(AC74="X",0,VLOOKUP(AC74,OPCODE_mult!$H$4:$L$19,5,FALSE))</f>
        <v>0</v>
      </c>
      <c r="AN74" s="11">
        <f>IF(AD74="X",0,VLOOKUP(AD74,OPCODE_mult!$I$4:$L$19,4,FALSE))</f>
        <v>0</v>
      </c>
      <c r="AO74" s="11">
        <f>IF(AE74="X",0,VLOOKUP(AE74,OPCODE_mult!$J$4:$L$19,3,FALSE))</f>
        <v>0</v>
      </c>
      <c r="AP74" s="11" t="str">
        <f>DEC2BIN(SUM(AL74:AO74),4)</f>
        <v>0000</v>
      </c>
      <c r="AQ74" s="15"/>
      <c r="AR74" s="12" t="str">
        <f>AG74&amp;AH74&amp;AI74&amp;AJ74&amp;AK74&amp;AP74</f>
        <v>10001100100000</v>
      </c>
      <c r="AS74" s="1">
        <f>(BIN2DEC(AP74)+16*BIN2DEC(AK74)+128*BIN2DEC(AJ74)+512*BIN2DEC(AI74)+2048*BIN2DEC(AH74)+8192*BIN2DEC(AG74))</f>
        <v>8992</v>
      </c>
      <c r="AU74" s="64" t="str">
        <f>"1 "&amp;H74&amp;" INSTRUCTION _"&amp;B74</f>
        <v>1 56 INSTRUCTION _JMP</v>
      </c>
      <c r="AV74" s="64" t="str">
        <f t="shared" si="39"/>
        <v>," JMP"</v>
      </c>
    </row>
    <row r="75" spans="1:48" s="3" customFormat="1" x14ac:dyDescent="0.2">
      <c r="B75" s="11" t="s">
        <v>342</v>
      </c>
      <c r="C75" s="11"/>
      <c r="D75" s="11">
        <v>0</v>
      </c>
      <c r="E75" s="11">
        <v>0</v>
      </c>
      <c r="F75" s="11">
        <f>F74+1</f>
        <v>57</v>
      </c>
      <c r="G75" s="11"/>
      <c r="H75" s="7">
        <f t="shared" si="40"/>
        <v>57</v>
      </c>
      <c r="I75" s="4" t="str">
        <f t="shared" si="25"/>
        <v>111001</v>
      </c>
      <c r="J75" s="4" t="str">
        <f t="shared" si="41"/>
        <v>39</v>
      </c>
      <c r="K75" s="11"/>
      <c r="L75" s="92" t="s">
        <v>293</v>
      </c>
      <c r="M75" s="3" t="s">
        <v>343</v>
      </c>
      <c r="N75" s="12"/>
      <c r="O75" s="108" t="s">
        <v>146</v>
      </c>
      <c r="P75" s="108" t="s">
        <v>31</v>
      </c>
      <c r="Q75" s="108" t="s">
        <v>34</v>
      </c>
      <c r="R75" s="115" t="s">
        <v>137</v>
      </c>
      <c r="S75" s="109"/>
      <c r="T75" s="108" t="s">
        <v>124</v>
      </c>
      <c r="U75" s="108" t="s">
        <v>32</v>
      </c>
      <c r="W75" s="11" t="s">
        <v>257</v>
      </c>
      <c r="X75" s="11" t="s">
        <v>154</v>
      </c>
      <c r="Y75" s="11" t="s">
        <v>36</v>
      </c>
      <c r="Z75" s="11" t="s">
        <v>31</v>
      </c>
      <c r="AA75" s="11" t="s">
        <v>233</v>
      </c>
      <c r="AB75" s="11" t="s">
        <v>141</v>
      </c>
      <c r="AC75" s="11" t="s">
        <v>30</v>
      </c>
      <c r="AD75" s="11" t="s">
        <v>141</v>
      </c>
      <c r="AE75" s="11" t="s">
        <v>141</v>
      </c>
      <c r="AG75" s="11" t="str">
        <f>DEC2BIN(VLOOKUP(W75,OPCODE_mult!$C$4:$L$19,10,FALSE),1)</f>
        <v>1</v>
      </c>
      <c r="AH75" s="11" t="str">
        <f>DEC2BIN(VLOOKUP(X75,OPCODE_mult!$F$4:$L$19,7,FALSE),2)</f>
        <v>10</v>
      </c>
      <c r="AI75" s="11" t="str">
        <f>DEC2BIN(VLOOKUP(Y75,OPCODE_mult!$E$4:$L$19,8,FALSE),2)</f>
        <v>00</v>
      </c>
      <c r="AJ75" s="11" t="str">
        <f>DEC2BIN(VLOOKUP(Z75,OPCODE_mult!$D$4:$L$19,9,FALSE),2)</f>
        <v>00</v>
      </c>
      <c r="AK75" s="11" t="str">
        <f>DEC2BIN(IF(AA75="X",0,VLOOKUP(AA75,OPCODE_mult!$K$4:$L$19,2,FALSE)),3)</f>
        <v>000</v>
      </c>
      <c r="AL75" s="11">
        <f>IF(AB75="X",0,VLOOKUP(AB75,OPCODE_mult!$G$4:$L$19,6,FALSE))</f>
        <v>0</v>
      </c>
      <c r="AM75" s="11">
        <f>IF(AC75="X",0,VLOOKUP(AC75,OPCODE_mult!$H$4:$L$19,5,FALSE))</f>
        <v>0</v>
      </c>
      <c r="AN75" s="11">
        <f>IF(AD75="X",0,VLOOKUP(AD75,OPCODE_mult!$I$4:$L$19,4,FALSE))</f>
        <v>0</v>
      </c>
      <c r="AO75" s="11">
        <f>IF(AE75="X",0,VLOOKUP(AE75,OPCODE_mult!$J$4:$L$19,3,FALSE))</f>
        <v>0</v>
      </c>
      <c r="AP75" s="11" t="str">
        <f>DEC2BIN(SUM(AL75:AO75),4)</f>
        <v>0000</v>
      </c>
      <c r="AQ75" s="11"/>
      <c r="AR75" s="12" t="str">
        <f>AG75&amp;AH75&amp;AI75&amp;AJ75&amp;AK75&amp;AP75</f>
        <v>11000000000000</v>
      </c>
      <c r="AS75" s="1">
        <f>(BIN2DEC(AP75)+16*BIN2DEC(AK75)+128*BIN2DEC(AJ75)+512*BIN2DEC(AI75)+2048*BIN2DEC(AH75)+8192*BIN2DEC(AG75))</f>
        <v>12288</v>
      </c>
      <c r="AU75" s="64" t="str">
        <f>"1 "&amp;H75&amp;" INSTRUCTION _"&amp;B75</f>
        <v>1 57 INSTRUCTION _JSL</v>
      </c>
      <c r="AV75" s="64" t="s">
        <v>345</v>
      </c>
    </row>
    <row r="76" spans="1:48" s="3" customFormat="1" x14ac:dyDescent="0.2">
      <c r="B76" s="11" t="s">
        <v>50</v>
      </c>
      <c r="C76" s="11"/>
      <c r="D76" s="11">
        <v>0</v>
      </c>
      <c r="E76" s="11">
        <v>0</v>
      </c>
      <c r="F76" s="11">
        <f>F75+1</f>
        <v>58</v>
      </c>
      <c r="G76" s="11"/>
      <c r="H76" s="7">
        <f t="shared" si="40"/>
        <v>58</v>
      </c>
      <c r="I76" s="4" t="str">
        <f t="shared" si="25"/>
        <v>111010</v>
      </c>
      <c r="J76" s="4" t="str">
        <f t="shared" si="41"/>
        <v>3A</v>
      </c>
      <c r="K76" s="11"/>
      <c r="L76" s="91" t="s">
        <v>267</v>
      </c>
      <c r="M76" s="3" t="s">
        <v>269</v>
      </c>
      <c r="N76" s="12"/>
      <c r="O76" s="108" t="s">
        <v>146</v>
      </c>
      <c r="P76" s="108" t="s">
        <v>31</v>
      </c>
      <c r="Q76" s="108" t="s">
        <v>34</v>
      </c>
      <c r="R76" s="115" t="s">
        <v>137</v>
      </c>
      <c r="S76" s="109"/>
      <c r="T76" s="108" t="s">
        <v>124</v>
      </c>
      <c r="U76" s="108" t="s">
        <v>32</v>
      </c>
      <c r="W76" s="11" t="s">
        <v>257</v>
      </c>
      <c r="X76" s="11" t="s">
        <v>154</v>
      </c>
      <c r="Y76" s="11" t="s">
        <v>152</v>
      </c>
      <c r="Z76" s="11" t="s">
        <v>133</v>
      </c>
      <c r="AA76" s="11" t="s">
        <v>247</v>
      </c>
      <c r="AB76" s="11" t="s">
        <v>141</v>
      </c>
      <c r="AC76" s="11" t="s">
        <v>141</v>
      </c>
      <c r="AD76" s="11" t="s">
        <v>141</v>
      </c>
      <c r="AE76" s="11" t="s">
        <v>31</v>
      </c>
      <c r="AG76" s="11" t="str">
        <f>DEC2BIN(VLOOKUP(W76,OPCODE_mult!$C$4:$L$19,10,FALSE),1)</f>
        <v>1</v>
      </c>
      <c r="AH76" s="11" t="str">
        <f>DEC2BIN(VLOOKUP(X76,OPCODE_mult!$F$4:$L$19,7,FALSE),2)</f>
        <v>10</v>
      </c>
      <c r="AI76" s="11" t="str">
        <f>DEC2BIN(VLOOKUP(Y76,OPCODE_mult!$E$4:$L$19,8,FALSE),2)</f>
        <v>01</v>
      </c>
      <c r="AJ76" s="11" t="str">
        <f>DEC2BIN(VLOOKUP(Z76,OPCODE_mult!$D$4:$L$19,9,FALSE),2)</f>
        <v>10</v>
      </c>
      <c r="AK76" s="11" t="str">
        <f>DEC2BIN(IF(AA76="X",0,VLOOKUP(AA76,OPCODE_mult!$K$4:$L$19,2,FALSE)),3)</f>
        <v>010</v>
      </c>
      <c r="AL76" s="11">
        <f>IF(AB76="X",0,VLOOKUP(AB76,OPCODE_mult!$G$4:$L$19,6,FALSE))</f>
        <v>0</v>
      </c>
      <c r="AM76" s="11">
        <f>IF(AC76="X",0,VLOOKUP(AC76,OPCODE_mult!$H$4:$L$19,5,FALSE))</f>
        <v>0</v>
      </c>
      <c r="AN76" s="11">
        <f>IF(AD76="X",0,VLOOKUP(AD76,OPCODE_mult!$I$4:$L$19,4,FALSE))</f>
        <v>0</v>
      </c>
      <c r="AO76" s="11">
        <f>IF(AE76="X",0,VLOOKUP(AE76,OPCODE_mult!$J$4:$L$19,3,FALSE))</f>
        <v>0</v>
      </c>
      <c r="AP76" s="11" t="str">
        <f>DEC2BIN(SUM(AL76:AO76),4)</f>
        <v>0000</v>
      </c>
      <c r="AQ76" s="11"/>
      <c r="AR76" s="12" t="str">
        <f>AG76&amp;AH76&amp;AI76&amp;AJ76&amp;AK76&amp;AP76</f>
        <v>11001100100000</v>
      </c>
      <c r="AS76" s="1">
        <f>(BIN2DEC(AP76)+16*BIN2DEC(AK76)+128*BIN2DEC(AJ76)+512*BIN2DEC(AI76)+2048*BIN2DEC(AH76)+8192*BIN2DEC(AG76))</f>
        <v>13088</v>
      </c>
      <c r="AU76" s="64" t="str">
        <f>"1 "&amp;H76&amp;" INSTRUCTION _"&amp;B76</f>
        <v>1 58 INSTRUCTION _JSR</v>
      </c>
      <c r="AV76" s="64" t="str">
        <f t="shared" si="39"/>
        <v>," JSR"</v>
      </c>
    </row>
    <row r="77" spans="1:48" s="14" customFormat="1" x14ac:dyDescent="0.2">
      <c r="B77" s="15" t="s">
        <v>287</v>
      </c>
      <c r="C77" s="15"/>
      <c r="D77" s="15">
        <v>0</v>
      </c>
      <c r="E77" s="15">
        <v>1</v>
      </c>
      <c r="F77" s="15">
        <v>0</v>
      </c>
      <c r="G77" s="15"/>
      <c r="H77" s="7">
        <f t="shared" si="40"/>
        <v>64</v>
      </c>
      <c r="I77" s="4"/>
      <c r="J77" s="4" t="str">
        <f t="shared" si="41"/>
        <v>40</v>
      </c>
      <c r="K77" s="15"/>
      <c r="L77" s="94" t="s">
        <v>114</v>
      </c>
      <c r="M77" s="14" t="s">
        <v>120</v>
      </c>
      <c r="N77" s="16"/>
      <c r="O77" s="108" t="s">
        <v>146</v>
      </c>
      <c r="P77" s="108" t="s">
        <v>31</v>
      </c>
      <c r="Q77" s="108" t="s">
        <v>34</v>
      </c>
      <c r="R77" s="115" t="s">
        <v>137</v>
      </c>
      <c r="S77" s="109"/>
      <c r="T77" s="108" t="s">
        <v>34</v>
      </c>
      <c r="U77" s="115" t="s">
        <v>33</v>
      </c>
      <c r="W77" s="15"/>
      <c r="X77" s="15"/>
      <c r="Y77" s="15"/>
      <c r="Z77" s="15"/>
      <c r="AA77" s="15"/>
      <c r="AB77" s="15"/>
      <c r="AC77" s="15"/>
      <c r="AD77" s="15"/>
      <c r="AE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6"/>
      <c r="AS77" s="1"/>
      <c r="AU77" s="64" t="str">
        <f>"1 "&amp;H77&amp;" INSTRUCTION _"&amp;B77</f>
        <v>1 64 INSTRUCTION _RTS</v>
      </c>
      <c r="AV77" s="65"/>
    </row>
    <row r="78" spans="1:48" s="14" customFormat="1" x14ac:dyDescent="0.2">
      <c r="B78" s="15" t="s">
        <v>48</v>
      </c>
      <c r="C78" s="15"/>
      <c r="D78" s="15">
        <v>1</v>
      </c>
      <c r="E78" s="15">
        <v>0</v>
      </c>
      <c r="F78" s="15">
        <v>0</v>
      </c>
      <c r="G78" s="15"/>
      <c r="H78" s="7">
        <f t="shared" si="40"/>
        <v>128</v>
      </c>
      <c r="I78" s="4"/>
      <c r="J78" s="4" t="str">
        <f t="shared" si="41"/>
        <v>80</v>
      </c>
      <c r="K78" s="15"/>
      <c r="L78" s="94" t="s">
        <v>113</v>
      </c>
      <c r="M78" s="14" t="s">
        <v>119</v>
      </c>
      <c r="N78" s="16"/>
      <c r="O78" s="108"/>
      <c r="P78" s="108"/>
      <c r="Q78" s="108"/>
      <c r="R78" s="115"/>
      <c r="S78" s="109"/>
      <c r="T78" s="108"/>
      <c r="U78" s="115"/>
      <c r="W78" s="15"/>
      <c r="X78" s="15"/>
      <c r="Y78" s="15"/>
      <c r="Z78" s="15"/>
      <c r="AA78" s="15"/>
      <c r="AB78" s="15"/>
      <c r="AC78" s="15"/>
      <c r="AD78" s="15"/>
      <c r="AE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6"/>
      <c r="AS78" s="1"/>
      <c r="AU78" s="64"/>
      <c r="AV78" s="65"/>
    </row>
    <row r="79" spans="1:48" s="14" customFormat="1" x14ac:dyDescent="0.2">
      <c r="B79" s="15" t="s">
        <v>49</v>
      </c>
      <c r="C79" s="15"/>
      <c r="D79" s="15">
        <v>1</v>
      </c>
      <c r="E79" s="15">
        <v>1</v>
      </c>
      <c r="F79" s="15">
        <v>0</v>
      </c>
      <c r="G79" s="15"/>
      <c r="H79" s="7">
        <f t="shared" si="40"/>
        <v>192</v>
      </c>
      <c r="I79" s="4"/>
      <c r="J79" s="4" t="str">
        <f t="shared" si="41"/>
        <v>C0</v>
      </c>
      <c r="K79" s="15"/>
      <c r="L79" s="94" t="s">
        <v>113</v>
      </c>
      <c r="M79" s="14" t="s">
        <v>118</v>
      </c>
      <c r="N79" s="16"/>
      <c r="O79" s="108"/>
      <c r="P79" s="108"/>
      <c r="Q79" s="108"/>
      <c r="R79" s="115"/>
      <c r="S79" s="109"/>
      <c r="T79" s="108"/>
      <c r="U79" s="115"/>
      <c r="W79" s="15"/>
      <c r="AR79" s="16"/>
      <c r="AS79" s="1"/>
      <c r="AU79" s="64"/>
      <c r="AV79" s="65"/>
    </row>
    <row r="80" spans="1:48" s="14" customFormat="1" x14ac:dyDescent="0.2">
      <c r="B80" s="15"/>
      <c r="C80" s="15"/>
      <c r="D80" s="15"/>
      <c r="E80" s="15"/>
      <c r="F80" s="15"/>
      <c r="G80" s="15"/>
      <c r="H80" s="7"/>
      <c r="I80" s="4"/>
      <c r="J80" s="4"/>
      <c r="K80" s="15"/>
      <c r="L80" s="94"/>
      <c r="N80" s="16"/>
      <c r="O80" s="108"/>
      <c r="P80" s="108"/>
      <c r="Q80" s="108"/>
      <c r="R80" s="115"/>
      <c r="S80" s="109"/>
      <c r="T80" s="108"/>
      <c r="U80" s="115"/>
      <c r="W80" s="15"/>
      <c r="AR80" s="16"/>
      <c r="AS80" s="1"/>
      <c r="AU80" s="64"/>
      <c r="AV80" s="65"/>
    </row>
    <row r="81" spans="1:48" s="14" customFormat="1" x14ac:dyDescent="0.2">
      <c r="A81" s="3" t="s">
        <v>294</v>
      </c>
      <c r="B81" s="15"/>
      <c r="C81" s="15"/>
      <c r="D81" s="15"/>
      <c r="E81" s="15"/>
      <c r="F81" s="15"/>
      <c r="G81" s="15"/>
      <c r="H81" s="7"/>
      <c r="I81" s="4"/>
      <c r="J81" s="4"/>
      <c r="K81" s="15"/>
      <c r="L81" s="94"/>
      <c r="N81" s="16"/>
      <c r="O81" s="108"/>
      <c r="P81" s="108"/>
      <c r="Q81" s="108"/>
      <c r="R81" s="115"/>
      <c r="S81" s="109"/>
      <c r="T81" s="108"/>
      <c r="U81" s="115"/>
      <c r="W81" s="15"/>
      <c r="AR81" s="16"/>
      <c r="AS81" s="1"/>
      <c r="AU81" s="64"/>
      <c r="AV81" s="65"/>
    </row>
    <row r="82" spans="1:48" s="56" customFormat="1" x14ac:dyDescent="0.2">
      <c r="B82" s="57" t="s">
        <v>296</v>
      </c>
      <c r="C82" s="57"/>
      <c r="D82" s="57"/>
      <c r="E82" s="57"/>
      <c r="F82" s="57">
        <f>F76+1</f>
        <v>59</v>
      </c>
      <c r="G82" s="57"/>
      <c r="H82" s="58">
        <f>F82+E82*64+D82*128</f>
        <v>59</v>
      </c>
      <c r="I82" s="4" t="str">
        <f t="shared" si="25"/>
        <v>111011</v>
      </c>
      <c r="J82" s="57" t="str">
        <f>DEC2HEX(H82)</f>
        <v>3B</v>
      </c>
      <c r="K82" s="57"/>
      <c r="L82" s="95"/>
      <c r="M82" s="56" t="s">
        <v>299</v>
      </c>
      <c r="N82" s="59"/>
      <c r="O82" s="108"/>
      <c r="P82" s="108"/>
      <c r="Q82" s="108"/>
      <c r="R82" s="115"/>
      <c r="S82" s="109"/>
      <c r="T82" s="108"/>
      <c r="U82" s="115"/>
      <c r="W82" s="57"/>
      <c r="AR82" s="59"/>
      <c r="AU82" s="66" t="str">
        <f>"1 "&amp;H82&amp;" OPCODE _"&amp;B82</f>
        <v>1 59 OPCODE _TRAP</v>
      </c>
      <c r="AV82" s="67"/>
    </row>
    <row r="83" spans="1:48" s="56" customFormat="1" x14ac:dyDescent="0.2">
      <c r="B83" s="57" t="s">
        <v>301</v>
      </c>
      <c r="C83" s="57"/>
      <c r="D83" s="57"/>
      <c r="E83" s="57"/>
      <c r="F83" s="57">
        <f>F82+1</f>
        <v>60</v>
      </c>
      <c r="G83" s="57"/>
      <c r="H83" s="58">
        <f>F83+E83*64+D83*128</f>
        <v>60</v>
      </c>
      <c r="I83" s="4" t="str">
        <f t="shared" si="25"/>
        <v>111100</v>
      </c>
      <c r="J83" s="57" t="str">
        <f>DEC2HEX(H83)</f>
        <v>3C</v>
      </c>
      <c r="K83" s="57"/>
      <c r="L83" s="95"/>
      <c r="M83" s="56" t="s">
        <v>302</v>
      </c>
      <c r="N83" s="59"/>
      <c r="O83" s="108"/>
      <c r="P83" s="108"/>
      <c r="Q83" s="108"/>
      <c r="R83" s="115"/>
      <c r="S83" s="109"/>
      <c r="T83" s="108"/>
      <c r="U83" s="115"/>
      <c r="W83" s="57"/>
      <c r="AR83" s="59"/>
      <c r="AU83" s="64" t="str">
        <f>"1 "&amp;H83&amp;" INSTRUCTION _"&amp;B83</f>
        <v>1 60 INSTRUCTION _RTS_TRAP</v>
      </c>
      <c r="AV83" s="67"/>
    </row>
    <row r="84" spans="1:48" s="56" customFormat="1" x14ac:dyDescent="0.2">
      <c r="B84" s="57" t="s">
        <v>300</v>
      </c>
      <c r="C84" s="57"/>
      <c r="D84" s="57"/>
      <c r="E84" s="57"/>
      <c r="F84" s="57">
        <f>F83+1</f>
        <v>61</v>
      </c>
      <c r="G84" s="57"/>
      <c r="H84" s="58">
        <f>F84+E84*64+D84*128</f>
        <v>61</v>
      </c>
      <c r="I84" s="4" t="str">
        <f t="shared" si="25"/>
        <v>111101</v>
      </c>
      <c r="J84" s="57" t="str">
        <f>DEC2HEX(H84)</f>
        <v>3D</v>
      </c>
      <c r="K84" s="57"/>
      <c r="L84" s="95"/>
      <c r="M84" s="56" t="s">
        <v>298</v>
      </c>
      <c r="N84" s="59"/>
      <c r="O84" s="108"/>
      <c r="P84" s="108"/>
      <c r="Q84" s="108"/>
      <c r="R84" s="115"/>
      <c r="S84" s="109"/>
      <c r="T84" s="108"/>
      <c r="U84" s="115"/>
      <c r="W84" s="57"/>
      <c r="AR84" s="59"/>
      <c r="AU84" s="64" t="str">
        <f>"1 "&amp;H84&amp;" INSTRUCTION _"&amp;B84</f>
        <v>1 61 INSTRUCTION _RTI</v>
      </c>
      <c r="AV84" s="67"/>
    </row>
    <row r="85" spans="1:48" s="56" customFormat="1" x14ac:dyDescent="0.2">
      <c r="B85" s="57"/>
      <c r="C85" s="57"/>
      <c r="D85" s="57"/>
      <c r="E85" s="57"/>
      <c r="F85" s="57">
        <f>F84+1</f>
        <v>62</v>
      </c>
      <c r="G85" s="57"/>
      <c r="H85" s="58">
        <f>F85+E85*64+D85*128</f>
        <v>62</v>
      </c>
      <c r="I85" s="4" t="str">
        <f t="shared" si="25"/>
        <v>111110</v>
      </c>
      <c r="J85" s="57" t="str">
        <f>DEC2HEX(H85)</f>
        <v>3E</v>
      </c>
      <c r="K85" s="57"/>
      <c r="L85" s="95"/>
      <c r="N85" s="59"/>
      <c r="O85" s="108"/>
      <c r="P85" s="108"/>
      <c r="Q85" s="108"/>
      <c r="R85" s="115"/>
      <c r="S85" s="109"/>
      <c r="T85" s="108"/>
      <c r="U85" s="115"/>
      <c r="AR85" s="59"/>
      <c r="AU85" s="60"/>
    </row>
    <row r="86" spans="1:48" s="56" customFormat="1" x14ac:dyDescent="0.2">
      <c r="B86" s="57"/>
      <c r="C86" s="57"/>
      <c r="D86" s="57"/>
      <c r="E86" s="57"/>
      <c r="F86" s="57"/>
      <c r="G86" s="57"/>
      <c r="H86" s="58"/>
      <c r="I86" s="4"/>
      <c r="J86" s="57"/>
      <c r="K86" s="57"/>
      <c r="L86" s="95"/>
      <c r="N86" s="59"/>
      <c r="O86" s="108"/>
      <c r="P86" s="108"/>
      <c r="Q86" s="108"/>
      <c r="R86" s="115"/>
      <c r="S86" s="109"/>
      <c r="T86" s="108"/>
      <c r="U86" s="115"/>
      <c r="AR86" s="59"/>
      <c r="AU86" s="60"/>
    </row>
    <row r="87" spans="1:48" s="3" customFormat="1" x14ac:dyDescent="0.2">
      <c r="A87" s="3" t="s">
        <v>145</v>
      </c>
      <c r="B87" s="11"/>
      <c r="C87" s="11"/>
      <c r="D87" s="11"/>
      <c r="E87" s="11"/>
      <c r="F87" s="11"/>
      <c r="G87" s="11"/>
      <c r="H87" s="50"/>
      <c r="I87" s="4"/>
      <c r="J87" s="11"/>
      <c r="K87" s="11"/>
      <c r="L87" s="92"/>
      <c r="N87" s="12"/>
      <c r="O87" s="108"/>
      <c r="P87" s="108"/>
      <c r="Q87" s="108"/>
      <c r="R87" s="115"/>
      <c r="S87" s="109"/>
      <c r="T87" s="108"/>
      <c r="U87" s="115"/>
      <c r="AR87" s="12"/>
      <c r="AS87" s="1"/>
      <c r="AU87" s="52"/>
    </row>
    <row r="88" spans="1:48" s="46" customFormat="1" x14ac:dyDescent="0.2">
      <c r="B88" s="47" t="s">
        <v>261</v>
      </c>
      <c r="C88" s="47"/>
      <c r="D88" s="47">
        <v>0</v>
      </c>
      <c r="E88" s="47">
        <v>0</v>
      </c>
      <c r="F88" s="47">
        <f>F76+1</f>
        <v>59</v>
      </c>
      <c r="G88" s="47"/>
      <c r="H88" s="54">
        <f>F88+E88*64+D88*128</f>
        <v>59</v>
      </c>
      <c r="I88" s="4" t="str">
        <f t="shared" si="25"/>
        <v>111011</v>
      </c>
      <c r="J88" s="47" t="str">
        <f>DEC2HEX(H88)</f>
        <v>3B</v>
      </c>
      <c r="K88" s="47"/>
      <c r="L88" s="96" t="s">
        <v>115</v>
      </c>
      <c r="M88" s="46" t="s">
        <v>259</v>
      </c>
      <c r="N88" s="21"/>
      <c r="O88" s="108"/>
      <c r="P88" s="108"/>
      <c r="Q88" s="108"/>
      <c r="R88" s="115"/>
      <c r="S88" s="109"/>
      <c r="T88" s="108"/>
      <c r="U88" s="115"/>
      <c r="W88" s="47" t="s">
        <v>30</v>
      </c>
      <c r="X88" s="47" t="s">
        <v>35</v>
      </c>
      <c r="Y88" s="47" t="s">
        <v>151</v>
      </c>
      <c r="Z88" s="47" t="s">
        <v>30</v>
      </c>
      <c r="AA88" s="47" t="s">
        <v>247</v>
      </c>
      <c r="AB88" s="47" t="s">
        <v>141</v>
      </c>
      <c r="AC88" s="47" t="s">
        <v>141</v>
      </c>
      <c r="AD88" s="47" t="s">
        <v>141</v>
      </c>
      <c r="AE88" s="47" t="s">
        <v>254</v>
      </c>
      <c r="AG88" s="11" t="str">
        <f>DEC2BIN(VLOOKUP(W88,OPCODE_mult!$C$4:$L$19,10,FALSE),1)</f>
        <v>0</v>
      </c>
      <c r="AH88" s="47" t="str">
        <f>DEC2BIN(VLOOKUP(X88,OPCODE_mult!$F$4:$L$19,7,FALSE),2)</f>
        <v>00</v>
      </c>
      <c r="AI88" s="47" t="str">
        <f>DEC2BIN(VLOOKUP(Y88,OPCODE_mult!$E$4:$L$19,8,FALSE),2)</f>
        <v>10</v>
      </c>
      <c r="AJ88" s="47" t="str">
        <f>DEC2BIN(VLOOKUP(Z88,OPCODE_mult!$D$4:$L$19,9,FALSE),2)</f>
        <v>01</v>
      </c>
      <c r="AK88" s="47" t="str">
        <f>DEC2BIN(IF(AA88="X",0,VLOOKUP(AA88,OPCODE_mult!$K$4:$L$19,2,FALSE)),3)</f>
        <v>010</v>
      </c>
      <c r="AL88" s="47">
        <f>IF(AB88="X",0,VLOOKUP(AB88,OPCODE_mult!$G$4:$L$19,6,FALSE))</f>
        <v>0</v>
      </c>
      <c r="AM88" s="47">
        <f>IF(AC88="X",0,VLOOKUP(AC88,OPCODE_mult!$H$4:$L$19,5,FALSE))</f>
        <v>0</v>
      </c>
      <c r="AN88" s="47">
        <f>IF(AD88="X",0,VLOOKUP(AD88,OPCODE_mult!$I$4:$L$19,4,FALSE))</f>
        <v>0</v>
      </c>
      <c r="AO88" s="47">
        <f>IF(AE88="X",0,VLOOKUP(AE88,OPCODE_mult!$J$4:$L$19,3,FALSE))</f>
        <v>7</v>
      </c>
      <c r="AP88" s="47" t="str">
        <f>DEC2BIN(SUM(AL88:AO88),4)</f>
        <v>0111</v>
      </c>
      <c r="AQ88" s="47"/>
      <c r="AR88" s="21" t="str">
        <f>AG88&amp;AH88&amp;AI88&amp;AJ88&amp;AK88&amp;AP88</f>
        <v>00010010100111</v>
      </c>
      <c r="AS88" s="46">
        <f>(BIN2DEC(AP88)+16*BIN2DEC(AK88)+128*BIN2DEC(AJ88)+512*BIN2DEC(AI88)+2048*BIN2DEC(AH88)+8192*BIN2DEC(AG88))</f>
        <v>1191</v>
      </c>
      <c r="AU88" s="52"/>
    </row>
    <row r="89" spans="1:48" s="46" customFormat="1" x14ac:dyDescent="0.2">
      <c r="B89" s="47" t="s">
        <v>262</v>
      </c>
      <c r="C89" s="47"/>
      <c r="D89" s="47">
        <v>0</v>
      </c>
      <c r="E89" s="47">
        <v>0</v>
      </c>
      <c r="F89" s="47">
        <f>F88+1</f>
        <v>60</v>
      </c>
      <c r="G89" s="47"/>
      <c r="H89" s="54">
        <f>F89+E89*64+D89*128</f>
        <v>60</v>
      </c>
      <c r="I89" s="4" t="str">
        <f t="shared" si="25"/>
        <v>111100</v>
      </c>
      <c r="J89" s="47" t="str">
        <f>DEC2HEX(H89)</f>
        <v>3C</v>
      </c>
      <c r="K89" s="47"/>
      <c r="L89" s="96" t="s">
        <v>96</v>
      </c>
      <c r="M89" s="46" t="s">
        <v>260</v>
      </c>
      <c r="N89" s="21"/>
      <c r="O89" s="108"/>
      <c r="P89" s="108"/>
      <c r="Q89" s="108"/>
      <c r="R89" s="115"/>
      <c r="S89" s="109"/>
      <c r="T89" s="108"/>
      <c r="U89" s="115"/>
      <c r="W89" s="47" t="s">
        <v>30</v>
      </c>
      <c r="X89" s="47" t="s">
        <v>35</v>
      </c>
      <c r="Y89" s="47" t="s">
        <v>36</v>
      </c>
      <c r="Z89" s="47" t="s">
        <v>31</v>
      </c>
      <c r="AA89" s="47" t="s">
        <v>247</v>
      </c>
      <c r="AB89" s="47" t="s">
        <v>141</v>
      </c>
      <c r="AC89" s="47" t="s">
        <v>141</v>
      </c>
      <c r="AD89" s="47" t="s">
        <v>141</v>
      </c>
      <c r="AE89" s="47" t="s">
        <v>254</v>
      </c>
      <c r="AG89" s="11" t="str">
        <f>DEC2BIN(VLOOKUP(W89,OPCODE_mult!$C$4:$L$19,10,FALSE),1)</f>
        <v>0</v>
      </c>
      <c r="AH89" s="47" t="str">
        <f>DEC2BIN(VLOOKUP(X89,OPCODE_mult!$F$4:$L$19,7,FALSE),2)</f>
        <v>00</v>
      </c>
      <c r="AI89" s="47" t="str">
        <f>DEC2BIN(VLOOKUP(Y89,OPCODE_mult!$E$4:$L$19,8,FALSE),2)</f>
        <v>00</v>
      </c>
      <c r="AJ89" s="47" t="str">
        <f>DEC2BIN(VLOOKUP(Z89,OPCODE_mult!$D$4:$L$19,9,FALSE),2)</f>
        <v>00</v>
      </c>
      <c r="AK89" s="47" t="str">
        <f>DEC2BIN(IF(AA89="X",0,VLOOKUP(AA89,OPCODE_mult!$K$4:$L$19,2,FALSE)),3)</f>
        <v>010</v>
      </c>
      <c r="AL89" s="47">
        <f>IF(AB89="X",0,VLOOKUP(AB89,OPCODE_mult!$G$4:$L$19,6,FALSE))</f>
        <v>0</v>
      </c>
      <c r="AM89" s="47">
        <f>IF(AC89="X",0,VLOOKUP(AC89,OPCODE_mult!$H$4:$L$19,5,FALSE))</f>
        <v>0</v>
      </c>
      <c r="AN89" s="47">
        <f>IF(AD89="X",0,VLOOKUP(AD89,OPCODE_mult!$I$4:$L$19,4,FALSE))</f>
        <v>0</v>
      </c>
      <c r="AO89" s="47">
        <f>IF(AE89="X",0,VLOOKUP(AE89,OPCODE_mult!$J$4:$L$19,3,FALSE))</f>
        <v>7</v>
      </c>
      <c r="AP89" s="47" t="str">
        <f>DEC2BIN(SUM(AL89:AO89),4)</f>
        <v>0111</v>
      </c>
      <c r="AQ89" s="47"/>
      <c r="AR89" s="21" t="str">
        <f>AG89&amp;AH89&amp;AI89&amp;AJ89&amp;AK89&amp;AP89</f>
        <v>00000000100111</v>
      </c>
      <c r="AS89" s="46">
        <f>(BIN2DEC(AP89)+16*BIN2DEC(AK89)+128*BIN2DEC(AJ89)+512*BIN2DEC(AI89)+2048*BIN2DEC(AH89)+8192*BIN2DEC(AG89))</f>
        <v>39</v>
      </c>
      <c r="AU89" s="52"/>
    </row>
    <row r="90" spans="1:48" s="46" customFormat="1" x14ac:dyDescent="0.2">
      <c r="B90" s="47" t="s">
        <v>300</v>
      </c>
      <c r="C90" s="47"/>
      <c r="D90" s="47">
        <v>0</v>
      </c>
      <c r="E90" s="47">
        <v>0</v>
      </c>
      <c r="F90" s="47">
        <f>F89+1</f>
        <v>61</v>
      </c>
      <c r="G90" s="47"/>
      <c r="H90" s="54">
        <f>F90+E90*64+D90*128</f>
        <v>61</v>
      </c>
      <c r="I90" s="4" t="str">
        <f t="shared" si="25"/>
        <v>111101</v>
      </c>
      <c r="J90" s="47" t="str">
        <f>DEC2HEX(H90)</f>
        <v>3D</v>
      </c>
      <c r="K90" s="48"/>
      <c r="L90" s="97" t="s">
        <v>202</v>
      </c>
      <c r="M90" s="46" t="s">
        <v>201</v>
      </c>
      <c r="N90" s="21"/>
      <c r="O90" s="108" t="s">
        <v>125</v>
      </c>
      <c r="P90" s="108" t="s">
        <v>196</v>
      </c>
      <c r="Q90" s="108" t="s">
        <v>34</v>
      </c>
      <c r="R90" s="115" t="s">
        <v>137</v>
      </c>
      <c r="S90" s="109"/>
      <c r="T90" s="108" t="s">
        <v>197</v>
      </c>
      <c r="U90" s="115" t="s">
        <v>137</v>
      </c>
      <c r="W90" s="47" t="s">
        <v>30</v>
      </c>
      <c r="X90" s="47" t="s">
        <v>35</v>
      </c>
      <c r="Y90" s="47" t="s">
        <v>36</v>
      </c>
      <c r="Z90" s="47" t="s">
        <v>196</v>
      </c>
      <c r="AA90" s="47" t="s">
        <v>199</v>
      </c>
      <c r="AB90" s="47" t="s">
        <v>141</v>
      </c>
      <c r="AC90" s="47" t="s">
        <v>141</v>
      </c>
      <c r="AD90" s="47" t="s">
        <v>141</v>
      </c>
      <c r="AE90" s="47" t="s">
        <v>141</v>
      </c>
      <c r="AG90" s="11" t="str">
        <f>DEC2BIN(VLOOKUP(W90,OPCODE_mult!$C$4:$L$19,10,FALSE),1)</f>
        <v>0</v>
      </c>
      <c r="AH90" s="47" t="str">
        <f>DEC2BIN(VLOOKUP(X90,OPCODE_mult!$F$4:$L$19,7,FALSE),2)</f>
        <v>00</v>
      </c>
      <c r="AI90" s="47" t="str">
        <f>DEC2BIN(VLOOKUP(Y90,OPCODE_mult!$E$4:$L$19,8,FALSE),2)</f>
        <v>00</v>
      </c>
      <c r="AJ90" s="47" t="str">
        <f>DEC2BIN(VLOOKUP(Z90,OPCODE_mult!$D$4:$L$19,9,FALSE),2)</f>
        <v>11</v>
      </c>
      <c r="AK90" s="47" t="str">
        <f>DEC2BIN(IF(AA90="X",0,VLOOKUP(AA90,OPCODE_mult!$K$4:$L$19,2,FALSE)),3)</f>
        <v>110</v>
      </c>
      <c r="AL90" s="47">
        <f>IF(AB90="X",0,VLOOKUP(AB90,OPCODE_mult!$G$4:$L$19,6,FALSE))</f>
        <v>0</v>
      </c>
      <c r="AM90" s="47">
        <f>IF(AC90="X",0,VLOOKUP(AC90,OPCODE_mult!$H$4:$L$19,5,FALSE))</f>
        <v>0</v>
      </c>
      <c r="AN90" s="47">
        <f>IF(AD90="X",0,VLOOKUP(AD90,OPCODE_mult!$I$4:$L$19,4,FALSE))</f>
        <v>0</v>
      </c>
      <c r="AO90" s="47">
        <f>IF(AE90="X",0,VLOOKUP(AE90,OPCODE_mult!$J$4:$L$19,3,FALSE))</f>
        <v>0</v>
      </c>
      <c r="AP90" s="47" t="str">
        <f>DEC2BIN(SUM(AL90:AO90),4)</f>
        <v>0000</v>
      </c>
      <c r="AQ90" s="47"/>
      <c r="AR90" s="21" t="str">
        <f>AG90&amp;AH90&amp;AI90&amp;AJ90&amp;AK90&amp;AP90</f>
        <v>00000111100000</v>
      </c>
      <c r="AS90" s="46">
        <v>0</v>
      </c>
      <c r="AU90" s="52"/>
    </row>
    <row r="91" spans="1:48" s="46" customFormat="1" ht="14.25" customHeight="1" x14ac:dyDescent="0.2">
      <c r="B91" s="47" t="s">
        <v>344</v>
      </c>
      <c r="C91" s="47"/>
      <c r="D91" s="47">
        <v>0</v>
      </c>
      <c r="E91" s="47">
        <v>0</v>
      </c>
      <c r="F91" s="47">
        <f>F90+1</f>
        <v>62</v>
      </c>
      <c r="G91" s="47"/>
      <c r="H91" s="54">
        <f>F91+E91*64+D91*128</f>
        <v>62</v>
      </c>
      <c r="I91" s="4" t="str">
        <f t="shared" si="25"/>
        <v>111110</v>
      </c>
      <c r="J91" s="47" t="str">
        <f>DEC2HEX(H91)</f>
        <v>3E</v>
      </c>
      <c r="K91" s="48"/>
      <c r="L91" s="97" t="s">
        <v>194</v>
      </c>
      <c r="M91" s="46" t="s">
        <v>198</v>
      </c>
      <c r="N91" s="21"/>
      <c r="O91" s="108" t="s">
        <v>125</v>
      </c>
      <c r="P91" s="108" t="s">
        <v>196</v>
      </c>
      <c r="Q91" s="108" t="s">
        <v>34</v>
      </c>
      <c r="R91" s="115" t="s">
        <v>137</v>
      </c>
      <c r="S91" s="109"/>
      <c r="T91" s="108" t="s">
        <v>197</v>
      </c>
      <c r="U91" s="115" t="s">
        <v>137</v>
      </c>
      <c r="W91" s="47" t="s">
        <v>30</v>
      </c>
      <c r="X91" s="47" t="s">
        <v>35</v>
      </c>
      <c r="Y91" s="47" t="s">
        <v>36</v>
      </c>
      <c r="Z91" s="47" t="s">
        <v>196</v>
      </c>
      <c r="AA91" s="47" t="s">
        <v>200</v>
      </c>
      <c r="AB91" s="47" t="s">
        <v>141</v>
      </c>
      <c r="AC91" s="47" t="s">
        <v>141</v>
      </c>
      <c r="AD91" s="47" t="s">
        <v>141</v>
      </c>
      <c r="AE91" s="47" t="s">
        <v>141</v>
      </c>
      <c r="AG91" s="11" t="str">
        <f>DEC2BIN(VLOOKUP(W91,OPCODE_mult!$C$4:$L$19,10,FALSE),1)</f>
        <v>0</v>
      </c>
      <c r="AH91" s="47" t="str">
        <f>DEC2BIN(VLOOKUP(X91,OPCODE_mult!$F$4:$L$19,7,FALSE),2)</f>
        <v>00</v>
      </c>
      <c r="AI91" s="47" t="str">
        <f>DEC2BIN(VLOOKUP(Y91,OPCODE_mult!$E$4:$L$19,8,FALSE),2)</f>
        <v>00</v>
      </c>
      <c r="AJ91" s="47" t="str">
        <f>DEC2BIN(VLOOKUP(Z91,OPCODE_mult!$D$4:$L$19,9,FALSE),2)</f>
        <v>11</v>
      </c>
      <c r="AK91" s="47" t="str">
        <f>DEC2BIN(IF(AA91="X",0,VLOOKUP(AA91,OPCODE_mult!$K$4:$L$19,2,FALSE)),3)</f>
        <v>111</v>
      </c>
      <c r="AL91" s="47">
        <f>IF(AB91="X",0,VLOOKUP(AB91,OPCODE_mult!$G$4:$L$19,6,FALSE))</f>
        <v>0</v>
      </c>
      <c r="AM91" s="47">
        <f>IF(AC91="X",0,VLOOKUP(AC91,OPCODE_mult!$H$4:$L$19,5,FALSE))</f>
        <v>0</v>
      </c>
      <c r="AN91" s="47">
        <f>IF(AD91="X",0,VLOOKUP(AD91,OPCODE_mult!$I$4:$L$19,4,FALSE))</f>
        <v>0</v>
      </c>
      <c r="AO91" s="47">
        <f>IF(AE91="X",0,VLOOKUP(AE91,OPCODE_mult!$J$4:$L$19,3,FALSE))</f>
        <v>0</v>
      </c>
      <c r="AP91" s="47" t="str">
        <f>DEC2BIN(SUM(AL91:AO91),4)</f>
        <v>0000</v>
      </c>
      <c r="AQ91" s="47"/>
      <c r="AR91" s="21" t="str">
        <f>AG91&amp;AH91&amp;AI91&amp;AJ91&amp;AK91&amp;AP91</f>
        <v>00000111110000</v>
      </c>
      <c r="AS91" s="46">
        <v>0</v>
      </c>
      <c r="AU91" s="52"/>
    </row>
    <row r="92" spans="1:48" s="46" customFormat="1" x14ac:dyDescent="0.2">
      <c r="B92" s="47" t="s">
        <v>341</v>
      </c>
      <c r="C92" s="47"/>
      <c r="D92" s="47">
        <v>0</v>
      </c>
      <c r="E92" s="47">
        <v>0</v>
      </c>
      <c r="F92" s="47">
        <v>63</v>
      </c>
      <c r="G92" s="47"/>
      <c r="H92" s="54">
        <f>F92+E92*64+D92*128</f>
        <v>63</v>
      </c>
      <c r="I92" s="4" t="str">
        <f t="shared" si="25"/>
        <v>111111</v>
      </c>
      <c r="J92" s="47" t="str">
        <f>DEC2HEX(H92)</f>
        <v>3F</v>
      </c>
      <c r="K92" s="47"/>
      <c r="L92" s="96" t="s">
        <v>293</v>
      </c>
      <c r="M92" s="46" t="s">
        <v>297</v>
      </c>
      <c r="N92" s="21"/>
      <c r="O92" s="108" t="s">
        <v>146</v>
      </c>
      <c r="P92" s="108" t="s">
        <v>31</v>
      </c>
      <c r="Q92" s="108" t="s">
        <v>34</v>
      </c>
      <c r="R92" s="115" t="s">
        <v>137</v>
      </c>
      <c r="S92" s="109"/>
      <c r="T92" s="108" t="s">
        <v>34</v>
      </c>
      <c r="U92" s="108">
        <v>0</v>
      </c>
      <c r="W92" s="47" t="s">
        <v>257</v>
      </c>
      <c r="X92" s="47" t="s">
        <v>154</v>
      </c>
      <c r="Y92" s="47" t="s">
        <v>36</v>
      </c>
      <c r="Z92" s="47" t="s">
        <v>31</v>
      </c>
      <c r="AA92" s="47" t="s">
        <v>233</v>
      </c>
      <c r="AB92" s="47" t="str">
        <f>AB20</f>
        <v>X</v>
      </c>
      <c r="AC92" s="47" t="s">
        <v>30</v>
      </c>
      <c r="AD92" s="47" t="str">
        <f>AD20</f>
        <v>X</v>
      </c>
      <c r="AE92" s="47" t="s">
        <v>141</v>
      </c>
      <c r="AG92" s="47" t="str">
        <f>DEC2BIN(VLOOKUP(W92,OPCODE_mult!$C$4:$L$19,10,FALSE),1)</f>
        <v>1</v>
      </c>
      <c r="AH92" s="47" t="str">
        <f>DEC2BIN(VLOOKUP(X92,OPCODE_mult!$F$4:$L$19,7,FALSE),2)</f>
        <v>10</v>
      </c>
      <c r="AI92" s="47" t="str">
        <f>DEC2BIN(VLOOKUP(Y92,OPCODE_mult!$E$4:$L$19,8,FALSE),2)</f>
        <v>00</v>
      </c>
      <c r="AJ92" s="47" t="str">
        <f>DEC2BIN(VLOOKUP(Z92,OPCODE_mult!$D$4:$L$19,9,FALSE),2)</f>
        <v>00</v>
      </c>
      <c r="AK92" s="47" t="str">
        <f>DEC2BIN(IF(AA92="X",0,VLOOKUP(AA92,OPCODE_mult!$K$4:$L$19,2,FALSE)),3)</f>
        <v>000</v>
      </c>
      <c r="AL92" s="47">
        <f>IF(AB92="X",0,VLOOKUP(AB92,OPCODE_mult!$G$4:$L$19,6,FALSE))</f>
        <v>0</v>
      </c>
      <c r="AM92" s="47">
        <f>IF(AC92="X",0,VLOOKUP(AC92,OPCODE_mult!$H$4:$L$19,5,FALSE))</f>
        <v>0</v>
      </c>
      <c r="AN92" s="47">
        <f>IF(AD92="X",0,VLOOKUP(AD92,OPCODE_mult!$I$4:$L$19,4,FALSE))</f>
        <v>0</v>
      </c>
      <c r="AO92" s="47">
        <f>IF(AE92="X",0,VLOOKUP(AE92,OPCODE_mult!$J$4:$L$19,3,FALSE))</f>
        <v>0</v>
      </c>
      <c r="AP92" s="47" t="str">
        <f>DEC2BIN(SUM(AL92:AO92),4)</f>
        <v>0000</v>
      </c>
      <c r="AQ92" s="47"/>
      <c r="AR92" s="21" t="str">
        <f>AG92&amp;AH92&amp;AI92&amp;AJ92&amp;AK92&amp;AP92</f>
        <v>11000000000000</v>
      </c>
      <c r="AS92" s="46">
        <f>(BIN2DEC(AP92)+16*BIN2DEC(AK92)+128*BIN2DEC(AJ92)+512*BIN2DEC(AI92)+2048*BIN2DEC(AH92)+8192*BIN2DEC(AG92))</f>
        <v>12288</v>
      </c>
      <c r="AU92" s="55"/>
    </row>
    <row r="94" spans="1:48" x14ac:dyDescent="0.2">
      <c r="A94" s="8" t="s">
        <v>121</v>
      </c>
    </row>
    <row r="95" spans="1:48" x14ac:dyDescent="0.2">
      <c r="B95" s="8" t="s">
        <v>252</v>
      </c>
      <c r="C95" s="8"/>
    </row>
    <row r="96" spans="1:48" s="38" customFormat="1" x14ac:dyDescent="0.2">
      <c r="B96" s="9" t="s">
        <v>253</v>
      </c>
      <c r="C96" s="9"/>
      <c r="D96" s="39"/>
      <c r="E96" s="39"/>
      <c r="F96" s="39"/>
      <c r="G96" s="39"/>
      <c r="H96" s="51"/>
      <c r="I96" s="51"/>
      <c r="J96" s="39"/>
      <c r="K96" s="39"/>
      <c r="L96" s="98"/>
      <c r="N96" s="40"/>
      <c r="O96" s="108"/>
      <c r="P96" s="108"/>
      <c r="Q96" s="108"/>
      <c r="R96" s="108"/>
      <c r="S96" s="109"/>
      <c r="T96" s="110"/>
      <c r="U96" s="110"/>
      <c r="AR96" s="40"/>
      <c r="AU96" s="53"/>
    </row>
    <row r="97" spans="2:3" x14ac:dyDescent="0.2">
      <c r="B97" s="56" t="s">
        <v>295</v>
      </c>
      <c r="C97" s="21"/>
    </row>
    <row r="98" spans="2:3" x14ac:dyDescent="0.2">
      <c r="B98" s="21" t="s">
        <v>144</v>
      </c>
    </row>
  </sheetData>
  <hyperlinks>
    <hyperlink ref="B18" r:id="rId1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3" sqref="O13"/>
    </sheetView>
  </sheetViews>
  <sheetFormatPr defaultRowHeight="15" x14ac:dyDescent="0.25"/>
  <cols>
    <col min="1" max="1" width="3.28515625" customWidth="1"/>
    <col min="3" max="6" width="9.140625" style="43"/>
  </cols>
  <sheetData>
    <row r="1" spans="1:12" x14ac:dyDescent="0.25">
      <c r="A1" s="24" t="s">
        <v>332</v>
      </c>
    </row>
    <row r="3" spans="1:12" x14ac:dyDescent="0.25">
      <c r="B3" s="61"/>
      <c r="C3" s="80" t="s">
        <v>263</v>
      </c>
      <c r="D3" s="80" t="s">
        <v>149</v>
      </c>
      <c r="E3" s="80" t="s">
        <v>150</v>
      </c>
      <c r="F3" s="80" t="s">
        <v>153</v>
      </c>
      <c r="G3" s="105" t="s">
        <v>235</v>
      </c>
      <c r="H3" s="105" t="s">
        <v>233</v>
      </c>
      <c r="I3" s="105" t="s">
        <v>234</v>
      </c>
      <c r="J3" s="105" t="s">
        <v>247</v>
      </c>
      <c r="K3" s="80" t="s">
        <v>237</v>
      </c>
      <c r="L3" s="81"/>
    </row>
    <row r="4" spans="1:12" x14ac:dyDescent="0.25">
      <c r="B4" s="82">
        <v>0</v>
      </c>
      <c r="C4" s="68" t="s">
        <v>30</v>
      </c>
      <c r="D4" s="69" t="s">
        <v>31</v>
      </c>
      <c r="E4" s="69" t="s">
        <v>36</v>
      </c>
      <c r="F4" s="69" t="s">
        <v>35</v>
      </c>
      <c r="G4" s="69" t="s">
        <v>20</v>
      </c>
      <c r="H4" s="69" t="s">
        <v>30</v>
      </c>
      <c r="I4" s="69" t="s">
        <v>23</v>
      </c>
      <c r="J4" s="69" t="s">
        <v>31</v>
      </c>
      <c r="K4" s="103" t="s">
        <v>233</v>
      </c>
      <c r="L4" s="83">
        <v>0</v>
      </c>
    </row>
    <row r="5" spans="1:12" x14ac:dyDescent="0.25">
      <c r="B5" s="82">
        <v>1</v>
      </c>
      <c r="C5" s="70" t="s">
        <v>257</v>
      </c>
      <c r="D5" s="71" t="s">
        <v>30</v>
      </c>
      <c r="E5" s="71" t="s">
        <v>152</v>
      </c>
      <c r="F5" s="71" t="s">
        <v>155</v>
      </c>
      <c r="G5" s="71" t="s">
        <v>44</v>
      </c>
      <c r="H5" s="71" t="s">
        <v>16</v>
      </c>
      <c r="I5" s="71" t="s">
        <v>24</v>
      </c>
      <c r="J5" s="71" t="s">
        <v>133</v>
      </c>
      <c r="K5" s="104" t="s">
        <v>234</v>
      </c>
      <c r="L5" s="83">
        <v>1</v>
      </c>
    </row>
    <row r="6" spans="1:12" x14ac:dyDescent="0.25">
      <c r="B6" s="82">
        <v>2</v>
      </c>
      <c r="C6" s="70"/>
      <c r="D6" s="71" t="s">
        <v>133</v>
      </c>
      <c r="E6" s="71" t="s">
        <v>151</v>
      </c>
      <c r="F6" s="71" t="s">
        <v>154</v>
      </c>
      <c r="G6" s="71" t="s">
        <v>18</v>
      </c>
      <c r="H6" s="71" t="s">
        <v>231</v>
      </c>
      <c r="I6" s="71" t="s">
        <v>26</v>
      </c>
      <c r="J6" s="71" t="s">
        <v>303</v>
      </c>
      <c r="K6" s="104" t="s">
        <v>247</v>
      </c>
      <c r="L6" s="84">
        <v>2</v>
      </c>
    </row>
    <row r="7" spans="1:12" x14ac:dyDescent="0.25">
      <c r="B7" s="82">
        <v>3</v>
      </c>
      <c r="C7" s="70"/>
      <c r="D7" s="71" t="s">
        <v>196</v>
      </c>
      <c r="E7" s="71" t="s">
        <v>30</v>
      </c>
      <c r="F7" s="71" t="s">
        <v>30</v>
      </c>
      <c r="G7" s="71" t="s">
        <v>19</v>
      </c>
      <c r="H7" s="71" t="s">
        <v>232</v>
      </c>
      <c r="I7" s="71" t="s">
        <v>25</v>
      </c>
      <c r="J7" s="71" t="s">
        <v>36</v>
      </c>
      <c r="K7" s="104" t="s">
        <v>235</v>
      </c>
      <c r="L7" s="84">
        <v>3</v>
      </c>
    </row>
    <row r="8" spans="1:12" x14ac:dyDescent="0.25">
      <c r="B8" s="82">
        <v>4</v>
      </c>
      <c r="C8" s="73"/>
      <c r="D8" s="74"/>
      <c r="E8" s="74"/>
      <c r="F8" s="74"/>
      <c r="G8" s="71" t="s">
        <v>27</v>
      </c>
      <c r="H8" s="71" t="s">
        <v>219</v>
      </c>
      <c r="I8" s="71" t="s">
        <v>128</v>
      </c>
      <c r="J8" s="71" t="s">
        <v>35</v>
      </c>
      <c r="K8" s="72" t="s">
        <v>190</v>
      </c>
      <c r="L8" s="84">
        <v>4</v>
      </c>
    </row>
    <row r="9" spans="1:12" x14ac:dyDescent="0.25">
      <c r="B9" s="82">
        <v>5</v>
      </c>
      <c r="C9" s="73"/>
      <c r="D9" s="74"/>
      <c r="E9" s="74"/>
      <c r="F9" s="74"/>
      <c r="G9" s="71" t="s">
        <v>28</v>
      </c>
      <c r="H9" s="71" t="s">
        <v>220</v>
      </c>
      <c r="I9" s="71" t="s">
        <v>127</v>
      </c>
      <c r="J9" s="71" t="s">
        <v>272</v>
      </c>
      <c r="K9" s="72" t="s">
        <v>191</v>
      </c>
      <c r="L9" s="84">
        <v>5</v>
      </c>
    </row>
    <row r="10" spans="1:12" x14ac:dyDescent="0.25">
      <c r="B10" s="82">
        <v>6</v>
      </c>
      <c r="C10" s="73"/>
      <c r="D10" s="74"/>
      <c r="E10" s="74"/>
      <c r="F10" s="74"/>
      <c r="G10" s="75" t="s">
        <v>21</v>
      </c>
      <c r="H10" s="71" t="s">
        <v>52</v>
      </c>
      <c r="I10" s="71" t="s">
        <v>189</v>
      </c>
      <c r="J10" s="71" t="s">
        <v>246</v>
      </c>
      <c r="K10" s="72" t="s">
        <v>199</v>
      </c>
      <c r="L10" s="84">
        <v>6</v>
      </c>
    </row>
    <row r="11" spans="1:12" x14ac:dyDescent="0.25">
      <c r="B11" s="82">
        <v>7</v>
      </c>
      <c r="C11" s="73"/>
      <c r="D11" s="74"/>
      <c r="E11" s="74"/>
      <c r="F11" s="74"/>
      <c r="G11" s="71" t="s">
        <v>291</v>
      </c>
      <c r="H11" s="71" t="s">
        <v>53</v>
      </c>
      <c r="I11" s="71" t="s">
        <v>188</v>
      </c>
      <c r="J11" s="107" t="s">
        <v>254</v>
      </c>
      <c r="K11" s="72" t="s">
        <v>200</v>
      </c>
      <c r="L11" s="84">
        <v>7</v>
      </c>
    </row>
    <row r="12" spans="1:12" x14ac:dyDescent="0.25">
      <c r="B12" s="82">
        <v>8</v>
      </c>
      <c r="C12" s="73"/>
      <c r="D12" s="74"/>
      <c r="E12" s="74"/>
      <c r="F12" s="74"/>
      <c r="G12" s="71" t="s">
        <v>289</v>
      </c>
      <c r="H12" s="62"/>
      <c r="I12" s="62"/>
      <c r="J12" s="106"/>
      <c r="K12" s="76"/>
      <c r="L12" s="84">
        <v>8</v>
      </c>
    </row>
    <row r="13" spans="1:12" x14ac:dyDescent="0.25">
      <c r="B13" s="82">
        <v>9</v>
      </c>
      <c r="C13" s="73"/>
      <c r="D13" s="74"/>
      <c r="E13" s="74"/>
      <c r="F13" s="74"/>
      <c r="G13" s="71" t="s">
        <v>290</v>
      </c>
      <c r="H13" s="62"/>
      <c r="I13" s="62"/>
      <c r="J13" s="106"/>
      <c r="K13" s="76"/>
      <c r="L13" s="84">
        <v>9</v>
      </c>
    </row>
    <row r="14" spans="1:12" x14ac:dyDescent="0.25">
      <c r="B14" s="82">
        <v>10</v>
      </c>
      <c r="C14" s="73"/>
      <c r="D14" s="74"/>
      <c r="E14" s="74"/>
      <c r="F14" s="74"/>
      <c r="G14" s="71" t="b">
        <v>0</v>
      </c>
      <c r="H14" s="62"/>
      <c r="I14" s="62"/>
      <c r="J14" s="62"/>
      <c r="K14" s="76"/>
      <c r="L14" s="84">
        <v>10</v>
      </c>
    </row>
    <row r="15" spans="1:12" x14ac:dyDescent="0.25">
      <c r="B15" s="82">
        <v>11</v>
      </c>
      <c r="C15" s="73"/>
      <c r="D15" s="74"/>
      <c r="E15" s="74"/>
      <c r="F15" s="74"/>
      <c r="G15" s="71" t="s">
        <v>45</v>
      </c>
      <c r="H15" s="62"/>
      <c r="I15" s="62"/>
      <c r="J15" s="62"/>
      <c r="K15" s="76"/>
      <c r="L15" s="84">
        <v>11</v>
      </c>
    </row>
    <row r="16" spans="1:12" x14ac:dyDescent="0.25">
      <c r="B16" s="82">
        <v>12</v>
      </c>
      <c r="C16" s="73"/>
      <c r="D16" s="74"/>
      <c r="E16" s="74"/>
      <c r="F16" s="74"/>
      <c r="G16" s="71" t="s">
        <v>46</v>
      </c>
      <c r="H16" s="62"/>
      <c r="I16" s="62"/>
      <c r="J16" s="62"/>
      <c r="K16" s="76"/>
      <c r="L16" s="84">
        <v>12</v>
      </c>
    </row>
    <row r="17" spans="2:12" x14ac:dyDescent="0.25">
      <c r="B17" s="82">
        <v>13</v>
      </c>
      <c r="C17" s="73"/>
      <c r="D17" s="74"/>
      <c r="E17" s="74"/>
      <c r="F17" s="74"/>
      <c r="G17" s="71" t="s">
        <v>210</v>
      </c>
      <c r="H17" s="62"/>
      <c r="I17" s="62"/>
      <c r="J17" s="62"/>
      <c r="K17" s="76"/>
      <c r="L17" s="84">
        <v>13</v>
      </c>
    </row>
    <row r="18" spans="2:12" x14ac:dyDescent="0.25">
      <c r="B18" s="82">
        <v>14</v>
      </c>
      <c r="C18" s="73"/>
      <c r="D18" s="74"/>
      <c r="E18" s="74"/>
      <c r="F18" s="74"/>
      <c r="G18" s="71" t="s">
        <v>209</v>
      </c>
      <c r="H18" s="62"/>
      <c r="I18" s="62"/>
      <c r="J18" s="62"/>
      <c r="K18" s="76"/>
      <c r="L18" s="84">
        <v>14</v>
      </c>
    </row>
    <row r="19" spans="2:12" x14ac:dyDescent="0.25">
      <c r="B19" s="85">
        <v>15</v>
      </c>
      <c r="C19" s="77"/>
      <c r="D19" s="78"/>
      <c r="E19" s="78"/>
      <c r="F19" s="78"/>
      <c r="G19" s="18" t="b">
        <v>1</v>
      </c>
      <c r="H19" s="63"/>
      <c r="I19" s="63"/>
      <c r="J19" s="63"/>
      <c r="K19" s="79"/>
      <c r="L19" s="86">
        <v>15</v>
      </c>
    </row>
    <row r="21" spans="2:12" x14ac:dyDescent="0.25">
      <c r="B21" s="4" t="s">
        <v>255</v>
      </c>
      <c r="C21" s="4">
        <v>1</v>
      </c>
      <c r="D21" s="4">
        <v>2</v>
      </c>
      <c r="E21" s="4">
        <v>2</v>
      </c>
      <c r="F21" s="4">
        <v>2</v>
      </c>
      <c r="G21" s="4">
        <v>4</v>
      </c>
      <c r="H21" s="4">
        <v>3</v>
      </c>
      <c r="I21" s="4">
        <v>3</v>
      </c>
      <c r="J21" s="4">
        <v>4</v>
      </c>
      <c r="K21" s="4">
        <v>3</v>
      </c>
    </row>
    <row r="22" spans="2:12" x14ac:dyDescent="0.25">
      <c r="B22" s="4" t="s">
        <v>256</v>
      </c>
      <c r="C22" s="4">
        <v>1</v>
      </c>
      <c r="D22" s="4">
        <f>D21</f>
        <v>2</v>
      </c>
      <c r="E22" s="4">
        <f>E21</f>
        <v>2</v>
      </c>
      <c r="F22" s="4">
        <f>F21</f>
        <v>2</v>
      </c>
      <c r="G22" s="4">
        <f>G21</f>
        <v>4</v>
      </c>
      <c r="H22" s="4"/>
      <c r="I22" s="4"/>
      <c r="J22" s="4"/>
      <c r="K22" s="4">
        <f>K21</f>
        <v>3</v>
      </c>
      <c r="L22" s="7">
        <f>SUM(C22:K22)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3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4" t="s">
        <v>310</v>
      </c>
    </row>
    <row r="3" spans="1:22" x14ac:dyDescent="0.2">
      <c r="B3" s="22" t="s">
        <v>322</v>
      </c>
    </row>
    <row r="4" spans="1:22" x14ac:dyDescent="0.2">
      <c r="B4" s="22"/>
      <c r="C4" s="22" t="s">
        <v>157</v>
      </c>
    </row>
    <row r="5" spans="1:22" s="22" customFormat="1" x14ac:dyDescent="0.2">
      <c r="D5" s="27" t="s">
        <v>156</v>
      </c>
      <c r="F5" s="23"/>
      <c r="G5" s="100">
        <v>0</v>
      </c>
      <c r="H5" s="100">
        <v>1</v>
      </c>
      <c r="I5" s="100">
        <v>2</v>
      </c>
      <c r="J5" s="100">
        <v>3</v>
      </c>
      <c r="K5" s="7"/>
      <c r="L5" s="7"/>
    </row>
    <row r="6" spans="1:22" x14ac:dyDescent="0.2">
      <c r="D6" s="1">
        <v>2</v>
      </c>
      <c r="F6" s="23" t="s">
        <v>149</v>
      </c>
      <c r="G6" s="4" t="s">
        <v>31</v>
      </c>
      <c r="H6" s="4" t="s">
        <v>30</v>
      </c>
      <c r="I6" s="4" t="s">
        <v>133</v>
      </c>
      <c r="J6" s="4" t="s">
        <v>196</v>
      </c>
      <c r="K6" s="4"/>
      <c r="L6" s="4"/>
    </row>
    <row r="7" spans="1:22" x14ac:dyDescent="0.2">
      <c r="D7" s="1">
        <v>2</v>
      </c>
      <c r="F7" s="23" t="s">
        <v>150</v>
      </c>
      <c r="G7" s="4" t="s">
        <v>36</v>
      </c>
      <c r="H7" s="4" t="s">
        <v>152</v>
      </c>
      <c r="I7" s="4" t="s">
        <v>151</v>
      </c>
      <c r="J7" s="4" t="s">
        <v>30</v>
      </c>
    </row>
    <row r="8" spans="1:22" s="3" customFormat="1" x14ac:dyDescent="0.2">
      <c r="D8" s="3">
        <v>2</v>
      </c>
      <c r="F8" s="44" t="s">
        <v>153</v>
      </c>
      <c r="G8" s="11" t="s">
        <v>35</v>
      </c>
      <c r="H8" s="11" t="s">
        <v>155</v>
      </c>
      <c r="I8" s="11" t="s">
        <v>154</v>
      </c>
      <c r="J8" s="11" t="s">
        <v>30</v>
      </c>
    </row>
    <row r="9" spans="1:22" x14ac:dyDescent="0.2">
      <c r="D9" s="29">
        <f>SUM(D6:D8)</f>
        <v>6</v>
      </c>
      <c r="G9" s="4"/>
      <c r="H9" s="4"/>
      <c r="I9" s="4"/>
      <c r="J9" s="4"/>
    </row>
    <row r="10" spans="1:22" x14ac:dyDescent="0.2">
      <c r="G10" s="4"/>
      <c r="H10" s="4"/>
    </row>
    <row r="11" spans="1:22" s="14" customFormat="1" x14ac:dyDescent="0.2">
      <c r="B11" s="30"/>
      <c r="C11" s="30" t="s">
        <v>158</v>
      </c>
      <c r="F11" s="34"/>
    </row>
    <row r="12" spans="1:22" s="14" customFormat="1" x14ac:dyDescent="0.2">
      <c r="D12" s="14">
        <v>1</v>
      </c>
      <c r="F12" s="34" t="s">
        <v>35</v>
      </c>
      <c r="G12" s="15" t="s">
        <v>30</v>
      </c>
      <c r="H12" s="15" t="s">
        <v>328</v>
      </c>
    </row>
    <row r="13" spans="1:22" s="14" customFormat="1" ht="11.25" customHeight="1" x14ac:dyDescent="0.2">
      <c r="D13" s="31">
        <f>SUM(D12:D12)</f>
        <v>1</v>
      </c>
    </row>
    <row r="14" spans="1:22" s="14" customFormat="1" ht="12.75" customHeight="1" x14ac:dyDescent="0.2">
      <c r="K14" s="15"/>
      <c r="L14" s="15"/>
    </row>
    <row r="15" spans="1:22" x14ac:dyDescent="0.2">
      <c r="B15" s="22" t="s">
        <v>187</v>
      </c>
    </row>
    <row r="16" spans="1:22" x14ac:dyDescent="0.2">
      <c r="D16" s="27" t="s">
        <v>156</v>
      </c>
      <c r="G16" s="100">
        <v>0</v>
      </c>
      <c r="H16" s="100">
        <v>1</v>
      </c>
      <c r="I16" s="100">
        <v>2</v>
      </c>
      <c r="J16" s="100">
        <v>3</v>
      </c>
      <c r="K16" s="100">
        <v>4</v>
      </c>
      <c r="L16" s="100">
        <v>5</v>
      </c>
      <c r="M16" s="100">
        <v>6</v>
      </c>
      <c r="N16" s="100">
        <v>7</v>
      </c>
      <c r="O16" s="100">
        <v>8</v>
      </c>
      <c r="P16" s="100">
        <v>9</v>
      </c>
      <c r="Q16" s="100">
        <v>10</v>
      </c>
      <c r="R16" s="100">
        <v>11</v>
      </c>
      <c r="S16" s="100">
        <v>12</v>
      </c>
      <c r="T16" s="100">
        <v>13</v>
      </c>
      <c r="U16" s="100">
        <v>14</v>
      </c>
      <c r="V16" s="100">
        <v>15</v>
      </c>
    </row>
    <row r="17" spans="2:22" x14ac:dyDescent="0.2">
      <c r="D17" s="28">
        <v>4</v>
      </c>
      <c r="E17" s="28"/>
      <c r="F17" s="23" t="s">
        <v>331</v>
      </c>
      <c r="G17" s="4" t="s">
        <v>20</v>
      </c>
      <c r="H17" s="4" t="s">
        <v>44</v>
      </c>
      <c r="I17" s="4" t="s">
        <v>18</v>
      </c>
      <c r="J17" s="4" t="s">
        <v>19</v>
      </c>
      <c r="K17" s="4" t="s">
        <v>27</v>
      </c>
      <c r="L17" s="4" t="s">
        <v>28</v>
      </c>
      <c r="M17" s="6" t="s">
        <v>203</v>
      </c>
      <c r="N17" s="4" t="s">
        <v>212</v>
      </c>
      <c r="O17" s="4" t="s">
        <v>208</v>
      </c>
      <c r="P17" s="4" t="s">
        <v>207</v>
      </c>
      <c r="Q17" s="4" t="b">
        <v>0</v>
      </c>
      <c r="R17" s="4" t="s">
        <v>45</v>
      </c>
      <c r="S17" s="4" t="s">
        <v>46</v>
      </c>
      <c r="T17" s="4" t="s">
        <v>210</v>
      </c>
      <c r="U17" s="4" t="s">
        <v>209</v>
      </c>
      <c r="V17" s="1" t="b">
        <v>1</v>
      </c>
    </row>
    <row r="18" spans="2:22" x14ac:dyDescent="0.2">
      <c r="D18" s="28"/>
      <c r="G18" s="4" t="s">
        <v>205</v>
      </c>
      <c r="H18" s="4" t="s">
        <v>163</v>
      </c>
      <c r="I18" s="4" t="s">
        <v>161</v>
      </c>
      <c r="J18" s="4" t="s">
        <v>223</v>
      </c>
      <c r="K18" s="4" t="s">
        <v>162</v>
      </c>
      <c r="L18" s="4" t="s">
        <v>224</v>
      </c>
      <c r="M18" s="4" t="s">
        <v>204</v>
      </c>
      <c r="N18" s="4" t="s">
        <v>225</v>
      </c>
      <c r="O18" s="4" t="s">
        <v>206</v>
      </c>
      <c r="P18" s="4" t="s">
        <v>226</v>
      </c>
      <c r="Q18" s="4">
        <v>0</v>
      </c>
      <c r="R18" s="4" t="s">
        <v>227</v>
      </c>
      <c r="S18" s="4" t="s">
        <v>228</v>
      </c>
      <c r="T18" s="4" t="s">
        <v>229</v>
      </c>
      <c r="U18" s="4" t="s">
        <v>230</v>
      </c>
      <c r="V18" s="4">
        <v>-1</v>
      </c>
    </row>
    <row r="19" spans="2:22" x14ac:dyDescent="0.2">
      <c r="D19" s="1">
        <v>3</v>
      </c>
      <c r="F19" s="23" t="s">
        <v>233</v>
      </c>
      <c r="G19" s="4" t="s">
        <v>30</v>
      </c>
      <c r="H19" s="4" t="s">
        <v>16</v>
      </c>
      <c r="I19" s="4" t="s">
        <v>231</v>
      </c>
      <c r="J19" s="4" t="s">
        <v>232</v>
      </c>
      <c r="K19" s="4" t="s">
        <v>219</v>
      </c>
      <c r="L19" s="4" t="s">
        <v>220</v>
      </c>
      <c r="M19" s="4" t="s">
        <v>52</v>
      </c>
      <c r="N19" s="4" t="s">
        <v>53</v>
      </c>
    </row>
    <row r="20" spans="2:22" x14ac:dyDescent="0.2">
      <c r="D20" s="1">
        <v>3</v>
      </c>
      <c r="F20" s="23" t="s">
        <v>234</v>
      </c>
      <c r="G20" s="4" t="s">
        <v>23</v>
      </c>
      <c r="H20" s="4" t="s">
        <v>24</v>
      </c>
      <c r="I20" s="4" t="s">
        <v>26</v>
      </c>
      <c r="J20" s="4" t="s">
        <v>25</v>
      </c>
      <c r="K20" s="4" t="s">
        <v>128</v>
      </c>
      <c r="L20" s="4" t="s">
        <v>127</v>
      </c>
      <c r="M20" s="4" t="s">
        <v>189</v>
      </c>
      <c r="N20" s="4" t="s">
        <v>188</v>
      </c>
    </row>
    <row r="21" spans="2:22" x14ac:dyDescent="0.2">
      <c r="D21" s="1">
        <v>1</v>
      </c>
      <c r="F21" s="23" t="s">
        <v>247</v>
      </c>
      <c r="G21" s="4" t="s">
        <v>31</v>
      </c>
      <c r="H21" s="4" t="s">
        <v>133</v>
      </c>
      <c r="I21" s="4" t="s">
        <v>136</v>
      </c>
      <c r="J21" s="4" t="s">
        <v>36</v>
      </c>
      <c r="K21" s="4" t="s">
        <v>245</v>
      </c>
      <c r="L21" s="4" t="s">
        <v>246</v>
      </c>
      <c r="M21" s="11" t="s">
        <v>138</v>
      </c>
      <c r="N21" s="11" t="s">
        <v>148</v>
      </c>
    </row>
    <row r="22" spans="2:22" x14ac:dyDescent="0.2">
      <c r="D22" s="1">
        <v>3</v>
      </c>
      <c r="F22" s="23" t="s">
        <v>125</v>
      </c>
      <c r="G22" s="4" t="s">
        <v>233</v>
      </c>
      <c r="H22" s="4" t="s">
        <v>234</v>
      </c>
      <c r="I22" s="4" t="s">
        <v>218</v>
      </c>
      <c r="J22" s="4" t="s">
        <v>235</v>
      </c>
      <c r="K22" s="4" t="s">
        <v>190</v>
      </c>
      <c r="L22" s="4" t="s">
        <v>191</v>
      </c>
      <c r="M22" s="4" t="s">
        <v>199</v>
      </c>
      <c r="N22" s="4" t="s">
        <v>200</v>
      </c>
    </row>
    <row r="23" spans="2:22" x14ac:dyDescent="0.2">
      <c r="D23" s="29">
        <f>MAX(D17:D21)+D22</f>
        <v>7</v>
      </c>
    </row>
    <row r="24" spans="2:22" x14ac:dyDescent="0.2">
      <c r="D24" s="35"/>
    </row>
    <row r="25" spans="2:22" x14ac:dyDescent="0.2">
      <c r="B25" s="22" t="s">
        <v>323</v>
      </c>
      <c r="D25" s="35"/>
    </row>
    <row r="26" spans="2:22" x14ac:dyDescent="0.2">
      <c r="D26" s="27" t="s">
        <v>156</v>
      </c>
      <c r="E26" s="22"/>
      <c r="G26" s="100">
        <v>0</v>
      </c>
      <c r="H26" s="100">
        <v>1</v>
      </c>
      <c r="I26" s="100">
        <v>2</v>
      </c>
      <c r="J26" s="100">
        <v>3</v>
      </c>
    </row>
    <row r="27" spans="2:22" x14ac:dyDescent="0.2">
      <c r="D27" s="28">
        <v>1</v>
      </c>
      <c r="E27" s="22"/>
      <c r="F27" s="23" t="s">
        <v>263</v>
      </c>
      <c r="G27" s="4" t="s">
        <v>30</v>
      </c>
      <c r="H27" s="4" t="s">
        <v>257</v>
      </c>
      <c r="I27" s="7"/>
      <c r="J27" s="7"/>
    </row>
    <row r="28" spans="2:22" x14ac:dyDescent="0.2">
      <c r="D28" s="99">
        <f>SUM(D27)</f>
        <v>1</v>
      </c>
      <c r="E28" s="22"/>
      <c r="G28" s="4"/>
      <c r="H28" s="4"/>
      <c r="I28" s="7"/>
      <c r="J28" s="7"/>
    </row>
    <row r="29" spans="2:22" x14ac:dyDescent="0.2">
      <c r="D29" s="28"/>
      <c r="E29" s="22"/>
      <c r="G29" s="4"/>
      <c r="H29" s="4"/>
      <c r="I29" s="7"/>
      <c r="J29" s="7"/>
    </row>
    <row r="30" spans="2:22" s="25" customFormat="1" x14ac:dyDescent="0.2">
      <c r="D30" s="37"/>
      <c r="F30" s="36"/>
      <c r="G30" s="26"/>
      <c r="H30" s="26"/>
      <c r="I30" s="26"/>
      <c r="J30" s="26"/>
      <c r="K30" s="26"/>
    </row>
    <row r="31" spans="2:22" x14ac:dyDescent="0.2">
      <c r="B31" s="22" t="s">
        <v>314</v>
      </c>
      <c r="D31" s="35"/>
      <c r="F31" s="42" t="s">
        <v>325</v>
      </c>
      <c r="G31" s="32"/>
      <c r="H31" s="32"/>
      <c r="J31" s="32" t="s">
        <v>326</v>
      </c>
      <c r="K31" s="18"/>
      <c r="L31" s="18"/>
    </row>
    <row r="32" spans="2:22" x14ac:dyDescent="0.2">
      <c r="C32" s="1" t="s">
        <v>236</v>
      </c>
      <c r="D32" s="1">
        <f>D9</f>
        <v>6</v>
      </c>
      <c r="F32" s="4">
        <f>H32+D32-1</f>
        <v>5</v>
      </c>
      <c r="G32" s="4" t="s">
        <v>239</v>
      </c>
      <c r="H32" s="4">
        <v>0</v>
      </c>
      <c r="K32" s="4"/>
    </row>
    <row r="33" spans="1:12" x14ac:dyDescent="0.2">
      <c r="C33" s="1" t="s">
        <v>237</v>
      </c>
      <c r="D33" s="1">
        <f>D22</f>
        <v>3</v>
      </c>
      <c r="F33" s="4">
        <f>H33+D33-1</f>
        <v>8</v>
      </c>
      <c r="G33" s="4" t="s">
        <v>239</v>
      </c>
      <c r="H33" s="4">
        <f>F32+1</f>
        <v>6</v>
      </c>
      <c r="J33" s="4">
        <f>L33+D33-1</f>
        <v>2</v>
      </c>
      <c r="K33" s="4" t="s">
        <v>239</v>
      </c>
      <c r="L33" s="4">
        <v>0</v>
      </c>
    </row>
    <row r="34" spans="1:12" x14ac:dyDescent="0.2">
      <c r="C34" s="1" t="s">
        <v>238</v>
      </c>
      <c r="D34" s="1">
        <f>MAX(D17:D21)</f>
        <v>4</v>
      </c>
      <c r="F34" s="4">
        <f>H34+D34-1</f>
        <v>12</v>
      </c>
      <c r="G34" s="4" t="s">
        <v>239</v>
      </c>
      <c r="H34" s="4">
        <f>F33+1</f>
        <v>9</v>
      </c>
      <c r="J34" s="4">
        <f>L34+D34-1</f>
        <v>6</v>
      </c>
      <c r="K34" s="4" t="s">
        <v>239</v>
      </c>
      <c r="L34" s="4">
        <f>J33+1</f>
        <v>3</v>
      </c>
    </row>
    <row r="35" spans="1:12" x14ac:dyDescent="0.2">
      <c r="C35" s="1" t="s">
        <v>324</v>
      </c>
      <c r="D35" s="1">
        <v>1</v>
      </c>
      <c r="F35" s="4">
        <v>13</v>
      </c>
      <c r="G35" s="4" t="s">
        <v>239</v>
      </c>
      <c r="H35" s="4">
        <v>13</v>
      </c>
      <c r="J35" s="4"/>
      <c r="K35" s="4"/>
      <c r="L35" s="4"/>
    </row>
    <row r="36" spans="1:12" x14ac:dyDescent="0.2">
      <c r="D36" s="29">
        <f>SUM(D32:D35)</f>
        <v>14</v>
      </c>
    </row>
    <row r="38" spans="1:12" x14ac:dyDescent="0.2">
      <c r="B38" s="30" t="s">
        <v>315</v>
      </c>
    </row>
    <row r="39" spans="1:12" x14ac:dyDescent="0.2">
      <c r="D39" s="31">
        <f>D13</f>
        <v>1</v>
      </c>
    </row>
    <row r="41" spans="1:12" x14ac:dyDescent="0.2">
      <c r="A41" s="1" t="s">
        <v>13</v>
      </c>
      <c r="B41" s="1" t="s">
        <v>327</v>
      </c>
    </row>
    <row r="42" spans="1:12" x14ac:dyDescent="0.2">
      <c r="A42" s="14" t="s">
        <v>330</v>
      </c>
      <c r="B42" s="14" t="s"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4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4" t="s">
        <v>311</v>
      </c>
    </row>
    <row r="4" spans="1:20" x14ac:dyDescent="0.2">
      <c r="C4" s="32" t="s">
        <v>177</v>
      </c>
      <c r="D4" s="18"/>
      <c r="E4" s="18"/>
      <c r="G4" s="32" t="s">
        <v>178</v>
      </c>
      <c r="H4" s="18"/>
      <c r="J4" s="32" t="s">
        <v>181</v>
      </c>
      <c r="K4" s="18"/>
      <c r="M4" s="32" t="s">
        <v>184</v>
      </c>
      <c r="N4" s="33"/>
      <c r="P4" s="32" t="s">
        <v>185</v>
      </c>
      <c r="Q4" s="18"/>
      <c r="S4" s="32" t="s">
        <v>186</v>
      </c>
      <c r="T4" s="18"/>
    </row>
    <row r="5" spans="1:20" x14ac:dyDescent="0.2">
      <c r="C5" s="4" t="s">
        <v>179</v>
      </c>
      <c r="D5" s="4" t="s">
        <v>164</v>
      </c>
      <c r="E5" s="4" t="s">
        <v>180</v>
      </c>
      <c r="G5" s="4" t="s">
        <v>179</v>
      </c>
      <c r="H5" s="4" t="s">
        <v>164</v>
      </c>
      <c r="J5" s="4" t="s">
        <v>179</v>
      </c>
      <c r="K5" s="4" t="s">
        <v>164</v>
      </c>
      <c r="M5" s="4" t="s">
        <v>182</v>
      </c>
      <c r="N5" s="4" t="s">
        <v>183</v>
      </c>
      <c r="P5" s="4" t="s">
        <v>182</v>
      </c>
      <c r="Q5" s="4" t="s">
        <v>183</v>
      </c>
      <c r="S5" s="4" t="s">
        <v>179</v>
      </c>
      <c r="T5" s="4" t="s">
        <v>164</v>
      </c>
    </row>
    <row r="6" spans="1:20" x14ac:dyDescent="0.2">
      <c r="C6" s="4"/>
      <c r="D6" s="4"/>
      <c r="E6" s="4"/>
      <c r="G6" s="4"/>
      <c r="H6" s="4"/>
      <c r="J6" s="4"/>
      <c r="K6" s="4"/>
      <c r="M6" s="4" t="s">
        <v>179</v>
      </c>
      <c r="N6" s="4" t="s">
        <v>164</v>
      </c>
      <c r="P6" s="4" t="s">
        <v>179</v>
      </c>
      <c r="Q6" s="4" t="s">
        <v>164</v>
      </c>
      <c r="S6" s="4"/>
      <c r="T6" s="4"/>
    </row>
    <row r="7" spans="1:20" x14ac:dyDescent="0.2">
      <c r="A7" s="4" t="s">
        <v>31</v>
      </c>
      <c r="B7" s="4" t="s">
        <v>31</v>
      </c>
      <c r="C7" s="4"/>
      <c r="D7" s="4"/>
      <c r="E7" s="4"/>
      <c r="G7" s="4"/>
      <c r="H7" s="4"/>
      <c r="J7" s="4"/>
      <c r="K7" s="4"/>
      <c r="S7" s="4" t="s">
        <v>31</v>
      </c>
      <c r="T7" s="4" t="s">
        <v>30</v>
      </c>
    </row>
    <row r="8" spans="1:20" x14ac:dyDescent="0.2">
      <c r="A8" s="4" t="s">
        <v>30</v>
      </c>
      <c r="B8" s="4" t="s">
        <v>30</v>
      </c>
      <c r="C8" s="4">
        <v>0</v>
      </c>
      <c r="D8" s="4" t="s">
        <v>30</v>
      </c>
      <c r="E8" s="4">
        <v>1</v>
      </c>
      <c r="G8" s="4"/>
      <c r="H8" s="4"/>
      <c r="J8" s="4"/>
      <c r="K8" s="4"/>
      <c r="M8" s="4"/>
      <c r="N8" s="4"/>
      <c r="P8" s="4"/>
      <c r="Q8" s="4"/>
      <c r="S8" s="4"/>
      <c r="T8" s="4"/>
    </row>
    <row r="9" spans="1:20" x14ac:dyDescent="0.2">
      <c r="A9" s="6" t="s">
        <v>11</v>
      </c>
      <c r="B9" s="4" t="s">
        <v>165</v>
      </c>
      <c r="C9" s="4" t="s">
        <v>31</v>
      </c>
      <c r="D9" s="4" t="s">
        <v>30</v>
      </c>
      <c r="E9" s="4">
        <v>1</v>
      </c>
      <c r="M9" s="4"/>
      <c r="N9" s="4"/>
      <c r="P9" s="4"/>
      <c r="Q9" s="4"/>
    </row>
    <row r="10" spans="1:20" x14ac:dyDescent="0.2">
      <c r="A10" s="6" t="s">
        <v>12</v>
      </c>
      <c r="B10" s="4" t="s">
        <v>37</v>
      </c>
      <c r="C10" s="4" t="s">
        <v>31</v>
      </c>
      <c r="D10" s="4" t="s">
        <v>30</v>
      </c>
      <c r="E10" s="4">
        <v>0</v>
      </c>
      <c r="M10" s="4"/>
      <c r="N10" s="4"/>
      <c r="P10" s="4"/>
      <c r="Q10" s="4"/>
    </row>
    <row r="11" spans="1:20" x14ac:dyDescent="0.2">
      <c r="A11" s="6" t="s">
        <v>13</v>
      </c>
      <c r="B11" s="4" t="s">
        <v>38</v>
      </c>
      <c r="C11" s="4"/>
      <c r="D11" s="4"/>
      <c r="E11" s="4"/>
      <c r="G11" s="4" t="s">
        <v>31</v>
      </c>
      <c r="H11" s="4" t="s">
        <v>30</v>
      </c>
      <c r="M11" s="4"/>
      <c r="N11" s="4"/>
      <c r="P11" s="4"/>
      <c r="Q11" s="4"/>
    </row>
    <row r="12" spans="1:20" x14ac:dyDescent="0.2">
      <c r="A12" s="17" t="s">
        <v>14</v>
      </c>
      <c r="B12" s="4" t="s">
        <v>39</v>
      </c>
      <c r="C12" s="4"/>
      <c r="D12" s="4"/>
      <c r="E12" s="4"/>
      <c r="M12" s="4" t="s">
        <v>31</v>
      </c>
      <c r="N12" s="4" t="s">
        <v>30</v>
      </c>
    </row>
    <row r="13" spans="1:20" x14ac:dyDescent="0.2">
      <c r="A13" s="15" t="s">
        <v>15</v>
      </c>
      <c r="B13" s="4" t="s">
        <v>40</v>
      </c>
      <c r="C13" s="4"/>
      <c r="D13" s="4"/>
      <c r="E13" s="4"/>
      <c r="M13" s="4" t="s">
        <v>31</v>
      </c>
      <c r="N13" s="4" t="s">
        <v>30</v>
      </c>
      <c r="P13" s="4"/>
      <c r="Q13" s="4"/>
    </row>
    <row r="14" spans="1:20" x14ac:dyDescent="0.2">
      <c r="A14" s="15" t="s">
        <v>42</v>
      </c>
      <c r="B14" s="4" t="s">
        <v>166</v>
      </c>
      <c r="C14" s="4"/>
      <c r="D14" s="4"/>
      <c r="E14" s="4"/>
      <c r="J14" s="4" t="s">
        <v>31</v>
      </c>
      <c r="K14" s="4" t="s">
        <v>30</v>
      </c>
      <c r="M14" s="4"/>
      <c r="N14" s="4"/>
    </row>
    <row r="15" spans="1:20" x14ac:dyDescent="0.2">
      <c r="A15" s="20" t="s">
        <v>43</v>
      </c>
      <c r="B15" s="4" t="s">
        <v>39</v>
      </c>
      <c r="C15" s="4"/>
      <c r="D15" s="4"/>
      <c r="E15" s="4"/>
      <c r="M15" s="4"/>
      <c r="N15" s="4"/>
      <c r="P15" s="4" t="s">
        <v>31</v>
      </c>
      <c r="Q15" s="4" t="s">
        <v>30</v>
      </c>
    </row>
    <row r="16" spans="1:20" x14ac:dyDescent="0.2">
      <c r="A16" s="4" t="s">
        <v>16</v>
      </c>
      <c r="B16" s="4" t="s">
        <v>167</v>
      </c>
      <c r="C16" s="4">
        <v>0</v>
      </c>
      <c r="D16" s="4" t="s">
        <v>30</v>
      </c>
      <c r="E16" s="4">
        <v>0</v>
      </c>
      <c r="M16" s="4"/>
      <c r="N16" s="4"/>
    </row>
    <row r="17" spans="1:20" x14ac:dyDescent="0.2">
      <c r="A17" s="11" t="s">
        <v>52</v>
      </c>
      <c r="B17" s="4" t="s">
        <v>168</v>
      </c>
      <c r="C17" s="4">
        <v>1</v>
      </c>
      <c r="D17" s="4" t="s">
        <v>30</v>
      </c>
      <c r="E17" s="4">
        <v>1</v>
      </c>
      <c r="M17" s="4"/>
      <c r="N17" s="4"/>
    </row>
    <row r="18" spans="1:20" x14ac:dyDescent="0.2">
      <c r="A18" s="11" t="s">
        <v>53</v>
      </c>
      <c r="B18" s="6" t="s">
        <v>169</v>
      </c>
      <c r="C18" s="4">
        <v>-1</v>
      </c>
      <c r="D18" s="4" t="s">
        <v>30</v>
      </c>
      <c r="E18" s="4">
        <v>1</v>
      </c>
      <c r="M18" s="4"/>
      <c r="N18" s="4"/>
      <c r="S18" s="4"/>
      <c r="T18" s="4"/>
    </row>
    <row r="19" spans="1:20" x14ac:dyDescent="0.2">
      <c r="A19" s="11" t="s">
        <v>54</v>
      </c>
      <c r="B19" s="4" t="s">
        <v>171</v>
      </c>
      <c r="C19" s="4"/>
      <c r="D19" s="4"/>
      <c r="E19" s="4"/>
      <c r="M19" s="4"/>
      <c r="N19" s="4"/>
      <c r="S19" s="4" t="s">
        <v>31</v>
      </c>
      <c r="T19" s="4" t="s">
        <v>30</v>
      </c>
    </row>
    <row r="20" spans="1:20" x14ac:dyDescent="0.2">
      <c r="A20" s="11" t="s">
        <v>55</v>
      </c>
      <c r="B20" s="4" t="s">
        <v>170</v>
      </c>
      <c r="C20" s="4"/>
      <c r="D20" s="4"/>
      <c r="E20" s="4"/>
      <c r="M20" s="4"/>
      <c r="N20" s="4"/>
      <c r="S20" s="4" t="s">
        <v>31</v>
      </c>
      <c r="T20" s="4" t="s">
        <v>30</v>
      </c>
    </row>
    <row r="21" spans="1:20" x14ac:dyDescent="0.2">
      <c r="A21" s="4" t="s">
        <v>23</v>
      </c>
      <c r="B21" s="4" t="s">
        <v>173</v>
      </c>
      <c r="C21" s="4"/>
      <c r="D21" s="4"/>
      <c r="E21" s="4"/>
      <c r="M21" s="4"/>
      <c r="N21" s="4"/>
      <c r="S21" s="4" t="s">
        <v>31</v>
      </c>
      <c r="T21" s="4" t="s">
        <v>30</v>
      </c>
    </row>
    <row r="22" spans="1:20" x14ac:dyDescent="0.2">
      <c r="A22" s="4" t="s">
        <v>24</v>
      </c>
      <c r="B22" s="4" t="s">
        <v>174</v>
      </c>
      <c r="C22" s="4"/>
      <c r="D22" s="4"/>
      <c r="E22" s="4"/>
      <c r="M22" s="4"/>
      <c r="N22" s="4"/>
      <c r="S22" s="4" t="s">
        <v>31</v>
      </c>
      <c r="T22" s="4" t="s">
        <v>30</v>
      </c>
    </row>
    <row r="23" spans="1:20" x14ac:dyDescent="0.2">
      <c r="A23" s="4" t="s">
        <v>25</v>
      </c>
      <c r="B23" s="4" t="s">
        <v>175</v>
      </c>
      <c r="C23" s="4"/>
      <c r="D23" s="4"/>
      <c r="E23" s="4"/>
      <c r="M23" s="4"/>
      <c r="N23" s="4"/>
      <c r="S23" s="4" t="s">
        <v>31</v>
      </c>
      <c r="T23" s="4" t="s">
        <v>30</v>
      </c>
    </row>
    <row r="24" spans="1:20" x14ac:dyDescent="0.2">
      <c r="A24" s="4" t="s">
        <v>26</v>
      </c>
      <c r="B24" s="4" t="s">
        <v>172</v>
      </c>
      <c r="C24" s="4"/>
      <c r="D24" s="4"/>
      <c r="E24" s="4"/>
      <c r="M24" s="4"/>
      <c r="N24" s="4"/>
      <c r="S24" s="4" t="s">
        <v>31</v>
      </c>
      <c r="T24" s="4" t="s">
        <v>30</v>
      </c>
    </row>
    <row r="25" spans="1:20" x14ac:dyDescent="0.2">
      <c r="A25" s="15" t="s">
        <v>143</v>
      </c>
      <c r="B25" s="4" t="s">
        <v>176</v>
      </c>
      <c r="C25" s="4"/>
      <c r="D25" s="4"/>
      <c r="E25" s="4"/>
      <c r="M25" s="4"/>
      <c r="N25" s="4"/>
      <c r="S25" s="4" t="s">
        <v>31</v>
      </c>
      <c r="T25" s="4" t="s">
        <v>30</v>
      </c>
    </row>
    <row r="26" spans="1:20" x14ac:dyDescent="0.2">
      <c r="A26" s="15" t="s">
        <v>142</v>
      </c>
      <c r="B26" s="4" t="s">
        <v>176</v>
      </c>
      <c r="C26" s="4"/>
      <c r="D26" s="4"/>
      <c r="E26" s="4"/>
      <c r="M26" s="4"/>
      <c r="N26" s="4"/>
      <c r="S26" s="4" t="s">
        <v>31</v>
      </c>
      <c r="T26" s="4" t="s">
        <v>30</v>
      </c>
    </row>
    <row r="27" spans="1:20" x14ac:dyDescent="0.2">
      <c r="A27" s="4" t="s">
        <v>219</v>
      </c>
      <c r="B27" s="4" t="s">
        <v>221</v>
      </c>
      <c r="C27" s="4" t="s">
        <v>31</v>
      </c>
      <c r="D27" s="4" t="s">
        <v>30</v>
      </c>
      <c r="E27" s="4">
        <v>1</v>
      </c>
    </row>
    <row r="28" spans="1:20" x14ac:dyDescent="0.2">
      <c r="A28" s="4" t="s">
        <v>220</v>
      </c>
      <c r="B28" s="4" t="s">
        <v>222</v>
      </c>
      <c r="C28" s="4" t="s">
        <v>31</v>
      </c>
      <c r="D28" s="4" t="s">
        <v>30</v>
      </c>
      <c r="E2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101" t="s">
        <v>333</v>
      </c>
    </row>
    <row r="2" spans="1:1" x14ac:dyDescent="0.25">
      <c r="A2" s="101" t="s">
        <v>334</v>
      </c>
    </row>
    <row r="3" spans="1:1" x14ac:dyDescent="0.25">
      <c r="A3" s="101"/>
    </row>
    <row r="4" spans="1:1" x14ac:dyDescent="0.25">
      <c r="A4" s="101" t="s">
        <v>335</v>
      </c>
    </row>
    <row r="5" spans="1:1" x14ac:dyDescent="0.25">
      <c r="A5" s="101" t="s">
        <v>336</v>
      </c>
    </row>
    <row r="6" spans="1:1" ht="30" x14ac:dyDescent="0.25">
      <c r="A6" s="101" t="s">
        <v>337</v>
      </c>
    </row>
    <row r="7" spans="1:1" x14ac:dyDescent="0.25">
      <c r="A7" s="101" t="s">
        <v>336</v>
      </c>
    </row>
    <row r="8" spans="1:1" ht="45" x14ac:dyDescent="0.25">
      <c r="A8" s="102" t="s">
        <v>339</v>
      </c>
    </row>
    <row r="9" spans="1:1" x14ac:dyDescent="0.25">
      <c r="A9" s="101"/>
    </row>
    <row r="10" spans="1:1" ht="60" x14ac:dyDescent="0.25">
      <c r="A10" s="10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2013-07-26T01:27:11Z</dcterms:modified>
</cp:coreProperties>
</file>