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 Pro\Desktop\"/>
    </mc:Choice>
  </mc:AlternateContent>
  <xr:revisionPtr revIDLastSave="0" documentId="13_ncr:1_{C749D0CF-B24A-4D85-B58F-191FB0A457CB}" xr6:coauthVersionLast="47" xr6:coauthVersionMax="47" xr10:uidLastSave="{00000000-0000-0000-0000-000000000000}"/>
  <bookViews>
    <workbookView xWindow="3000" yWindow="1725" windowWidth="17490" windowHeight="8055" activeTab="1" xr2:uid="{53910A87-E005-4A5A-85FA-B92C861069CD}"/>
  </bookViews>
  <sheets>
    <sheet name="APP" sheetId="1" r:id="rId1"/>
    <sheet name="Tabela apoio" sheetId="2" r:id="rId2"/>
  </sheets>
  <definedNames>
    <definedName name="Aporte">APP!$D$14</definedName>
    <definedName name="patrimonio">APP!$D$17</definedName>
    <definedName name="qtd_anos">APP!$D$15</definedName>
    <definedName name="rendimento_carteira">APP!$D$10</definedName>
    <definedName name="salario">APP!$D$9</definedName>
    <definedName name="sugestao_rendimento">APP!$B$11</definedName>
    <definedName name="tx_mensal">APP!$D$16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1" i="1"/>
  <c r="A11" i="2"/>
  <c r="A12" i="2"/>
  <c r="A13" i="2"/>
  <c r="A14" i="2"/>
  <c r="A15" i="2"/>
  <c r="A16" i="2"/>
  <c r="A17" i="2"/>
  <c r="A18" i="2"/>
  <c r="A19" i="2"/>
  <c r="A20" i="2"/>
  <c r="A21" i="2"/>
  <c r="A10" i="2"/>
  <c r="A5" i="2"/>
  <c r="A6" i="2"/>
  <c r="A7" i="2"/>
  <c r="A8" i="2"/>
  <c r="A9" i="2"/>
  <c r="A4" i="2"/>
  <c r="C28" i="1"/>
  <c r="D11" i="1"/>
  <c r="D17" i="1"/>
  <c r="D18" i="1" s="1"/>
  <c r="C22" i="1"/>
  <c r="D22" i="1" s="1"/>
  <c r="C23" i="1"/>
  <c r="D23" i="1" s="1"/>
  <c r="C24" i="1"/>
  <c r="D24" i="1" s="1"/>
  <c r="C25" i="1"/>
  <c r="D25" i="1" s="1"/>
  <c r="C21" i="1"/>
  <c r="D21" i="1" s="1"/>
  <c r="D34" i="1" l="1"/>
  <c r="D35" i="1"/>
  <c r="D31" i="1"/>
  <c r="D33" i="1"/>
  <c r="D36" i="1"/>
  <c r="D32" i="1"/>
  <c r="D37" i="1" l="1"/>
</calcChain>
</file>

<file path=xl/sharedStrings.xml><?xml version="1.0" encoding="utf-8"?>
<sst xmlns="http://schemas.openxmlformats.org/spreadsheetml/2006/main" count="69" uniqueCount="34">
  <si>
    <t>Quanto invertir por mes?</t>
  </si>
  <si>
    <t>Por quantos anos?</t>
  </si>
  <si>
    <t>Taxa de rendimento mensal?</t>
  </si>
  <si>
    <t>Qual o patrimonio acumulado?</t>
  </si>
  <si>
    <t>Quanto que é o dividendo mensais?</t>
  </si>
  <si>
    <t>INVESTIMENTO MENSAL</t>
  </si>
  <si>
    <t>Quanto tem 2 anos?</t>
  </si>
  <si>
    <t>Quanto tem 5 anos?</t>
  </si>
  <si>
    <t>Quanto tem 10 anos?</t>
  </si>
  <si>
    <t>Quanto tem 20 anos?</t>
  </si>
  <si>
    <t>Cenarios</t>
  </si>
  <si>
    <t>Dividendo</t>
  </si>
  <si>
    <t>Quanto tem 30 anos?</t>
  </si>
  <si>
    <t>Salario</t>
  </si>
  <si>
    <t>Rendimento carteira</t>
  </si>
  <si>
    <t>CONFIGURAÇÕES</t>
  </si>
  <si>
    <t>PERFIL</t>
  </si>
  <si>
    <t>AGRESSIVO</t>
  </si>
  <si>
    <t>CONSERVADOR</t>
  </si>
  <si>
    <t>MODERADO</t>
  </si>
  <si>
    <t>VALOR DO INVESTIMENTO MENSAL</t>
  </si>
  <si>
    <t>VALOR DE FII</t>
  </si>
  <si>
    <t>PERCENTUAL SUGERIDO</t>
  </si>
  <si>
    <t>VALORES</t>
  </si>
  <si>
    <t xml:space="preserve">PAPEL </t>
  </si>
  <si>
    <t>TIJOLO</t>
  </si>
  <si>
    <t>HIBRIDOS</t>
  </si>
  <si>
    <t>DESENVOLVIMENTOS</t>
  </si>
  <si>
    <t>FOFs</t>
  </si>
  <si>
    <t>HOTELARIAS</t>
  </si>
  <si>
    <t>TIPOS DE FII</t>
  </si>
  <si>
    <t>CHAVE</t>
  </si>
  <si>
    <t>Sugestao de investimentos(30%)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</si>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</sst>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20"/>
      <color theme="0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4E71D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2" tint="-9.9948118533890809E-2"/>
      </left>
      <right style="medium">
        <color theme="2" tint="-9.9948118533890809E-2"/>
      </right>
      <top/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indexed="64"/>
      </right>
      <top/>
      <bottom style="medium">
        <color theme="2" tint="-9.9948118533890809E-2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theme="2" tint="-9.9948118533890809E-2"/>
      </top>
      <bottom style="medium">
        <color indexed="64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indexed="64"/>
      </bottom>
      <diagonal/>
    </border>
    <border>
      <left style="medium">
        <color theme="2" tint="-9.9948118533890809E-2"/>
      </left>
      <right style="medium">
        <color indexed="64"/>
      </right>
      <top/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9">
    <xf numFmtId="0" fontId="0" fillId="0" borderId="0" xfId="0"/>
    <xf numFmtId="9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 indent="2"/>
    </xf>
    <xf numFmtId="164" fontId="4" fillId="0" borderId="18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64" fontId="4" fillId="0" borderId="23" xfId="0" applyNumberFormat="1" applyFont="1" applyBorder="1" applyAlignment="1">
      <alignment horizontal="center"/>
    </xf>
    <xf numFmtId="164" fontId="7" fillId="0" borderId="18" xfId="1" applyNumberFormat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8" fontId="7" fillId="3" borderId="20" xfId="0" applyNumberFormat="1" applyFont="1" applyFill="1" applyBorder="1" applyAlignment="1">
      <alignment horizontal="center"/>
    </xf>
    <xf numFmtId="8" fontId="7" fillId="3" borderId="23" xfId="0" applyNumberFormat="1" applyFont="1" applyFill="1" applyBorder="1" applyAlignment="1">
      <alignment horizontal="center"/>
    </xf>
    <xf numFmtId="0" fontId="9" fillId="0" borderId="0" xfId="0" applyFont="1"/>
    <xf numFmtId="0" fontId="6" fillId="4" borderId="9" xfId="0" applyFont="1" applyFill="1" applyBorder="1" applyAlignment="1">
      <alignment horizontal="left" indent="5"/>
    </xf>
    <xf numFmtId="8" fontId="4" fillId="4" borderId="7" xfId="0" applyNumberFormat="1" applyFont="1" applyFill="1" applyBorder="1"/>
    <xf numFmtId="8" fontId="4" fillId="4" borderId="10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left" indent="5"/>
    </xf>
    <xf numFmtId="8" fontId="4" fillId="4" borderId="8" xfId="0" applyNumberFormat="1" applyFont="1" applyFill="1" applyBorder="1"/>
    <xf numFmtId="0" fontId="6" fillId="4" borderId="12" xfId="0" applyFont="1" applyFill="1" applyBorder="1" applyAlignment="1">
      <alignment horizontal="left" indent="5"/>
    </xf>
    <xf numFmtId="8" fontId="4" fillId="4" borderId="13" xfId="0" applyNumberFormat="1" applyFont="1" applyFill="1" applyBorder="1"/>
    <xf numFmtId="8" fontId="4" fillId="4" borderId="14" xfId="0" applyNumberFormat="1" applyFont="1" applyFill="1" applyBorder="1" applyAlignment="1">
      <alignment horizontal="center"/>
    </xf>
    <xf numFmtId="0" fontId="0" fillId="0" borderId="24" xfId="0" applyBorder="1"/>
    <xf numFmtId="0" fontId="4" fillId="0" borderId="24" xfId="0" applyFont="1" applyBorder="1" applyAlignment="1">
      <alignment horizontal="left" indent="2"/>
    </xf>
    <xf numFmtId="9" fontId="0" fillId="0" borderId="24" xfId="0" applyNumberFormat="1" applyBorder="1"/>
    <xf numFmtId="9" fontId="4" fillId="0" borderId="25" xfId="0" applyNumberFormat="1" applyFont="1" applyBorder="1"/>
    <xf numFmtId="9" fontId="4" fillId="0" borderId="26" xfId="0" applyNumberFormat="1" applyFont="1" applyBorder="1"/>
    <xf numFmtId="9" fontId="4" fillId="0" borderId="27" xfId="0" applyNumberFormat="1" applyFont="1" applyBorder="1"/>
    <xf numFmtId="9" fontId="3" fillId="7" borderId="0" xfId="2" applyFont="1" applyFill="1" applyAlignment="1">
      <alignment horizontal="center"/>
    </xf>
    <xf numFmtId="0" fontId="3" fillId="7" borderId="0" xfId="0" applyFont="1" applyFill="1"/>
    <xf numFmtId="0" fontId="10" fillId="7" borderId="0" xfId="0" applyFont="1" applyFill="1" applyAlignment="1">
      <alignment horizontal="left" indent="2"/>
    </xf>
    <xf numFmtId="0" fontId="5" fillId="8" borderId="28" xfId="0" applyFont="1" applyFill="1" applyBorder="1" applyAlignment="1">
      <alignment vertical="center"/>
    </xf>
    <xf numFmtId="0" fontId="7" fillId="0" borderId="3" xfId="0" applyFont="1" applyBorder="1" applyAlignment="1">
      <alignment horizontal="left" indent="2"/>
    </xf>
    <xf numFmtId="0" fontId="4" fillId="0" borderId="4" xfId="0" applyFont="1" applyBorder="1"/>
    <xf numFmtId="0" fontId="4" fillId="6" borderId="1" xfId="0" applyFont="1" applyFill="1" applyBorder="1" applyAlignment="1">
      <alignment horizontal="left" indent="2"/>
    </xf>
    <xf numFmtId="0" fontId="4" fillId="6" borderId="5" xfId="0" applyFont="1" applyFill="1" applyBorder="1"/>
    <xf numFmtId="0" fontId="4" fillId="6" borderId="2" xfId="0" applyFont="1" applyFill="1" applyBorder="1" applyAlignment="1">
      <alignment horizontal="center"/>
    </xf>
    <xf numFmtId="0" fontId="4" fillId="0" borderId="30" xfId="0" applyFont="1" applyBorder="1" applyAlignment="1">
      <alignment horizontal="left" indent="2"/>
    </xf>
    <xf numFmtId="164" fontId="4" fillId="0" borderId="31" xfId="0" applyNumberFormat="1" applyFont="1" applyBorder="1"/>
    <xf numFmtId="0" fontId="4" fillId="0" borderId="32" xfId="0" applyFont="1" applyBorder="1" applyAlignment="1">
      <alignment horizontal="left" indent="2"/>
    </xf>
    <xf numFmtId="164" fontId="4" fillId="0" borderId="33" xfId="0" applyNumberFormat="1" applyFont="1" applyBorder="1"/>
    <xf numFmtId="0" fontId="4" fillId="0" borderId="34" xfId="0" applyFont="1" applyBorder="1" applyAlignment="1">
      <alignment horizontal="left" indent="2"/>
    </xf>
    <xf numFmtId="164" fontId="4" fillId="0" borderId="35" xfId="0" applyNumberFormat="1" applyFont="1" applyBorder="1"/>
    <xf numFmtId="0" fontId="4" fillId="6" borderId="3" xfId="0" applyFont="1" applyFill="1" applyBorder="1" applyAlignment="1">
      <alignment horizontal="left" indent="2"/>
    </xf>
    <xf numFmtId="0" fontId="4" fillId="6" borderId="6" xfId="0" applyFont="1" applyFill="1" applyBorder="1"/>
    <xf numFmtId="164" fontId="7" fillId="6" borderId="4" xfId="0" applyNumberFormat="1" applyFont="1" applyFill="1" applyBorder="1"/>
    <xf numFmtId="0" fontId="2" fillId="9" borderId="1" xfId="3" applyFill="1" applyBorder="1" applyAlignment="1">
      <alignment horizontal="left" indent="2"/>
    </xf>
    <xf numFmtId="0" fontId="2" fillId="9" borderId="2" xfId="3" applyFill="1" applyBorder="1"/>
    <xf numFmtId="0" fontId="11" fillId="9" borderId="5" xfId="3" applyFont="1" applyFill="1" applyBorder="1"/>
    <xf numFmtId="164" fontId="7" fillId="8" borderId="29" xfId="0" applyNumberFormat="1" applyFont="1" applyFill="1" applyBorder="1" applyAlignment="1">
      <alignment horizontal="center"/>
    </xf>
    <xf numFmtId="0" fontId="6" fillId="5" borderId="19" xfId="0" applyFont="1" applyFill="1" applyBorder="1" applyAlignment="1">
      <alignment horizontal="left" indent="5"/>
    </xf>
    <xf numFmtId="0" fontId="6" fillId="5" borderId="16" xfId="0" applyFont="1" applyFill="1" applyBorder="1" applyAlignment="1">
      <alignment horizontal="left" indent="5"/>
    </xf>
    <xf numFmtId="0" fontId="6" fillId="5" borderId="21" xfId="0" applyFont="1" applyFill="1" applyBorder="1" applyAlignment="1">
      <alignment horizontal="left" indent="5"/>
    </xf>
    <xf numFmtId="0" fontId="6" fillId="5" borderId="22" xfId="0" applyFont="1" applyFill="1" applyBorder="1" applyAlignment="1">
      <alignment horizontal="left" indent="5"/>
    </xf>
    <xf numFmtId="0" fontId="5" fillId="9" borderId="1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left" indent="5"/>
    </xf>
    <xf numFmtId="0" fontId="6" fillId="0" borderId="15" xfId="0" applyFont="1" applyBorder="1" applyAlignment="1">
      <alignment horizontal="left" indent="5"/>
    </xf>
    <xf numFmtId="0" fontId="6" fillId="0" borderId="19" xfId="0" applyFont="1" applyBorder="1" applyAlignment="1">
      <alignment horizontal="left" indent="5"/>
    </xf>
    <xf numFmtId="0" fontId="6" fillId="0" borderId="16" xfId="0" applyFont="1" applyBorder="1" applyAlignment="1">
      <alignment horizontal="left" indent="5"/>
    </xf>
    <xf numFmtId="0" fontId="8" fillId="3" borderId="19" xfId="0" applyFont="1" applyFill="1" applyBorder="1" applyAlignment="1">
      <alignment horizontal="left" indent="5"/>
    </xf>
    <xf numFmtId="0" fontId="8" fillId="3" borderId="16" xfId="0" applyFont="1" applyFill="1" applyBorder="1" applyAlignment="1">
      <alignment horizontal="left" indent="5"/>
    </xf>
    <xf numFmtId="0" fontId="8" fillId="3" borderId="21" xfId="0" applyFont="1" applyFill="1" applyBorder="1" applyAlignment="1">
      <alignment horizontal="left" indent="5"/>
    </xf>
    <xf numFmtId="0" fontId="8" fillId="3" borderId="22" xfId="0" applyFont="1" applyFill="1" applyBorder="1" applyAlignment="1">
      <alignment horizontal="left" indent="5"/>
    </xf>
    <xf numFmtId="0" fontId="6" fillId="5" borderId="17" xfId="0" applyFont="1" applyFill="1" applyBorder="1" applyAlignment="1">
      <alignment horizontal="left" indent="5"/>
    </xf>
    <xf numFmtId="0" fontId="6" fillId="5" borderId="15" xfId="0" applyFont="1" applyFill="1" applyBorder="1" applyAlignment="1">
      <alignment horizontal="left" indent="5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74E71D"/>
      <color rgb="FF0F5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E4-4B7A-860B-F65C04B5AC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E4-4B7A-860B-F65C04B5AC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E4-4B7A-860B-F65C04B5AC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E4-4B7A-860B-F65C04B5AC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E4-4B7A-860B-F65C04B5AC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E4-4B7A-860B-F65C04B5AC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APP!$B$31:$B$36</c:f>
              <c:strCache>
                <c:ptCount val="6"/>
                <c:pt idx="0">
                  <c:v>PAPEL 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DESENVOLVIMENTOS</c:v>
                </c:pt>
                <c:pt idx="5">
                  <c:v>HOTELARIAS</c:v>
                </c:pt>
              </c:strCache>
            </c:strRef>
          </c:cat>
          <c:val>
            <c:numRef>
              <c:f>APP!$C$31:$C$36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D-48FF-B767-E1C1D082F07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172639</xdr:colOff>
      <xdr:row>37</xdr:row>
      <xdr:rowOff>170260</xdr:rowOff>
    </xdr:from>
    <xdr:to>
      <xdr:col>3</xdr:col>
      <xdr:colOff>1833562</xdr:colOff>
      <xdr:row>52</xdr:row>
      <xdr:rowOff>55960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BB4655A-7AD6-6748-2747-BD9A36A7D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166687</xdr:colOff>
      <xdr:row>0</xdr:row>
      <xdr:rowOff>119063</xdr:rowOff>
    </xdr:from>
    <xdr:to>
      <xdr:col>4</xdr:col>
      <xdr:colOff>83342</xdr:colOff>
      <xdr:row>6</xdr:row>
      <xdr:rowOff>107157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CE14F79-4A7E-2DD3-80B4-829CC0BAA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" y="119063"/>
          <a:ext cx="7798593" cy="1131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C61D-F70F-4F79-AA2F-89D588AEBE2D}">
  <dimension ref="A7:G37"/>
  <sheetViews>
    <sheetView showGridLines="0" zoomScale="80" zoomScaleNormal="80" workbookViewId="0">
      <selection activeCell="G14" sqref="G14"/>
    </sheetView>
  </sheetViews>
  <sheetFormatPr defaultColWidth="0" defaultRowHeight="15" x14ac:dyDescent="0.25"/>
  <cols>
    <col min="1" max="1" width="3.42578125" style="2" bestFit="1" customWidth="1"/>
    <col min="2" max="2" width="50.28515625" style="3" customWidth="1"/>
    <col min="3" max="3" width="36.140625" style="2" customWidth="1"/>
    <col min="4" max="4" width="28.42578125" style="2" customWidth="1"/>
    <col min="5" max="5" width="4.28515625" style="2" customWidth="1"/>
    <col min="6" max="6" width="3.85546875" style="2" customWidth="1"/>
    <col min="7" max="7" width="9.140625" style="2" customWidth="1"/>
    <col min="8" max="16384" width="9.140625" style="2" hidden="1"/>
  </cols>
  <sheetData>
    <row r="7" spans="2:4" ht="15.75" thickBot="1" x14ac:dyDescent="0.3"/>
    <row r="8" spans="2:4" ht="31.5" customHeight="1" x14ac:dyDescent="0.25">
      <c r="B8" s="53" t="s">
        <v>15</v>
      </c>
      <c r="C8" s="54"/>
      <c r="D8" s="55"/>
    </row>
    <row r="9" spans="2:4" ht="16.5" thickBot="1" x14ac:dyDescent="0.3">
      <c r="B9" s="67" t="s">
        <v>13</v>
      </c>
      <c r="C9" s="68"/>
      <c r="D9" s="4">
        <v>2000</v>
      </c>
    </row>
    <row r="10" spans="2:4" ht="16.5" thickBot="1" x14ac:dyDescent="0.3">
      <c r="B10" s="49" t="s">
        <v>14</v>
      </c>
      <c r="C10" s="50"/>
      <c r="D10" s="5">
        <v>8.9999999999999993E-3</v>
      </c>
    </row>
    <row r="11" spans="2:4" ht="16.5" thickBot="1" x14ac:dyDescent="0.3">
      <c r="B11" s="51" t="s">
        <v>32</v>
      </c>
      <c r="C11" s="52"/>
      <c r="D11" s="6">
        <f>salario*30%</f>
        <v>600</v>
      </c>
    </row>
    <row r="12" spans="2:4" ht="15.75" thickBot="1" x14ac:dyDescent="0.3"/>
    <row r="13" spans="2:4" ht="27.75" customHeight="1" x14ac:dyDescent="0.25">
      <c r="B13" s="56" t="s">
        <v>5</v>
      </c>
      <c r="C13" s="57"/>
      <c r="D13" s="58"/>
    </row>
    <row r="14" spans="2:4" ht="16.5" thickBot="1" x14ac:dyDescent="0.3">
      <c r="B14" s="59" t="s">
        <v>0</v>
      </c>
      <c r="C14" s="60"/>
      <c r="D14" s="7">
        <v>600</v>
      </c>
    </row>
    <row r="15" spans="2:4" ht="16.5" thickBot="1" x14ac:dyDescent="0.3">
      <c r="B15" s="61" t="s">
        <v>1</v>
      </c>
      <c r="C15" s="62"/>
      <c r="D15" s="8">
        <v>5</v>
      </c>
    </row>
    <row r="16" spans="2:4" ht="16.5" thickBot="1" x14ac:dyDescent="0.3">
      <c r="B16" s="61" t="s">
        <v>2</v>
      </c>
      <c r="C16" s="62"/>
      <c r="D16" s="9">
        <v>1.0789999999999999E-2</v>
      </c>
    </row>
    <row r="17" spans="1:4" ht="16.5" thickBot="1" x14ac:dyDescent="0.3">
      <c r="B17" s="63" t="s">
        <v>3</v>
      </c>
      <c r="C17" s="64"/>
      <c r="D17" s="10">
        <f>FV(tx_mensal,qtd_anos*12,Aporte*-1)</f>
        <v>50266.148399092584</v>
      </c>
    </row>
    <row r="18" spans="1:4" ht="16.5" thickBot="1" x14ac:dyDescent="0.3">
      <c r="B18" s="65" t="s">
        <v>4</v>
      </c>
      <c r="C18" s="66"/>
      <c r="D18" s="11">
        <f>patrimonio*rendimento_carteira</f>
        <v>452.3953355918332</v>
      </c>
    </row>
    <row r="19" spans="1:4" ht="15.75" thickBot="1" x14ac:dyDescent="0.3"/>
    <row r="20" spans="1:4" ht="26.25" x14ac:dyDescent="0.25">
      <c r="B20" s="56" t="s">
        <v>10</v>
      </c>
      <c r="C20" s="57"/>
      <c r="D20" s="30" t="s">
        <v>11</v>
      </c>
    </row>
    <row r="21" spans="1:4" ht="16.5" thickBot="1" x14ac:dyDescent="0.3">
      <c r="A21" s="12">
        <v>2</v>
      </c>
      <c r="B21" s="13" t="s">
        <v>6</v>
      </c>
      <c r="C21" s="14">
        <f>FV($D$16,$A21*12,$D$14*-1)</f>
        <v>16336.57637858713</v>
      </c>
      <c r="D21" s="15">
        <f>C21*rendimento_carteira</f>
        <v>147.02918740728416</v>
      </c>
    </row>
    <row r="22" spans="1:4" ht="16.5" thickBot="1" x14ac:dyDescent="0.3">
      <c r="A22" s="12">
        <v>5</v>
      </c>
      <c r="B22" s="16" t="s">
        <v>7</v>
      </c>
      <c r="C22" s="17">
        <f>FV($D$16,$A22*12,$D$14*-1)</f>
        <v>50266.148399092584</v>
      </c>
      <c r="D22" s="15">
        <f>C22*rendimento_carteira</f>
        <v>452.3953355918332</v>
      </c>
    </row>
    <row r="23" spans="1:4" ht="16.5" thickBot="1" x14ac:dyDescent="0.3">
      <c r="A23" s="12">
        <v>10</v>
      </c>
      <c r="B23" s="16" t="s">
        <v>8</v>
      </c>
      <c r="C23" s="17">
        <f>FV($D$16,$A23*12,$D$14*-1)</f>
        <v>145970.52751810331</v>
      </c>
      <c r="D23" s="15">
        <f>C23*rendimento_carteira</f>
        <v>1313.7347476629297</v>
      </c>
    </row>
    <row r="24" spans="1:4" ht="16.5" thickBot="1" x14ac:dyDescent="0.3">
      <c r="A24" s="12">
        <v>20</v>
      </c>
      <c r="B24" s="16" t="s">
        <v>9</v>
      </c>
      <c r="C24" s="17">
        <f>FV($D$16,$A24*12,$D$14*-1)</f>
        <v>675119.04005824833</v>
      </c>
      <c r="D24" s="15">
        <f>C24*rendimento_carteira</f>
        <v>6076.0713605242345</v>
      </c>
    </row>
    <row r="25" spans="1:4" ht="16.5" thickBot="1" x14ac:dyDescent="0.3">
      <c r="A25" s="12">
        <v>30</v>
      </c>
      <c r="B25" s="18" t="s">
        <v>12</v>
      </c>
      <c r="C25" s="19">
        <f>FV($D$16,$A25*12,$D$14*-1)</f>
        <v>2593301.7930028285</v>
      </c>
      <c r="D25" s="20">
        <f>C25*rendimento_carteira</f>
        <v>23339.716137025454</v>
      </c>
    </row>
    <row r="26" spans="1:4" ht="15.75" thickBot="1" x14ac:dyDescent="0.3"/>
    <row r="27" spans="1:4" ht="15.75" x14ac:dyDescent="0.25">
      <c r="B27" s="45" t="s">
        <v>16</v>
      </c>
      <c r="C27" s="47" t="s">
        <v>19</v>
      </c>
      <c r="D27" s="46"/>
    </row>
    <row r="28" spans="1:4" ht="15.75" thickBot="1" x14ac:dyDescent="0.3">
      <c r="B28" s="31" t="s">
        <v>20</v>
      </c>
      <c r="C28" s="48">
        <f>Aporte</f>
        <v>600</v>
      </c>
      <c r="D28" s="32"/>
    </row>
    <row r="29" spans="1:4" ht="15.75" thickBot="1" x14ac:dyDescent="0.3"/>
    <row r="30" spans="1:4" x14ac:dyDescent="0.25">
      <c r="B30" s="33" t="s">
        <v>21</v>
      </c>
      <c r="C30" s="34" t="s">
        <v>22</v>
      </c>
      <c r="D30" s="35" t="s">
        <v>23</v>
      </c>
    </row>
    <row r="31" spans="1:4" x14ac:dyDescent="0.25">
      <c r="B31" s="36" t="s">
        <v>24</v>
      </c>
      <c r="C31" s="24">
        <f>VLOOKUP($C$27&amp;"-"&amp;B31,'Tabela apoio'!$A:$D,4,FALSE)</f>
        <v>0.32</v>
      </c>
      <c r="D31" s="37">
        <f>C31*$C$28</f>
        <v>192</v>
      </c>
    </row>
    <row r="32" spans="1:4" x14ac:dyDescent="0.25">
      <c r="B32" s="38" t="s">
        <v>25</v>
      </c>
      <c r="C32" s="25">
        <f>VLOOKUP($C$27&amp;"-"&amp;B32,'Tabela apoio'!$A:$D,4,FALSE)</f>
        <v>0.35</v>
      </c>
      <c r="D32" s="39">
        <f t="shared" ref="D32:D36" si="0">C32*$C$28</f>
        <v>210</v>
      </c>
    </row>
    <row r="33" spans="2:4" x14ac:dyDescent="0.25">
      <c r="B33" s="38" t="s">
        <v>26</v>
      </c>
      <c r="C33" s="25">
        <f>VLOOKUP($C$27&amp;"-"&amp;B33,'Tabela apoio'!$A:$D,4,FALSE)</f>
        <v>0.08</v>
      </c>
      <c r="D33" s="39">
        <f t="shared" si="0"/>
        <v>48</v>
      </c>
    </row>
    <row r="34" spans="2:4" x14ac:dyDescent="0.25">
      <c r="B34" s="38" t="s">
        <v>28</v>
      </c>
      <c r="C34" s="25">
        <f>VLOOKUP($C$27&amp;"-"&amp;B34,'Tabela apoio'!$A:$D,4,FALSE)</f>
        <v>0.05</v>
      </c>
      <c r="D34" s="39">
        <f t="shared" si="0"/>
        <v>30</v>
      </c>
    </row>
    <row r="35" spans="2:4" x14ac:dyDescent="0.25">
      <c r="B35" s="38" t="s">
        <v>27</v>
      </c>
      <c r="C35" s="25">
        <f>VLOOKUP($C$27&amp;"-"&amp;B35,'Tabela apoio'!$A:$D,4,FALSE)</f>
        <v>0.1</v>
      </c>
      <c r="D35" s="39">
        <f t="shared" si="0"/>
        <v>60</v>
      </c>
    </row>
    <row r="36" spans="2:4" x14ac:dyDescent="0.25">
      <c r="B36" s="40" t="s">
        <v>29</v>
      </c>
      <c r="C36" s="26">
        <f>VLOOKUP($C$27&amp;"-"&amp;B36,'Tabela apoio'!$A:$D,4,FALSE)</f>
        <v>0.1</v>
      </c>
      <c r="D36" s="41">
        <f t="shared" si="0"/>
        <v>60</v>
      </c>
    </row>
    <row r="37" spans="2:4" ht="15.75" thickBot="1" x14ac:dyDescent="0.3">
      <c r="B37" s="42"/>
      <c r="C37" s="43"/>
      <c r="D37" s="44">
        <f>SUM(D31:D36)</f>
        <v>600</v>
      </c>
    </row>
  </sheetData>
  <mergeCells count="11">
    <mergeCell ref="B10:C10"/>
    <mergeCell ref="B11:C11"/>
    <mergeCell ref="B8:D8"/>
    <mergeCell ref="B13:D13"/>
    <mergeCell ref="B20:C20"/>
    <mergeCell ref="B14:C14"/>
    <mergeCell ref="B15:C15"/>
    <mergeCell ref="B16:C16"/>
    <mergeCell ref="B17:C17"/>
    <mergeCell ref="B18:C18"/>
    <mergeCell ref="B9:C9"/>
  </mergeCells>
  <dataValidations count="1">
    <dataValidation type="list" allowBlank="1" showInputMessage="1" showErrorMessage="1" sqref="C27" xr:uid="{BEF57E0C-FBCB-453D-8332-A5492269F75F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570E-E05E-4A75-B6A1-3C391EB6256D}">
  <dimension ref="A3:D21"/>
  <sheetViews>
    <sheetView tabSelected="1" workbookViewId="0">
      <selection activeCell="A2" sqref="A2"/>
    </sheetView>
  </sheetViews>
  <sheetFormatPr defaultRowHeight="15" x14ac:dyDescent="0.25"/>
  <cols>
    <col min="1" max="1" width="34.85546875" bestFit="1" customWidth="1"/>
    <col min="2" max="3" width="22.5703125" bestFit="1" customWidth="1"/>
  </cols>
  <sheetData>
    <row r="3" spans="1:4" x14ac:dyDescent="0.25">
      <c r="A3" s="28" t="s">
        <v>31</v>
      </c>
      <c r="B3" s="28" t="s">
        <v>16</v>
      </c>
      <c r="C3" s="29" t="s">
        <v>30</v>
      </c>
      <c r="D3" s="27" t="s">
        <v>33</v>
      </c>
    </row>
    <row r="4" spans="1:4" x14ac:dyDescent="0.25">
      <c r="A4" t="str">
        <f>B4&amp;"-"&amp;C4</f>
        <v xml:space="preserve">CONSERVADOR-PAPEL </v>
      </c>
      <c r="B4" t="s">
        <v>18</v>
      </c>
      <c r="C4" s="3" t="s">
        <v>24</v>
      </c>
      <c r="D4" s="1">
        <v>0.3</v>
      </c>
    </row>
    <row r="5" spans="1:4" x14ac:dyDescent="0.25">
      <c r="A5" t="str">
        <f t="shared" ref="A5:A21" si="0">B5&amp;"-"&amp;C5</f>
        <v>CONSERVADOR-TIJOLO</v>
      </c>
      <c r="B5" t="s">
        <v>18</v>
      </c>
      <c r="C5" s="3" t="s">
        <v>25</v>
      </c>
      <c r="D5" s="1">
        <v>0.5</v>
      </c>
    </row>
    <row r="6" spans="1:4" x14ac:dyDescent="0.25">
      <c r="A6" t="str">
        <f t="shared" si="0"/>
        <v>CONSERVADOR-HIBRIDOS</v>
      </c>
      <c r="B6" t="s">
        <v>18</v>
      </c>
      <c r="C6" s="3" t="s">
        <v>26</v>
      </c>
      <c r="D6" s="1">
        <v>0.1</v>
      </c>
    </row>
    <row r="7" spans="1:4" x14ac:dyDescent="0.25">
      <c r="A7" t="str">
        <f t="shared" si="0"/>
        <v>CONSERVADOR-FOFs</v>
      </c>
      <c r="B7" t="s">
        <v>18</v>
      </c>
      <c r="C7" s="3" t="s">
        <v>28</v>
      </c>
      <c r="D7" s="1">
        <v>0.1</v>
      </c>
    </row>
    <row r="8" spans="1:4" x14ac:dyDescent="0.25">
      <c r="A8" t="str">
        <f t="shared" si="0"/>
        <v>CONSERVADOR-DESENVOLVIMENTOS</v>
      </c>
      <c r="B8" t="s">
        <v>18</v>
      </c>
      <c r="C8" s="3" t="s">
        <v>27</v>
      </c>
      <c r="D8" s="1">
        <v>0</v>
      </c>
    </row>
    <row r="9" spans="1:4" x14ac:dyDescent="0.25">
      <c r="A9" s="21" t="str">
        <f t="shared" si="0"/>
        <v>CONSERVADOR-HOTELARIAS</v>
      </c>
      <c r="B9" s="21" t="s">
        <v>18</v>
      </c>
      <c r="C9" s="22" t="s">
        <v>29</v>
      </c>
      <c r="D9" s="23">
        <v>0</v>
      </c>
    </row>
    <row r="10" spans="1:4" x14ac:dyDescent="0.25">
      <c r="A10" t="str">
        <f t="shared" si="0"/>
        <v xml:space="preserve">MODERADO-PAPEL </v>
      </c>
      <c r="B10" t="s">
        <v>19</v>
      </c>
      <c r="C10" s="3" t="s">
        <v>24</v>
      </c>
      <c r="D10" s="1">
        <v>0.32</v>
      </c>
    </row>
    <row r="11" spans="1:4" x14ac:dyDescent="0.25">
      <c r="A11" t="str">
        <f t="shared" si="0"/>
        <v>MODERADO-TIJOLO</v>
      </c>
      <c r="B11" t="s">
        <v>19</v>
      </c>
      <c r="C11" s="3" t="s">
        <v>25</v>
      </c>
      <c r="D11" s="1">
        <v>0.35</v>
      </c>
    </row>
    <row r="12" spans="1:4" x14ac:dyDescent="0.25">
      <c r="A12" t="str">
        <f t="shared" si="0"/>
        <v>MODERADO-HIBRIDOS</v>
      </c>
      <c r="B12" t="s">
        <v>19</v>
      </c>
      <c r="C12" s="3" t="s">
        <v>26</v>
      </c>
      <c r="D12" s="1">
        <v>0.08</v>
      </c>
    </row>
    <row r="13" spans="1:4" x14ac:dyDescent="0.25">
      <c r="A13" t="str">
        <f t="shared" si="0"/>
        <v>MODERADO-FOFs</v>
      </c>
      <c r="B13" t="s">
        <v>19</v>
      </c>
      <c r="C13" s="3" t="s">
        <v>28</v>
      </c>
      <c r="D13" s="1">
        <v>0.05</v>
      </c>
    </row>
    <row r="14" spans="1:4" x14ac:dyDescent="0.25">
      <c r="A14" t="str">
        <f t="shared" si="0"/>
        <v>MODERADO-DESENVOLVIMENTOS</v>
      </c>
      <c r="B14" t="s">
        <v>19</v>
      </c>
      <c r="C14" s="3" t="s">
        <v>27</v>
      </c>
      <c r="D14" s="1">
        <v>0.1</v>
      </c>
    </row>
    <row r="15" spans="1:4" x14ac:dyDescent="0.25">
      <c r="A15" s="21" t="str">
        <f t="shared" si="0"/>
        <v>MODERADO-HOTELARIAS</v>
      </c>
      <c r="B15" s="21" t="s">
        <v>19</v>
      </c>
      <c r="C15" s="22" t="s">
        <v>29</v>
      </c>
      <c r="D15" s="23">
        <v>0.1</v>
      </c>
    </row>
    <row r="16" spans="1:4" x14ac:dyDescent="0.25">
      <c r="A16" t="str">
        <f t="shared" si="0"/>
        <v xml:space="preserve">AGRESSIVO-PAPEL </v>
      </c>
      <c r="B16" t="s">
        <v>17</v>
      </c>
      <c r="C16" s="3" t="s">
        <v>24</v>
      </c>
      <c r="D16" s="1">
        <v>0.5</v>
      </c>
    </row>
    <row r="17" spans="1:4" x14ac:dyDescent="0.25">
      <c r="A17" t="str">
        <f t="shared" si="0"/>
        <v>AGRESSIVO-TIJOLO</v>
      </c>
      <c r="B17" t="s">
        <v>17</v>
      </c>
      <c r="C17" s="3" t="s">
        <v>25</v>
      </c>
      <c r="D17" s="1">
        <v>0.1</v>
      </c>
    </row>
    <row r="18" spans="1:4" x14ac:dyDescent="0.25">
      <c r="A18" t="str">
        <f t="shared" si="0"/>
        <v>AGRESSIVO-HIBRIDOS</v>
      </c>
      <c r="B18" t="s">
        <v>17</v>
      </c>
      <c r="C18" s="3" t="s">
        <v>26</v>
      </c>
      <c r="D18" s="1">
        <v>0.05</v>
      </c>
    </row>
    <row r="19" spans="1:4" x14ac:dyDescent="0.25">
      <c r="A19" t="str">
        <f t="shared" si="0"/>
        <v>AGRESSIVO-FOFs</v>
      </c>
      <c r="B19" t="s">
        <v>17</v>
      </c>
      <c r="C19" s="3" t="s">
        <v>28</v>
      </c>
      <c r="D19" s="1">
        <v>0.05</v>
      </c>
    </row>
    <row r="20" spans="1:4" x14ac:dyDescent="0.25">
      <c r="A20" t="str">
        <f t="shared" si="0"/>
        <v>AGRESSIVO-DESENVOLVIMENTOS</v>
      </c>
      <c r="B20" t="s">
        <v>17</v>
      </c>
      <c r="C20" s="3" t="s">
        <v>27</v>
      </c>
      <c r="D20" s="1">
        <v>0.2</v>
      </c>
    </row>
    <row r="21" spans="1:4" x14ac:dyDescent="0.25">
      <c r="A21" t="str">
        <f t="shared" si="0"/>
        <v>AGRESSIVO-HOTELARIAS</v>
      </c>
      <c r="B21" t="s">
        <v>17</v>
      </c>
      <c r="C21" s="3" t="s">
        <v>29</v>
      </c>
      <c r="D21" s="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Tabela apoio</vt:lpstr>
      <vt:lpstr>Aporte</vt:lpstr>
      <vt:lpstr>patrimonio</vt:lpstr>
      <vt:lpstr>qtd_anos</vt:lpstr>
      <vt:lpstr>rendimento_carteira</vt:lpstr>
      <vt:lpstr>salario</vt:lpstr>
      <vt:lpstr>sugestao_rendimento</vt:lpstr>
      <vt:lpstr>tx_mensal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 Pro</dc:creator>
  <cp:lastModifiedBy>Windows 10 Pro</cp:lastModifiedBy>
  <dcterms:created xsi:type="dcterms:W3CDTF">2025-09-06T13:25:31Z</dcterms:created>
  <dcterms:modified xsi:type="dcterms:W3CDTF">2025-09-06T18:13:30Z</dcterms:modified>
</cp:coreProperties>
</file>