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6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A27" i="1" l="1"/>
  <c r="B13" i="9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20" i="3" l="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2" i="1" l="1"/>
  <c r="U64" i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W2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1" i="1" l="1"/>
  <c r="V71" i="1"/>
  <c r="V52" i="1"/>
  <c r="V44" i="1"/>
  <c r="V67" i="1"/>
  <c r="V42" i="1"/>
  <c r="V48" i="1"/>
  <c r="V59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T36" i="1" l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M68" i="1"/>
  <c r="L72" i="1" l="1"/>
  <c r="L73" i="1" s="1"/>
  <c r="P47" i="1"/>
  <c r="N78" i="1"/>
  <c r="AA59" i="1" s="1"/>
  <c r="M69" i="1"/>
  <c r="L74" i="1" l="1"/>
  <c r="L75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L76" i="1" l="1"/>
  <c r="P49" i="1"/>
  <c r="L77" i="1"/>
  <c r="M71" i="1"/>
  <c r="P50" i="1" l="1"/>
  <c r="L78" i="1"/>
  <c r="Y78" i="1" s="1"/>
  <c r="Y14" i="1"/>
  <c r="Y59" i="1"/>
  <c r="Y40" i="1"/>
  <c r="Y52" i="1"/>
  <c r="Y49" i="1"/>
  <c r="Y68" i="1"/>
  <c r="Y62" i="1"/>
  <c r="Y5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75" i="1" l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Y43" i="1"/>
  <c r="Y2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<sst xmlns="http://schemas.openxmlformats.org/spreadsheetml/2006/main" count="901" uniqueCount="547">
  <si>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</si>
  <si>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</si>
  <si>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</si>
  <si>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</si>
  <si>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</si>
  <si>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</si>
  <si>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</si>
  <si>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</si>
  <si>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</si>
  <si>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</si>
  <si>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</si>
  <si>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</si>
  <si>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</si>
  <si>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</si>
  <si>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</si>
  <si>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</si>
  <si>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</si>
  <si>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</si>
  <si>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</si>
  <si>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</si>
  <si>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</si>
  <si>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</si>
  <si>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</si>
  <si>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</si>
  <si>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</si>
  <si>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</si>
  <si>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</si>
  <si>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</si>
  <si>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</si>
  <si>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</si>
  <si>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</si>
  <si>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</si>
  <si>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</si>
  <si>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</si>
  <si>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</si>
  <si>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</si>
  <si>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</si>
  <si>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</si>
  <si>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</si>
  <si>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</si>
  <si>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</si>
  <si>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</si>
  <si>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</si>
  <si>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</si>
  <si>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</si>
  <si>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</si>
  <si>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</si>
  <si>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</si>
  <si>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</si>
  <si>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</si>
  <si>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</si>
  <si>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</si>
  <si>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</si>
  <si>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</si>
  <si>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</si>
  <si>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</si>
  <si>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</si>
  <si>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</si>
  <si>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</si>
  <si>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</si>
  <si>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</si>
  <si>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</si>
  <si>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</si>
  <si>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</si>
  <si>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</si>
  <si>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</si>
  <si>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</si>
  <si>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</si>
  <si>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</si>
  <si>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</si>
  <si>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</si>
  <si>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</si>
  <si>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</si>
  <si>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</si>
  <si>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</si>
  <si>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</si>
  <si>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</si>
  <si>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</si>
  <si>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</si>
  <si>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</si>
  <si>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</si>
  <si>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</si>
  <si>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</si>
  <si>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</si>
  <si>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</si>
  <si>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</si>
  <si>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</si>
  <si>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</si>
  <si>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</si>
  <si>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</si>
  <si>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</si>
  <si>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</si>
  <si>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</si>
  <si>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</si>
  <si>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</si>
  <si>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</si>
  <si>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</si>
  <si>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</si>
  <si>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</si>
  <si>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</si>
  <si>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</si>
  <si>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</si>
  <si>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</si>
  <si>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</si>
  <si>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</si>
  <si>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</si>
  <si>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</si>
  <si>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</si>
  <si>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</si>
  <si>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</si>
  <si>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</si>
  <si>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</si>
  <si>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</si>
  <si>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</si>
  <si>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</si>
  <si>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</si>
  <si>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</si>
  <si>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</si>
  <si>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</si>
  <si>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</si>
  <si>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</si>
  <si>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</si>
  <si>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</si>
  <si>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</si>
  <si>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</si>
  <si>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</si>
  <si>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</si>
  <si>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</si>
  <si>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</si>
  <si>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</si>
  <si>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</si>
  <si>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</si>
  <si>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</si>
  <si>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</si>
  <si>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</si>
  <si>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</si>
  <si>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</si>
  <si>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</si>
  <si>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</si>
  <si>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</si>
  <si>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</si>
  <si>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</si>
  <si>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</si>
  <si>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</si>
  <si>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</si>
  <si>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</si>
  <si>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</si>
  <si>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</si>
  <si>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</si>
  <si>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</si>
  <si>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</si>
  <si>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</si>
  <si>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</si>
  <si>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</si>
  <si>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</si>
  <si>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</si>
  <si>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</si>
  <si>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</si>
  <si>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</si>
  <si>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</si>
  <si>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</si>
  <si>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</si>
  <si>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</si>
  <si>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</si>
  <si>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</si>
  <si>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</si>
  <si>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</si>
  <si>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</si>
  <si>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</si>
  <si>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</si>
  <si>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</si>
  <si>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</si>
  <si>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</si>
  <si>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</si>
  <si>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</si>
  <si>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</si>
  <si>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</si>
  <si>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</si>
  <si>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</si>
  <si>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</si>
  <si>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</si>
  <si>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</si>
  <si>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</si>
  <si>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</si>
  <si>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</si>
  <si>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</si>
  <si>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</si>
  <si>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</si>
  <si>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</si>
  <si>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</si>
  <si>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</si>
  <si>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</si>
  <si>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</si>
  <si>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</si>
  <si>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</si>
  <si>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</si>
  <si>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</si>
  <si>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</si>
  <si>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</si>
  <si>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</si>
  <si>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</si>
  <si>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</si>
  <si>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</si>
  <si>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</si>
  <si>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</si>
  <si>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</si>
  <si>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</si>
  <si>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</si>
  <si>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</si>
  <si>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</si>
  <si>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</si>
  <si>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</si>
  <si>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</si>
  <si>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</si>
  <si>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</si>
  <si>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</si>
  <si>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</si>
  <si>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</si>
  <si>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</si>
  <si>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</si>
  <si>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</si>
  <si>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</si>
  <si>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</si>
  <si>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</si>
  <si>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</si>
  <si>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</si>
  <si>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</si>
  <si>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</si>
  <si>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</si>
  <si>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</si>
  <si>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</si>
  <si>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</si>
  <si>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</si>
  <si>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</si>
  <si>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</si>
  <si>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</si>
  <si>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</si>
  <si>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</si>
  <si>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</si>
  <si>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</si>
  <si>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</si>
  <si>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</si>
  <si>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</si>
  <si>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</si>
  <si>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</si>
  <si>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</si>
  <si>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</si>
  <si>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</si>
  <si>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</si>
  <si>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</si>
  <si>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</si>
  <si>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</si>
  <si>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</si>
  <si>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</si>
  <si>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</si>
  <si>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</si>
  <si>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</si>
  <si>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</si>
  <si>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</si>
  <si>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</si>
  <si>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</si>
  <si>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</si>
  <si>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</si>
  <si>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</si>
  <si>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</si>
  <si>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</si>
  <si>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</si>
  <si>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</si>
  <si>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</si>
  <si>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</si>
  <si>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</si>
  <si>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</si>
  <si>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</si>
  <si>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</si>
  <si>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</si>
  <si>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</si>
  <si>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</si>
  <si>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</si>
  <si>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</si>
  <si>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</si>
  <si>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</si>
  <si>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</si>
  <si>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</si>
  <si>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</si>
  <si>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</si>
  <si>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</si>
  <si>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</si>
  <si>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</si>
  <si>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</si>
  <si>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</si>
  <si>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</si>
  <si>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</si>
  <si>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</si>
  <si>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</si>
  <si>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</si>
  <si>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</si>
  <si>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</si>
  <si>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</si>
  <si>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</si>
  <si>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</si>
  <si>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</si>
  <si>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</si>
  <si>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</si>
  <si>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</si>
  <si>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</si>
  <si>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</si>
  <si>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</si>
  <si>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</si>
  <si>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</si>
  <si>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</si>
  <si>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</si>
  <si>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</si>
  <si>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</si>
  <si>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</si>
  <si>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</si>
  <si>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</si>
  <si>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</si>
  <si>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</si>
  <si>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</si>
  <si>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</si>
  <si>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</si>
  <si>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</si>
  <si>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</si>
  <si>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</si>
  <si>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</si>
  <si>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</si>
  <si>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</si>
  <si>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</si>
  <si>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</si>
  <si>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</si>
  <si>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</si>
  <si>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</si>
  <si>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</si>
  <si>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</si>
  <si>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</si>
  <si>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</si>
  <si>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</si>
  <si>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</si>
  <si>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</si>
  <si>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</si>
  <si>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</si>
  <si>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</si>
  <si>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</si>
  <si>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</si>
  <si>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</si>
  <si>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</si>
  <si>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</si>
  <si>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</si>
  <si>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</si>
  <si>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</si>
  <si>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</si>
  <si>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</si>
  <si>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</si>
  <si>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</si>
  <si>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</si>
  <si>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</si>
  <si>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</si>
  <si>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</si>
  <si>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</si>
  <si>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</si>
  <si>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</si>
  <si>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</si>
  <si>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</si>
  <si>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</si>
  <si>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</si>
  <si>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</si>
  <si>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</si>
  <si>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</si>
  <si>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</si>
  <si>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</si>
  <si>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</si>
  <si>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</si>
  <si>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</si>
  <si>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</si>
  <si>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</si>
  <si>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</si>
  <si>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</si>
  <si>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</si>
  <si>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</si>
  <si>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</si>
  <si>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</si>
  <si>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</si>
  <si>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</si>
  <si>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</si>
  <si>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</si>
  <si>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</si>
  <si>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</si>
  <si>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</si>
  <si>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</si>
  <si>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</si>
  <si>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</si>
  <si>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</si>
  <si>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</si>
  <si>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</si>
  <si>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</si>
  <si>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</si>
  <si>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</si>
  <si>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</si>
  <si>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</si>
  <si>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</si>
  <si>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</si>
  <si>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</si>
  <si>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</si>
  <si>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</si>
  <si>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</si>
  <si>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</si>
  <si>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</si>
  <si>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</si>
  <si>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</si>
  <si>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</si>
  <si>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</si>
  <si>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</si>
  <si>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</si>
  <si>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</si>
  <si>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</si>
  <si>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</si>
  <si>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</si>
  <si>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</si>
  <si>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</si>
  <si>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</si>
  <si>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</si>
  <si>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</si>
  <si>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</si>
  <si>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</si>
  <si>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</si>
  <si>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</si>
  <si>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</si>
  <si>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</si>
  <si>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</si>
  <si>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</si>
  <si>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</si>
  <si>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</si>
  <si>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</si>
  <si>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</si>
  <si>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</si>
  <si>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</si>
  <si>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</si>
  <si>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</si>
  <si>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</si>
  <si>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</si>
  <si>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</si>
  <si>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</si>
  <si>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</si>
  <si>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</si>
  <si>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</si>
  <si>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</si>
  <si>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</si>
  <si>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</si>
  <si>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</si>
  <si>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</si>
  <si>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</si>
  <si>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</si>
  <si>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</si>
  <si>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</si>
  <si>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</si>
  <si>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</si>
  <si>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</si>
  <si>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</si>
  <si>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</si>
  <si>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</si>
  <si>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</si>
  <si>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</si>
  <si>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</si>
  <si>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</si>
  <si>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</si>
  <si>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</si>
  <si>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</si>
  <si>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</si>
  <si>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</si>
  <si>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</si>
  <si>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</si>
  <si>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</si>
  <si>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</si>
  <si>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</si>
  <si>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</si>
  <si>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</si>
  <si>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</si>
  <si>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</si>
  <si>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</si>
  <si>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</si>
  <si>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</si>
  <si>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</si>
  <si>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</si>
  <si>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</si>
  <si>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</si>
  <si>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</si>
  <si>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</si>
  <si>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</si>
  <si>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</si>
  <si>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</si>
  <si>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</si>
  <si>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</si>
  <si>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</si>
  <si>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</si>
  <si>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</si>
  <si>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</si>
  <si>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</si>
  <si>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</si>
  <si>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</si>
  <si>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</si>
  <si>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</si>
  <si>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</si>
  <si>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</si>
  <si>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</si>
  <si>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</si>
  <si>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</si>
  <si>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</si>
  <si>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</si>
  <si>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</si>
  <si>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</si>
  <si>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</si>
  <si>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</si>
  <si>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</si>
  <si>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</si>
  <si>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</si>
  <si>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</si>
  <si>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</si>
  <si>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</si>
  <si>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</si>
  <si>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</si>
  <si>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</si>
  <si>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</si>
  <si>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</si>
  <si>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</si>
  <si>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</si>
  <si>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</si>
  <si>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</si>
  <si>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</si>
  <si>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Рыбаков А.Г.</t>
  </si>
  <si>
    <t>100 ml</t>
  </si>
  <si>
    <t>Правый</t>
  </si>
  <si>
    <t>Ковырина М.Н.</t>
  </si>
  <si>
    <t>8:36</t>
  </si>
  <si>
    <t xml:space="preserve">Совместно с д/кардиологом: с учетом клинических данных, ЭКГ и КАГ рекомендована ЧКВ бассейна ОА. </t>
  </si>
  <si>
    <t>Коллатеральный кровоток: нет</t>
  </si>
  <si>
    <t>без значимых стенозов, кровоток TIMI III</t>
  </si>
  <si>
    <t>Контроль места пункции, повязка на 6 ч.</t>
  </si>
  <si>
    <t>1,25 - 10</t>
  </si>
  <si>
    <t xml:space="preserve">Устье ствола ЛКА катетеризировано проводниковым катетером Launcher EBU 3,5 6Fr. Коронарный проводник Shunmei заведен в дистальный стегмент ВТК2. Предилатация значимого стеноза БК Artimes 1,25-10 мм давлением 12 атм, восстановление кровотока TIMI III. В зону остаточного стеноза до устья ВТК2 позиционирован и имплантирован стент DES Resolute Integrity 2,5-12 мм давлением до 10 атм с последующей оптимизацией стента давлением до 16 атм. На контрольных съемках стент раскрыт удовлетворительно признаков тромбоза, экстравазации контрастного вещества не выявлено, кровоток по ОА, ВТК2 - TIMI III.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</si>
  <si>
    <t>М.А. Дибиров</t>
  </si>
  <si>
    <t>А.С. Трунова</t>
  </si>
  <si>
    <t>И/О заведующего отделения: М.А. Дибиров</t>
  </si>
  <si>
    <t>И/О старшей мед.сетры: А.С. Трунова</t>
  </si>
  <si>
    <r>
      <t xml:space="preserve">стент с переходом на ПНА без рестеноза. </t>
    </r>
    <r>
      <rPr>
        <i/>
        <u/>
        <sz val="11"/>
        <color theme="1"/>
        <rFont val="Arial Narrow"/>
        <family val="2"/>
        <charset val="204"/>
      </rPr>
      <t>Стентирование от 05.05.25 (1 DES)</t>
    </r>
  </si>
  <si>
    <r>
      <rPr>
        <i/>
        <u/>
        <sz val="11"/>
        <color theme="1"/>
        <rFont val="Arial Narrow"/>
        <family val="2"/>
        <charset val="204"/>
      </rPr>
      <t>стент проксимального c частичным покрытием  среднего сегментов от 05.05.25(1 DES</t>
    </r>
    <r>
      <rPr>
        <sz val="11"/>
        <color theme="1"/>
        <rFont val="Arial Narrow"/>
        <family val="2"/>
        <charset val="204"/>
      </rPr>
      <t xml:space="preserve">) без рестеноза, кровоток TIMI III. </t>
    </r>
    <r>
      <rPr>
        <b/>
        <sz val="11"/>
        <color theme="1"/>
        <rFont val="Arial Narrow"/>
        <family val="2"/>
        <charset val="204"/>
      </rPr>
      <t>Бассейн ИМА:</t>
    </r>
    <r>
      <rPr>
        <sz val="11"/>
        <color theme="1"/>
        <rFont val="Arial Narrow"/>
        <family val="2"/>
        <charset val="204"/>
      </rPr>
      <t xml:space="preserve"> без значимых стенозов, кровоток TIMI III</t>
    </r>
  </si>
  <si>
    <t>стеноз средней трети ВТК1 30%, субтотальный нестабильный  стеноз проксимальной трети ВТК2, TTG2, кровоток по ВТК2 - TIMI I.</t>
  </si>
  <si>
    <t>20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</si>
</sst>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u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учёта'!$B$20,Расходка[[#This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учёта'!$B$18,Расходка[[#This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учёта'!$B$19,Расходка[[#This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2" totalsRowShown="0">
  <autoFilter ref="A21:B92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I38" sqref="I38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45814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0.59375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f>B9+TIME(0,10,0)</f>
        <v>0.60069444444444442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1" t="s">
        <v>531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22344</v>
      </c>
      <c r="C12" s="11"/>
      <c r="D12" s="94" t="s">
        <v>300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64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15814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393</v>
      </c>
      <c r="H15" s="167" t="s">
        <v>532</v>
      </c>
    </row>
    <row r="16" spans="1:8" ht="15.6" customHeight="1">
      <c r="A16" s="14" t="s">
        <v>106</v>
      </c>
      <c r="B16" s="18" t="s">
        <v>308</v>
      </c>
      <c r="C16"/>
      <c r="D16" s="35"/>
      <c r="E16" s="35"/>
      <c r="F16" s="35"/>
      <c r="G16" s="164" t="s">
        <v>395</v>
      </c>
      <c r="H16" s="162">
        <v>5190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382</v>
      </c>
      <c r="H17" s="166">
        <f>H16*0.0019</f>
        <v>9.8610000000000007</v>
      </c>
    </row>
    <row r="18" spans="1:8" ht="14.45" customHeight="1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521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543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269</v>
      </c>
      <c r="B22" s="229" t="s">
        <v>544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270</v>
      </c>
      <c r="B27" s="229" t="s">
        <v>545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271</v>
      </c>
      <c r="B32" s="229" t="s">
        <v>535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 t="s">
        <v>534</v>
      </c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533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519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J45" sqref="J45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224</v>
      </c>
      <c r="D8" s="243"/>
      <c r="E8" s="243"/>
      <c r="F8" s="188">
        <v>1</v>
      </c>
      <c r="G8" s="117" t="s">
        <v>306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45814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0.60069444444444442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0.63194444444444442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1" t="s">
        <v>381</v>
      </c>
      <c r="B15" s="186">
        <f>IF(B14&lt;B13,B14+1,B14)-B13</f>
        <v>3.125E-2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Ковырина М.Н.</v>
      </c>
      <c r="C16" s="198">
        <f>LEN(КАГ!B11)</f>
        <v>13</v>
      </c>
      <c r="D16" s="94" t="s">
        <v>300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22344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64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15814</v>
      </c>
      <c r="C19" s="68"/>
      <c r="D19" s="68"/>
      <c r="E19" s="68"/>
      <c r="F19" s="68"/>
      <c r="G19" s="163" t="s">
        <v>393</v>
      </c>
      <c r="H19" s="178" t="str">
        <f>КАГ!H15</f>
        <v>8:36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395</v>
      </c>
      <c r="H20" s="179">
        <f>КАГ!H16</f>
        <v>5190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382</v>
      </c>
      <c r="H21" s="166">
        <f>КАГ!H17</f>
        <v>9.8610000000000007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385</v>
      </c>
      <c r="B23" s="170" t="s">
        <v>384</v>
      </c>
      <c r="C23" s="160"/>
      <c r="D23" s="160"/>
      <c r="E23" s="160"/>
      <c r="F23" s="160"/>
      <c r="G23"/>
      <c r="H23" s="38"/>
    </row>
    <row r="24" spans="1:8" ht="14.45" customHeight="1">
      <c r="A24" s="181" t="s">
        <v>383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0" t="s">
        <v>538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5" t="s">
        <v>389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386</v>
      </c>
      <c r="B39" s="69" t="s">
        <v>388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387</v>
      </c>
      <c r="B40" s="176" t="s">
        <v>546</v>
      </c>
      <c r="C40" s="119"/>
      <c r="D40" s="254" t="s">
        <v>536</v>
      </c>
      <c r="E40" s="248"/>
      <c r="F40" s="248"/>
      <c r="G40" s="248"/>
      <c r="H40" s="249"/>
    </row>
    <row r="41" spans="1:12" ht="14.45" customHeight="1">
      <c r="A41" s="31"/>
      <c r="B41" s="27"/>
      <c r="C41" s="119"/>
      <c r="D41" s="248"/>
      <c r="E41" s="248"/>
      <c r="F41" s="248"/>
      <c r="G41" s="248"/>
      <c r="H41" s="249"/>
    </row>
    <row r="42" spans="1:12" ht="14.45" customHeight="1">
      <c r="A42" s="31"/>
      <c r="B42" s="27"/>
      <c r="C42" s="119"/>
      <c r="D42" s="248"/>
      <c r="E42" s="248"/>
      <c r="F42" s="248"/>
      <c r="G42" s="248"/>
      <c r="H42" s="249"/>
    </row>
    <row r="43" spans="1:12" ht="14.45" customHeight="1">
      <c r="A43" s="31"/>
      <c r="B43" s="27"/>
      <c r="C43" s="119"/>
      <c r="D43" s="248"/>
      <c r="E43" s="248"/>
      <c r="F43" s="248"/>
      <c r="G43" s="248"/>
      <c r="H43" s="249"/>
    </row>
    <row r="44" spans="1:12" ht="14.45" customHeight="1">
      <c r="A44" s="31"/>
      <c r="B44" s="27"/>
      <c r="C44" s="119"/>
      <c r="D44" s="248"/>
      <c r="E44" s="248"/>
      <c r="F44" s="248"/>
      <c r="G44" s="248"/>
      <c r="H44" s="249"/>
      <c r="L44" s="158"/>
    </row>
    <row r="45" spans="1:12" ht="14.45" customHeight="1">
      <c r="A45" s="31"/>
      <c r="B45" s="27"/>
      <c r="C45" s="119"/>
      <c r="D45" s="248"/>
      <c r="E45" s="248"/>
      <c r="F45" s="248"/>
      <c r="G45" s="248"/>
      <c r="H45" s="249"/>
    </row>
    <row r="46" spans="1:12" ht="14.45" customHeight="1">
      <c r="A46" s="31"/>
      <c r="B46" s="27"/>
      <c r="C46" s="119"/>
      <c r="D46" s="248"/>
      <c r="E46" s="248"/>
      <c r="F46" s="248"/>
      <c r="G46" s="248"/>
      <c r="H46" s="249"/>
    </row>
    <row r="47" spans="1:12" ht="14.45" customHeight="1">
      <c r="A47" s="37"/>
      <c r="B47"/>
      <c r="C47" s="119"/>
      <c r="D47" s="248"/>
      <c r="E47" s="248"/>
      <c r="F47" s="248"/>
      <c r="G47" s="248"/>
      <c r="H47" s="249"/>
    </row>
    <row r="48" spans="1:12" ht="14.45" customHeight="1">
      <c r="A48" s="37"/>
      <c r="B48"/>
      <c r="C48" s="119"/>
      <c r="D48" s="248"/>
      <c r="E48" s="248"/>
      <c r="F48" s="248"/>
      <c r="G48" s="248"/>
      <c r="H48" s="249"/>
    </row>
    <row r="49" spans="1:8" ht="14.45" customHeight="1">
      <c r="A49" s="37"/>
      <c r="B49"/>
      <c r="C49" s="119"/>
      <c r="D49" s="248"/>
      <c r="E49" s="248"/>
      <c r="F49" s="248"/>
      <c r="G49" s="248"/>
      <c r="H49" s="249"/>
    </row>
    <row r="50" spans="1:8">
      <c r="A50" s="61" t="s">
        <v>204</v>
      </c>
      <c r="B50" s="62" t="s">
        <v>529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520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366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стент с переходом на ПНА без рестеноза. Стентирование от 05.05.25 (1 DES)
Бассейн ПНА:   стент проксимального c частичным покрытием  среднего сегментов от 05.05.25(1 DES) без рестеноза, кровоток TIMI III. Бассейн ИМА: без значимых стенозов, кровоток TIMI III
Бассейн  ОА:   стеноз средней трети ВТК1 30%, субтотальный нестабильный  стеноз проксимальной трети ВТК2, TTG2, кровоток по ВТК2 - TIMI I.
Бассейн ПКА:   без значимых стенозов, кровоток TIMI III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showWhiteSpace="0" topLeftCell="A4" zoomScale="90" zoomScaleNormal="90" zoomScaleSheetLayoutView="100" zoomScalePageLayoutView="80" workbookViewId="0">
      <selection activeCell="B39" sqref="B39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45814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Ковырина М.Н.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22344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64</v>
      </c>
    </row>
    <row r="7" spans="1:4">
      <c r="A7" s="37"/>
      <c r="B7"/>
      <c r="C7" s="100" t="s">
        <v>12</v>
      </c>
      <c r="D7" s="102">
        <f>КАГ!$B$14</f>
        <v>15814</v>
      </c>
    </row>
    <row r="8" spans="1:4">
      <c r="A8" s="192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45814</v>
      </c>
    </row>
    <row r="11" spans="1:4">
      <c r="A11" s="26"/>
      <c r="B11" s="111"/>
      <c r="C11" s="111"/>
      <c r="D11" s="112"/>
    </row>
    <row r="12" spans="1:4" ht="18.75" customHeight="1">
      <c r="A12" s="135" t="s">
        <v>332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303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322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512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320</v>
      </c>
      <c r="C16" s="134" t="s">
        <v>403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523</v>
      </c>
      <c r="C17" s="134" t="s">
        <v>537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80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34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541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542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  <row r="47" spans="1:4" hidden="1"/>
    <row r="48" spans="1:4" hidden="1"/>
  </sheetData>
  <sheetProtection formatCells="0" formatColumns="0" formatRows="0" sort="0" autoFilter="0"/>
  <phoneticPr fontId="15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9:B20">
      <formula1>ВЫП.Список_Расходка_6</formula1>
    </dataValidation>
    <dataValidation type="list" allowBlank="1" showInputMessage="1" sqref="B18">
      <formula1>ВЫП.Список_Расходка_7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479</v>
      </c>
      <c r="G3" s="3" t="s">
        <v>480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308</v>
      </c>
      <c r="G4" s="3" t="s">
        <v>480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394</v>
      </c>
      <c r="F5" t="s">
        <v>131</v>
      </c>
      <c r="G5" s="3" t="s">
        <v>480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479</v>
      </c>
      <c r="G13" s="3" t="s">
        <v>481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308</v>
      </c>
      <c r="G14" s="3" t="s">
        <v>481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389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482</v>
      </c>
      <c r="V17" t="s">
        <v>391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302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333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334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344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497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277</v>
      </c>
      <c r="H1" s="114" t="s">
        <v>278</v>
      </c>
      <c r="I1" s="114" t="s">
        <v>279</v>
      </c>
      <c r="J1" s="114" t="s">
        <v>280</v>
      </c>
      <c r="K1" s="115" t="s">
        <v>281</v>
      </c>
      <c r="L1" s="115" t="s">
        <v>282</v>
      </c>
      <c r="M1" s="115" t="s">
        <v>283</v>
      </c>
      <c r="N1" s="115" t="s">
        <v>284</v>
      </c>
      <c r="O1" s="115" t="s">
        <v>285</v>
      </c>
      <c r="P1" s="115" t="s">
        <v>286</v>
      </c>
      <c r="Q1" s="115" t="s">
        <v>287</v>
      </c>
      <c r="R1" s="114" t="s">
        <v>103</v>
      </c>
      <c r="S1" s="114" t="s">
        <v>104</v>
      </c>
      <c r="T1" s="114" t="s">
        <v>288</v>
      </c>
      <c r="U1" s="114" t="s">
        <v>289</v>
      </c>
      <c r="V1" s="114" t="s">
        <v>290</v>
      </c>
      <c r="W1" s="114" t="s">
        <v>291</v>
      </c>
      <c r="X1" s="114" t="s">
        <v>292</v>
      </c>
      <c r="Y1" s="114" t="s">
        <v>293</v>
      </c>
      <c r="Z1" s="114" t="s">
        <v>294</v>
      </c>
      <c r="AA1" s="114" t="s">
        <v>295</v>
      </c>
      <c r="AB1" s="114" t="s">
        <v>296</v>
      </c>
      <c r="AC1" s="114" t="s">
        <v>297</v>
      </c>
      <c r="AD1" s="114" t="s">
        <v>298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494</v>
      </c>
      <c r="AN1" s="2" t="s">
        <v>488</v>
      </c>
      <c r="AO1" t="s">
        <v>352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307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учёта'!$B$20,Расходка[[#This Row],[Наименование расходного материала]])),MAX($J$1:J1)+1,0)</f>
        <v>1</v>
      </c>
      <c r="K2" s="115">
        <f>IF(ISNUMBER(SEARCH('Карта учёта'!$B$18,Расходка[[#This Row],[Наименование расходного материала]])),MAX($K$1:K1)+1,0)</f>
        <v>1</v>
      </c>
      <c r="L2" s="115">
        <f>IF(ISNUMBER(SEARCH('Карта учёта'!$B$19,Расходка[[#This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306</v>
      </c>
      <c r="AO2" s="207" t="s">
        <v>490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365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учёта'!$B$20,Расходка[[#This Row],[Наименование расходного материала]])),MAX($J$1:J2)+1,0)</f>
        <v>2</v>
      </c>
      <c r="K3" s="115">
        <f>IF(ISNUMBER(SEARCH('Карта учёта'!$B$18,Расходка[[#This Row],[Наименование расходного материала]])),MAX($K$1:K2)+1,0)</f>
        <v>2</v>
      </c>
      <c r="L3" s="115">
        <f>IF(ISNUMBER(SEARCH('Карта учёта'!$B$19,Расходка[[#This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483</v>
      </c>
      <c r="AO3" t="s">
        <v>491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523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1</v>
      </c>
      <c r="J4" s="115">
        <f>IF(ISNUMBER(SEARCH('Карта учёта'!$B$20,Расходка[[#This Row],[Наименование расходного материала]])),MAX($J$1:J3)+1,0)</f>
        <v>3</v>
      </c>
      <c r="K4" s="115">
        <f>IF(ISNUMBER(SEARCH('Карта учёта'!$B$18,Расходка[[#This Row],[Наименование расходного материала]])),MAX($K$1:K3)+1,0)</f>
        <v>3</v>
      </c>
      <c r="L4" s="115">
        <f>IF(ISNUMBER(SEARCH('Карта учёта'!$B$19,Расходка[[#This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Artimes</v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398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496</v>
      </c>
      <c r="AO4" t="s">
        <v>493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275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учёта'!$B$20,Расходка[[#This Row],[Наименование расходного материала]])),MAX($J$1:J4)+1,0)</f>
        <v>4</v>
      </c>
      <c r="K5" s="115">
        <f>IF(ISNUMBER(SEARCH('Карта учёта'!$B$18,Расходка[[#This Row],[Наименование расходного материала]])),MAX($K$1:K4)+1,0)</f>
        <v>4</v>
      </c>
      <c r="L5" s="115">
        <f>IF(ISNUMBER(SEARCH('Карта учёта'!$B$19,Расходка[[#This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Euphora</v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399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492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524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учёта'!$B$20,Расходка[[#This Row],[Наименование расходного материала]])),MAX($J$1:J5)+1,0)</f>
        <v>5</v>
      </c>
      <c r="K6" s="115">
        <f>IF(ISNUMBER(SEARCH('Карта учёта'!$B$18,Расходка[[#This Row],[Наименование расходного материала]])),MAX($K$1:K5)+1,0)</f>
        <v>5</v>
      </c>
      <c r="L6" s="115">
        <f>IF(ISNUMBER(SEARCH('Карта учёта'!$B$19,Расходка[[#This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Apollo</v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400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495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309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учёта'!$B$20,Расходка[[#This Row],[Наименование расходного материала]])),MAX($J$1:J6)+1,0)</f>
        <v>6</v>
      </c>
      <c r="K7" s="115">
        <f>IF(ISNUMBER(SEARCH('Карта учёта'!$B$18,Расходка[[#This Row],[Наименование расходного материала]])),MAX($K$1:K6)+1,0)</f>
        <v>6</v>
      </c>
      <c r="L7" s="115">
        <f>IF(ISNUMBER(SEARCH('Карта учёта'!$B$19,Расходка[[#This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NC Accuforce</v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489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учёта'!$B$20,Расходка[[#This Row],[Наименование расходного материала]])),MAX($J$1:J7)+1,0)</f>
        <v>7</v>
      </c>
      <c r="K8" s="115">
        <f>IF(ISNUMBER(SEARCH('Карта учёта'!$B$18,Расходка[[#This Row],[Наименование расходного материала]])),MAX($K$1:K7)+1,0)</f>
        <v>7</v>
      </c>
      <c r="L8" s="115">
        <f>IF(ISNUMBER(SEARCH('Карта учёта'!$B$19,Расходка[[#This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NC Euphora</v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402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274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учёта'!$B$20,Расходка[[#This Row],[Наименование расходного материала]])),MAX($J$1:J8)+1,0)</f>
        <v>8</v>
      </c>
      <c r="K9" s="115">
        <f>IF(ISNUMBER(SEARCH('Карта учёта'!$B$18,Расходка[[#This Row],[Наименование расходного материала]])),MAX($K$1:K8)+1,0)</f>
        <v>8</v>
      </c>
      <c r="L9" s="115">
        <f>IF(ISNUMBER(SEARCH('Карта учёта'!$B$19,Расходка[[#This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Sapphire</v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403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310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учёта'!$B$20,Расходка[[#This Row],[Наименование расходного материала]])),MAX($J$1:J9)+1,0)</f>
        <v>9</v>
      </c>
      <c r="K10" s="115">
        <f>IF(ISNUMBER(SEARCH('Карта учёта'!$B$18,Расходка[[#This Row],[Наименование расходного материала]])),MAX($K$1:K9)+1,0)</f>
        <v>9</v>
      </c>
      <c r="L10" s="115">
        <f>IF(ISNUMBER(SEARCH('Карта учёта'!$B$19,Расходка[[#This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Sprinter Legend</v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404</v>
      </c>
      <c r="AI10" t="s">
        <v>351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354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учёта'!$B$20,Расходка[[#This Row],[Наименование расходного материала]])),MAX($J$1:J10)+1,0)</f>
        <v>10</v>
      </c>
      <c r="K11" s="115">
        <f>IF(ISNUMBER(SEARCH('Карта учёта'!$B$18,Расходка[[#This Row],[Наименование расходного материала]])),MAX($K$1:K10)+1,0)</f>
        <v>10</v>
      </c>
      <c r="L11" s="115">
        <f>IF(ISNUMBER(SEARCH('Карта учёта'!$B$19,Расходка[[#This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405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370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учёта'!$B$20,Расходка[[#This Row],[Наименование расходного материала]])),MAX($J$1:J11)+1,0)</f>
        <v>11</v>
      </c>
      <c r="K12" s="115">
        <f>IF(ISNUMBER(SEARCH('Карта учёта'!$B$18,Расходка[[#This Row],[Наименование расходного материала]])),MAX($K$1:K11)+1,0)</f>
        <v>11</v>
      </c>
      <c r="L12" s="115">
        <f>IF(ISNUMBER(SEARCH('Карта учёта'!$B$19,Расходка[[#This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Колибри</v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406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учёта'!$B$20,Расходка[[#This Row],[Наименование расходного материала]])),MAX($J$1:J12)+1,0)</f>
        <v>12</v>
      </c>
      <c r="K13" s="115">
        <f>IF(ISNUMBER(SEARCH('Карта учёта'!$B$18,Расходка[[#This Row],[Наименование расходного материала]])),MAX($K$1:K12)+1,0)</f>
        <v>12</v>
      </c>
      <c r="L13" s="115">
        <f>IF(ISNUMBER(SEARCH('Карта учёта'!$B$19,Расходка[[#This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407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508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учёта'!$B$20,Расходка[[#This Row],[Наименование расходного материала]])),MAX($J$1:J13)+1,0)</f>
        <v>13</v>
      </c>
      <c r="K14" s="115">
        <f>IF(ISNUMBER(SEARCH('Карта учёта'!$B$18,Расходка[[#This Row],[Наименование расходного материала]])),MAX($K$1:K13)+1,0)</f>
        <v>13</v>
      </c>
      <c r="L14" s="115">
        <f>IF(ISNUMBER(SEARCH('Карта учёта'!$B$19,Расходка[[#This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486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305</v>
      </c>
      <c r="C15" s="1" t="s">
        <v>330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учёта'!$B$20,Расходка[[#This Row],[Наименование расходного материала]])),MAX($J$1:J14)+1,0)</f>
        <v>14</v>
      </c>
      <c r="K15" s="115">
        <f>IF(ISNUMBER(SEARCH('Карта учёта'!$B$18,Расходка[[#This Row],[Наименование расходного материала]])),MAX($K$1:K14)+1,0)</f>
        <v>14</v>
      </c>
      <c r="L15" s="115">
        <f>IF(ISNUMBER(SEARCH('Карта учёта'!$B$19,Расходка[[#This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408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учёта'!$B$20,Расходка[[#This Row],[Наименование расходного материала]])),MAX($J$1:J15)+1,0)</f>
        <v>15</v>
      </c>
      <c r="K16" s="115">
        <f>IF(ISNUMBER(SEARCH('Карта учёта'!$B$18,Расходка[[#This Row],[Наименование расходного материала]])),MAX($K$1:K15)+1,0)</f>
        <v>15</v>
      </c>
      <c r="L16" s="115">
        <f>IF(ISNUMBER(SEARCH('Карта учёта'!$B$19,Расходка[[#This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409</v>
      </c>
      <c r="AI16" t="s">
        <v>303</v>
      </c>
    </row>
    <row r="17" spans="1:35">
      <c r="A17">
        <f>ROW(Расходка[[#This Row],[Тип расходного материала ]])-1</f>
        <v>16</v>
      </c>
      <c r="B17" t="s">
        <v>303</v>
      </c>
      <c r="C17" t="s">
        <v>329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учёта'!$B$20,Расходка[[#This Row],[Наименование расходного материала]])),MAX($J$1:J16)+1,0)</f>
        <v>16</v>
      </c>
      <c r="K17" s="115">
        <f>IF(ISNUMBER(SEARCH('Карта учёта'!$B$18,Расходка[[#This Row],[Наименование расходного материала]])),MAX($K$1:K16)+1,0)</f>
        <v>16</v>
      </c>
      <c r="L17" s="115">
        <f>IF(ISNUMBER(SEARCH('Карта учёта'!$B$19,Расходка[[#This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410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303</v>
      </c>
      <c r="C18" t="s">
        <v>358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учёта'!$B$20,Расходка[[#This Row],[Наименование расходного материала]])),MAX($J$1:J17)+1,0)</f>
        <v>17</v>
      </c>
      <c r="K18" s="115">
        <f>IF(ISNUMBER(SEARCH('Карта учёта'!$B$18,Расходка[[#This Row],[Наименование расходного материала]])),MAX($K$1:K17)+1,0)</f>
        <v>17</v>
      </c>
      <c r="L18" s="115">
        <f>IF(ISNUMBER(SEARCH('Карта учёта'!$B$19,Расходка[[#This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411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303</v>
      </c>
      <c r="C19" t="s">
        <v>350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учёта'!$B$20,Расходка[[#This Row],[Наименование расходного материала]])),MAX($J$1:J18)+1,0)</f>
        <v>18</v>
      </c>
      <c r="K19" s="115">
        <f>IF(ISNUMBER(SEARCH('Карта учёта'!$B$18,Расходка[[#This Row],[Наименование расходного материала]])),MAX($K$1:K18)+1,0)</f>
        <v>18</v>
      </c>
      <c r="L19" s="115">
        <f>IF(ISNUMBER(SEARCH('Карта учёта'!$B$19,Расходка[[#This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412</v>
      </c>
      <c r="AI19" t="s">
        <v>299</v>
      </c>
    </row>
    <row r="20" spans="1:35">
      <c r="A20">
        <f>ROW(Расходка[[#This Row],[Тип расходного материала ]])-1</f>
        <v>19</v>
      </c>
      <c r="B20" t="s">
        <v>303</v>
      </c>
      <c r="C20" t="s">
        <v>371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учёта'!$B$20,Расходка[[#This Row],[Наименование расходного материала]])),MAX($J$1:J19)+1,0)</f>
        <v>19</v>
      </c>
      <c r="K20" s="115">
        <f>IF(ISNUMBER(SEARCH('Карта учёта'!$B$18,Расходка[[#This Row],[Наименование расходного материала]])),MAX($K$1:K19)+1,0)</f>
        <v>19</v>
      </c>
      <c r="L20" s="115">
        <f>IF(ISNUMBER(SEARCH('Карта учёта'!$B$19,Расходка[[#This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413</v>
      </c>
      <c r="AI20" t="s">
        <v>305</v>
      </c>
    </row>
    <row r="21" spans="1:35">
      <c r="A21">
        <f>ROW(Расходка[[#This Row],[Тип расходного материала ]])-1</f>
        <v>20</v>
      </c>
      <c r="B21" t="s">
        <v>303</v>
      </c>
      <c r="C21" t="s">
        <v>363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учёта'!$B$20,Расходка[[#This Row],[Наименование расходного материала]])),MAX($J$1:J20)+1,0)</f>
        <v>20</v>
      </c>
      <c r="K21" s="115">
        <f>IF(ISNUMBER(SEARCH('Карта учёта'!$B$18,Расходка[[#This Row],[Наименование расходного материала]])),MAX($K$1:K20)+1,0)</f>
        <v>20</v>
      </c>
      <c r="L21" s="115">
        <f>IF(ISNUMBER(SEARCH('Карта учёта'!$B$19,Расходка[[#This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414</v>
      </c>
    </row>
    <row r="22" spans="1:35">
      <c r="A22">
        <f>ROW(Расходка[[#This Row],[Тип расходного материала ]])-1</f>
        <v>21</v>
      </c>
      <c r="B22" t="s">
        <v>303</v>
      </c>
      <c r="C22" t="s">
        <v>499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учёта'!$B$20,Расходка[[#This Row],[Наименование расходного материала]])),MAX($J$1:J21)+1,0)</f>
        <v>21</v>
      </c>
      <c r="K22" s="115">
        <f>IF(ISNUMBER(SEARCH('Карта учёта'!$B$18,Расходка[[#This Row],[Наименование расходного материала]])),MAX($K$1:K21)+1,0)</f>
        <v>21</v>
      </c>
      <c r="L22" s="115">
        <f>IF(ISNUMBER(SEARCH('Карта учёта'!$B$19,Расходка[[#This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415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335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учёта'!$B$20,Расходка[[#This Row],[Наименование расходного материала]])),MAX($J$1:J22)+1,0)</f>
        <v>22</v>
      </c>
      <c r="K23" s="115">
        <f>IF(ISNUMBER(SEARCH('Карта учёта'!$B$18,Расходка[[#This Row],[Наименование расходного материала]])),MAX($K$1:K22)+1,0)</f>
        <v>22</v>
      </c>
      <c r="L23" s="115">
        <f>IF(ISNUMBER(SEARCH('Карта учёта'!$B$19,Расходка[[#This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416</v>
      </c>
    </row>
    <row r="24" spans="1:35">
      <c r="A24">
        <f>ROW(Расходка[[#This Row],[Тип расходного материала ]])-1</f>
        <v>23</v>
      </c>
      <c r="B24" t="s">
        <v>303</v>
      </c>
      <c r="C24" s="1" t="s">
        <v>501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учёта'!$B$20,Расходка[[#This Row],[Наименование расходного материала]])),MAX($J$1:J23)+1,0)</f>
        <v>23</v>
      </c>
      <c r="K24" s="115">
        <f>IF(ISNUMBER(SEARCH('Карта учёта'!$B$18,Расходка[[#This Row],[Наименование расходного материала]])),MAX($K$1:K23)+1,0)</f>
        <v>23</v>
      </c>
      <c r="L24" s="115">
        <f>IF(ISNUMBER(SEARCH('Карта учёта'!$B$19,Расходка[[#This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417</v>
      </c>
    </row>
    <row r="25" spans="1:35">
      <c r="A25">
        <f>ROW(Расходка[[#This Row],[Тип расходного материала ]])-1</f>
        <v>24</v>
      </c>
      <c r="B25" t="s">
        <v>303</v>
      </c>
      <c r="C25" s="1" t="s">
        <v>503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учёта'!$B$20,Расходка[[#This Row],[Наименование расходного материала]])),MAX($J$1:J24)+1,0)</f>
        <v>24</v>
      </c>
      <c r="K25" s="115">
        <f>IF(ISNUMBER(SEARCH('Карта учёта'!$B$18,Расходка[[#This Row],[Наименование расходного материала]])),MAX($K$1:K24)+1,0)</f>
        <v>24</v>
      </c>
      <c r="L25" s="115">
        <f>IF(ISNUMBER(SEARCH('Карта учёта'!$B$19,Расходка[[#This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418</v>
      </c>
    </row>
    <row r="26" spans="1:35">
      <c r="A26">
        <f>ROW(Расходка[[#This Row],[Тип расходного материала ]])-1</f>
        <v>25</v>
      </c>
      <c r="B26" t="s">
        <v>303</v>
      </c>
      <c r="C26" s="1" t="s">
        <v>303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учёта'!$B$20,Расходка[[#This Row],[Наименование расходного материала]])),MAX($J$1:J25)+1,0)</f>
        <v>25</v>
      </c>
      <c r="K26" s="115">
        <f>IF(ISNUMBER(SEARCH('Карта учёта'!$B$18,Расходка[[#This Row],[Наименование расходного материала]])),MAX($K$1:K25)+1,0)</f>
        <v>25</v>
      </c>
      <c r="L26" s="115">
        <f>IF(ISNUMBER(SEARCH('Карта учёта'!$B$19,Расходка[[#This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419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526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учёта'!$B$20,Расходка[[#This Row],[Наименование расходного материала]])),MAX($J$1:J26)+1,0)</f>
        <v>26</v>
      </c>
      <c r="K27" s="115">
        <f>IF(ISNUMBER(SEARCH('Карта учёта'!$B$18,Расходка[[#This Row],[Наименование расходного материала]])),MAX($K$1:K26)+1,0)</f>
        <v>26</v>
      </c>
      <c r="L27" s="115">
        <f>IF(ISNUMBER(SEARCH('Карта учёта'!$B$19,Расходка[[#This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BMW</v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420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318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учёта'!$B$20,Расходка[[#This Row],[Наименование расходного материала]])),MAX($J$1:J27)+1,0)</f>
        <v>27</v>
      </c>
      <c r="K28" s="115">
        <f>IF(ISNUMBER(SEARCH('Карта учёта'!$B$18,Расходка[[#This Row],[Наименование расходного материала]])),MAX($K$1:K27)+1,0)</f>
        <v>27</v>
      </c>
      <c r="L28" s="115">
        <f>IF(ISNUMBER(SEARCH('Карта учёта'!$B$19,Расходка[[#This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421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339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учёта'!$B$20,Расходка[[#This Row],[Наименование расходного материала]])),MAX($J$1:J28)+1,0)</f>
        <v>28</v>
      </c>
      <c r="K29" s="115">
        <f>IF(ISNUMBER(SEARCH('Карта учёта'!$B$18,Расходка[[#This Row],[Наименование расходного материала]])),MAX($K$1:K28)+1,0)</f>
        <v>28</v>
      </c>
      <c r="L29" s="115">
        <f>IF(ISNUMBER(SEARCH('Карта учёта'!$B$19,Расходка[[#This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422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учёта'!$B$20,Расходка[[#This Row],[Наименование расходного материала]])),MAX($J$1:J29)+1,0)</f>
        <v>29</v>
      </c>
      <c r="K30" s="115">
        <f>IF(ISNUMBER(SEARCH('Карта учёта'!$B$18,Расходка[[#This Row],[Наименование расходного материала]])),MAX($K$1:K29)+1,0)</f>
        <v>29</v>
      </c>
      <c r="L30" s="115">
        <f>IF(ISNUMBER(SEARCH('Карта учёта'!$B$19,Расходка[[#This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</v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484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368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учёта'!$B$20,Расходка[[#This Row],[Наименование расходного материала]])),MAX($J$1:J30)+1,0)</f>
        <v>30</v>
      </c>
      <c r="K31" s="115">
        <f>IF(ISNUMBER(SEARCH('Карта учёта'!$B$18,Расходка[[#This Row],[Наименование расходного материала]])),MAX($K$1:K30)+1,0)</f>
        <v>30</v>
      </c>
      <c r="L31" s="115">
        <f>IF(ISNUMBER(SEARCH('Карта учёта'!$B$19,Расходка[[#This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XT-A</v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423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учёта'!$B$20,Расходка[[#This Row],[Наименование расходного материала]])),MAX($J$1:J31)+1,0)</f>
        <v>31</v>
      </c>
      <c r="K32" s="115">
        <f>IF(ISNUMBER(SEARCH('Карта учёта'!$B$18,Расходка[[#This Row],[Наименование расходного материала]])),MAX($K$1:K31)+1,0)</f>
        <v>31</v>
      </c>
      <c r="L32" s="115">
        <f>IF(ISNUMBER(SEARCH('Карта учёта'!$B$19,Расходка[[#This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Fielder XT-R</v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424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505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учёта'!$B$20,Расходка[[#This Row],[Наименование расходного материала]])),MAX($J$1:J32)+1,0)</f>
        <v>32</v>
      </c>
      <c r="K33" s="115">
        <f>IF(ISNUMBER(SEARCH('Карта учёта'!$B$18,Расходка[[#This Row],[Наименование расходного материала]])),MAX($K$1:K32)+1,0)</f>
        <v>32</v>
      </c>
      <c r="L33" s="115">
        <f>IF(ISNUMBER(SEARCH('Карта учёта'!$B$19,Расходка[[#This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425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506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учёта'!$B$20,Расходка[[#This Row],[Наименование расходного материала]])),MAX($J$1:J33)+1,0)</f>
        <v>33</v>
      </c>
      <c r="K34" s="115">
        <f>IF(ISNUMBER(SEARCH('Карта учёта'!$B$18,Расходка[[#This Row],[Наименование расходного материала]])),MAX($K$1:K33)+1,0)</f>
        <v>33</v>
      </c>
      <c r="L34" s="115">
        <f>IF(ISNUMBER(SEARCH('Карта учёта'!$B$19,Расходка[[#This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426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учёта'!$B$20,Расходка[[#This Row],[Наименование расходного материала]])),MAX($J$1:J34)+1,0)</f>
        <v>34</v>
      </c>
      <c r="K35" s="115">
        <f>IF(ISNUMBER(SEARCH('Карта учёта'!$B$18,Расходка[[#This Row],[Наименование расходного материала]])),MAX($K$1:K34)+1,0)</f>
        <v>34</v>
      </c>
      <c r="L35" s="115">
        <f>IF(ISNUMBER(SEARCH('Карта учёта'!$B$19,Расходка[[#This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485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учёта'!$B$20,Расходка[[#This Row],[Наименование расходного материала]])),MAX($J$1:J35)+1,0)</f>
        <v>35</v>
      </c>
      <c r="K36" s="115">
        <f>IF(ISNUMBER(SEARCH('Карта учёта'!$B$18,Расходка[[#This Row],[Наименование расходного материала]])),MAX($K$1:K35)+1,0)</f>
        <v>35</v>
      </c>
      <c r="L36" s="115">
        <f>IF(ISNUMBER(SEARCH('Карта учёта'!$B$19,Расходка[[#This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Intuition</v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427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315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учёта'!$B$20,Расходка[[#This Row],[Наименование расходного материала]])),MAX($J$1:J36)+1,0)</f>
        <v>36</v>
      </c>
      <c r="K37" s="115">
        <f>IF(ISNUMBER(SEARCH('Карта учёта'!$B$18,Расходка[[#This Row],[Наименование расходного материала]])),MAX($K$1:K36)+1,0)</f>
        <v>36</v>
      </c>
      <c r="L37" s="115">
        <f>IF(ISNUMBER(SEARCH('Карта учёта'!$B$19,Расходка[[#This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400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316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учёта'!$B$20,Расходка[[#This Row],[Наименование расходного материала]])),MAX($J$1:J37)+1,0)</f>
        <v>37</v>
      </c>
      <c r="K38" s="115">
        <f>IF(ISNUMBER(SEARCH('Карта учёта'!$B$18,Расходка[[#This Row],[Наименование расходного материала]])),MAX($K$1:K37)+1,0)</f>
        <v>37</v>
      </c>
      <c r="L38" s="115">
        <f>IF(ISNUMBER(SEARCH('Карта учёта'!$B$19,Расходка[[#This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487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317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учёта'!$B$20,Расходка[[#This Row],[Наименование расходного материала]])),MAX($J$1:J38)+1,0)</f>
        <v>38</v>
      </c>
      <c r="K39" s="115">
        <f>IF(ISNUMBER(SEARCH('Карта учёта'!$B$18,Расходка[[#This Row],[Наименование расходного материала]])),MAX($K$1:K38)+1,0)</f>
        <v>38</v>
      </c>
      <c r="L39" s="115">
        <f>IF(ISNUMBER(SEARCH('Карта учёта'!$B$19,Расходка[[#This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428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313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учёта'!$B$20,Расходка[[#This Row],[Наименование расходного материала]])),MAX($J$1:J39)+1,0)</f>
        <v>39</v>
      </c>
      <c r="K40" s="115">
        <f>IF(ISNUMBER(SEARCH('Карта учёта'!$B$18,Расходка[[#This Row],[Наименование расходного материала]])),MAX($K$1:K39)+1,0)</f>
        <v>39</v>
      </c>
      <c r="L40" s="115">
        <f>IF(ISNUMBER(SEARCH('Карта учёта'!$B$19,Расходка[[#This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Rinato</v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429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учёта'!$B$20,Расходка[[#This Row],[Наименование расходного материала]])),MAX($J$1:J40)+1,0)</f>
        <v>40</v>
      </c>
      <c r="K41" s="115">
        <f>IF(ISNUMBER(SEARCH('Карта учёта'!$B$18,Расходка[[#This Row],[Наименование расходного материала]])),MAX($K$1:K40)+1,0)</f>
        <v>40</v>
      </c>
      <c r="L41" s="115">
        <f>IF(ISNUMBER(SEARCH('Карта учёта'!$B$19,Расходка[[#This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430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учёта'!$B$20,Расходка[[#This Row],[Наименование расходного материала]])),MAX($J$1:J41)+1,0)</f>
        <v>41</v>
      </c>
      <c r="K42" s="115">
        <f>IF(ISNUMBER(SEARCH('Карта учёта'!$B$18,Расходка[[#This Row],[Наименование расходного материала]])),MAX($K$1:K41)+1,0)</f>
        <v>41</v>
      </c>
      <c r="L42" s="115">
        <f>IF(ISNUMBER(SEARCH('Карта учёта'!$B$19,Расходка[[#This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431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355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учёта'!$B$20,Расходка[[#This Row],[Наименование расходного материала]])),MAX($J$1:J42)+1,0)</f>
        <v>42</v>
      </c>
      <c r="K43" s="115">
        <f>IF(ISNUMBER(SEARCH('Карта учёта'!$B$18,Расходка[[#This Row],[Наименование расходного материала]])),MAX($K$1:K42)+1,0)</f>
        <v>42</v>
      </c>
      <c r="L43" s="115">
        <f>IF(ISNUMBER(SEARCH('Карта учёта'!$B$19,Расходка[[#This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404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312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учёта'!$B$20,Расходка[[#This Row],[Наименование расходного материала]])),MAX($J$1:J43)+1,0)</f>
        <v>43</v>
      </c>
      <c r="K44" s="115">
        <f>IF(ISNUMBER(SEARCH('Карта учёта'!$B$18,Расходка[[#This Row],[Наименование расходного материала]])),MAX($K$1:K43)+1,0)</f>
        <v>43</v>
      </c>
      <c r="L44" s="115">
        <f>IF(ISNUMBER(SEARCH('Карта учёта'!$B$19,Расходка[[#This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</v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432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учёта'!$B$20,Расходка[[#This Row],[Наименование расходного материала]])),MAX($J$1:J44)+1,0)</f>
        <v>44</v>
      </c>
      <c r="K45" s="115">
        <f>IF(ISNUMBER(SEARCH('Карта учёта'!$B$18,Расходка[[#This Row],[Наименование расходного материала]])),MAX($K$1:K44)+1,0)</f>
        <v>44</v>
      </c>
      <c r="L45" s="115">
        <f>IF(ISNUMBER(SEARCH('Карта учёта'!$B$19,Расходка[[#This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Black</v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433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367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учёта'!$B$20,Расходка[[#This Row],[Наименование расходного материала]])),MAX($J$1:J45)+1,0)</f>
        <v>45</v>
      </c>
      <c r="K46" s="115">
        <f>IF(ISNUMBER(SEARCH('Карта учёта'!$B$18,Расходка[[#This Row],[Наименование расходного материала]])),MAX($K$1:K45)+1,0)</f>
        <v>45</v>
      </c>
      <c r="L46" s="115">
        <f>IF(ISNUMBER(SEARCH('Карта учёта'!$B$19,Расходка[[#This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Sion Blue</v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434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314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учёта'!$B$20,Расходка[[#This Row],[Наименование расходного материала]])),MAX($J$1:J46)+1,0)</f>
        <v>46</v>
      </c>
      <c r="K47" s="115">
        <f>IF(ISNUMBER(SEARCH('Карта учёта'!$B$18,Расходка[[#This Row],[Наименование расходного материала]])),MAX($K$1:K46)+1,0)</f>
        <v>46</v>
      </c>
      <c r="L47" s="115">
        <f>IF(ISNUMBER(SEARCH('Карта учёта'!$B$19,Расходка[[#This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Thunder</v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435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513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учёта'!$B$20,Расходка[[#This Row],[Наименование расходного материала]])),MAX($J$1:J47)+1,0)</f>
        <v>47</v>
      </c>
      <c r="K48" s="115">
        <f>IF(ISNUMBER(SEARCH('Карта учёта'!$B$18,Расходка[[#This Row],[Наименование расходного материала]])),MAX($K$1:K47)+1,0)</f>
        <v>47</v>
      </c>
      <c r="L48" s="115">
        <f>IF(ISNUMBER(SEARCH('Карта учёта'!$B$19,Расходка[[#This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436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514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учёта'!$B$20,Расходка[[#This Row],[Наименование расходного материала]])),MAX($J$1:J48)+1,0)</f>
        <v>48</v>
      </c>
      <c r="K49" s="115">
        <f>IF(ISNUMBER(SEARCH('Карта учёта'!$B$18,Расходка[[#This Row],[Наименование расходного материала]])),MAX($K$1:K48)+1,0)</f>
        <v>48</v>
      </c>
      <c r="L49" s="115">
        <f>IF(ISNUMBER(SEARCH('Карта учёта'!$B$19,Расходка[[#This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437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357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учёта'!$B$20,Расходка[[#This Row],[Наименование расходного материала]])),MAX($J$1:J49)+1,0)</f>
        <v>49</v>
      </c>
      <c r="K50" s="115">
        <f>IF(ISNUMBER(SEARCH('Карта учёта'!$B$18,Расходка[[#This Row],[Наименование расходного материала]])),MAX($K$1:K49)+1,0)</f>
        <v>49</v>
      </c>
      <c r="L50" s="115">
        <f>IF(ISNUMBER(SEARCH('Карта учёта'!$B$19,Расходка[[#This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Winn 200T</v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438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343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учёта'!$B$20,Расходка[[#This Row],[Наименование расходного материала]])),MAX($J$1:J50)+1,0)</f>
        <v>50</v>
      </c>
      <c r="K51" s="115">
        <f>IF(ISNUMBER(SEARCH('Карта учёта'!$B$18,Расходка[[#This Row],[Наименование расходного материала]])),MAX($K$1:K50)+1,0)</f>
        <v>50</v>
      </c>
      <c r="L51" s="115">
        <f>IF(ISNUMBER(SEARCH('Карта учёта'!$B$19,Расходка[[#This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439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учёта'!$B$20,Расходка[[#This Row],[Наименование расходного материала]])),MAX($J$1:J51)+1,0)</f>
        <v>51</v>
      </c>
      <c r="K52" s="115">
        <f>IF(ISNUMBER(SEARCH('Карта учёта'!$B$18,Расходка[[#This Row],[Наименование расходного материала]])),MAX($K$1:K51)+1,0)</f>
        <v>51</v>
      </c>
      <c r="L52" s="115">
        <f>IF(ISNUMBER(SEARCH('Карта учёта'!$B$19,Расходка[[#This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440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учёта'!$B$20,Расходка[[#This Row],[Наименование расходного материала]])),MAX($J$1:J52)+1,0)</f>
        <v>52</v>
      </c>
      <c r="K53" s="115">
        <f>IF(ISNUMBER(SEARCH('Карта учёта'!$B$18,Расходка[[#This Row],[Наименование расходного материала]])),MAX($K$1:K52)+1,0)</f>
        <v>52</v>
      </c>
      <c r="L53" s="115">
        <f>IF(ISNUMBER(SEARCH('Карта учёта'!$B$19,Расходка[[#This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441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502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учёта'!$B$20,Расходка[[#This Row],[Наименование расходного материала]])),MAX($J$1:J53)+1,0)</f>
        <v>53</v>
      </c>
      <c r="K54" s="115">
        <f>IF(ISNUMBER(SEARCH('Карта учёта'!$B$18,Расходка[[#This Row],[Наименование расходного материала]])),MAX($K$1:K53)+1,0)</f>
        <v>53</v>
      </c>
      <c r="L54" s="115">
        <f>IF(ISNUMBER(SEARCH('Карта учёта'!$B$19,Расходка[[#This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442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512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учёта'!$B$20,Расходка[[#This Row],[Наименование расходного материала]])),MAX($J$1:J54)+1,0)</f>
        <v>54</v>
      </c>
      <c r="K55" s="115">
        <f>IF(ISNUMBER(SEARCH('Карта учёта'!$B$18,Расходка[[#This Row],[Наименование расходного материала]])),MAX($K$1:K54)+1,0)</f>
        <v>54</v>
      </c>
      <c r="L55" s="115">
        <f>IF(ISNUMBER(SEARCH('Карта учёта'!$B$19,Расходка[[#This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</v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443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515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учёта'!$B$20,Расходка[[#This Row],[Наименование расходного материала]])),MAX($J$1:J55)+1,0)</f>
        <v>55</v>
      </c>
      <c r="K56" s="115">
        <f>IF(ISNUMBER(SEARCH('Карта учёта'!$B$18,Расходка[[#This Row],[Наименование расходного материала]])),MAX($K$1:K55)+1,0)</f>
        <v>55</v>
      </c>
      <c r="L56" s="115">
        <f>IF(ISNUMBER(SEARCH('Карта учёта'!$B$19,Расходка[[#This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444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516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учёта'!$B$20,Расходка[[#This Row],[Наименование расходного материала]])),MAX($J$1:J56)+1,0)</f>
        <v>56</v>
      </c>
      <c r="K57" s="115">
        <f>IF(ISNUMBER(SEARCH('Карта учёта'!$B$18,Расходка[[#This Row],[Наименование расходного материала]])),MAX($K$1:K56)+1,0)</f>
        <v>56</v>
      </c>
      <c r="L57" s="115">
        <f>IF(ISNUMBER(SEARCH('Карта учёта'!$B$19,Расходка[[#This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445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276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учёта'!$B$20,Расходка[[#This Row],[Наименование расходного материала]])),MAX($J$1:J57)+1,0)</f>
        <v>57</v>
      </c>
      <c r="K58" s="115">
        <f>IF(ISNUMBER(SEARCH('Карта учёта'!$B$18,Расходка[[#This Row],[Наименование расходного материала]])),MAX($K$1:K57)+1,0)</f>
        <v>57</v>
      </c>
      <c r="L58" s="115">
        <f>IF(ISNUMBER(SEARCH('Карта учёта'!$B$19,Расходка[[#This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446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5" t="s">
        <v>342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учёта'!$B$20,Расходка[[#This Row],[Наименование расходного материала]])),MAX($J$1:J58)+1,0)</f>
        <v>58</v>
      </c>
      <c r="K59" s="115">
        <f>IF(ISNUMBER(SEARCH('Карта учёта'!$B$18,Расходка[[#This Row],[Наименование расходного материала]])),MAX($K$1:K58)+1,0)</f>
        <v>58</v>
      </c>
      <c r="L59" s="115">
        <f>IF(ISNUMBER(SEARCH('Карта учёта'!$B$19,Расходка[[#This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447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3" t="s">
        <v>522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учёта'!$B$20,Расходка[[#This Row],[Наименование расходного материала]])),MAX($J$1:J59)+1,0)</f>
        <v>59</v>
      </c>
      <c r="K60" s="115">
        <f>IF(ISNUMBER(SEARCH('Карта учёта'!$B$18,Расходка[[#This Row],[Наименование расходного материала]])),MAX($K$1:K59)+1,0)</f>
        <v>59</v>
      </c>
      <c r="L60" s="115">
        <f>IF(ISNUMBER(SEARCH('Карта учёта'!$B$19,Расходка[[#This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448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5" t="s">
        <v>341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учёта'!$B$20,Расходка[[#This Row],[Наименование расходного материала]])),MAX($J$1:J60)+1,0)</f>
        <v>60</v>
      </c>
      <c r="K61" s="115">
        <f>IF(ISNUMBER(SEARCH('Карта учёта'!$B$18,Расходка[[#This Row],[Наименование расходного материала]])),MAX($K$1:K60)+1,0)</f>
        <v>60</v>
      </c>
      <c r="L61" s="115">
        <f>IF(ISNUMBER(SEARCH('Карта учёта'!$B$19,Расходка[[#This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409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320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учёта'!$B$20,Расходка[[#This Row],[Наименование расходного материала]])),MAX($J$1:J61)+1,0)</f>
        <v>61</v>
      </c>
      <c r="K62" s="115">
        <f>IF(ISNUMBER(SEARCH('Карта учёта'!$B$18,Расходка[[#This Row],[Наименование расходного материала]])),MAX($K$1:K61)+1,0)</f>
        <v>61</v>
      </c>
      <c r="L62" s="115">
        <f>IF(ISNUMBER(SEARCH('Карта учёта'!$B$19,Расходка[[#This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449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учёта'!$B$20,Расходка[[#This Row],[Наименование расходного материала]])),MAX($J$1:J62)+1,0)</f>
        <v>62</v>
      </c>
      <c r="K63" s="115">
        <f>IF(ISNUMBER(SEARCH('Карта учёта'!$B$18,Расходка[[#This Row],[Наименование расходного материала]])),MAX($K$1:K62)+1,0)</f>
        <v>62</v>
      </c>
      <c r="L63" s="115">
        <f>IF(ISNUMBER(SEARCH('Карта учёта'!$B$19,Расходка[[#This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450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9" t="s">
        <v>380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учёта'!$B$20,Расходка[[#This Row],[Наименование расходного материала]])),MAX($J$1:J63)+1,0)</f>
        <v>63</v>
      </c>
      <c r="K64" s="115">
        <f>IF(ISNUMBER(SEARCH('Карта учёта'!$B$18,Расходка[[#This Row],[Наименование расходного материала]])),MAX($K$1:K63)+1,0)</f>
        <v>63</v>
      </c>
      <c r="L64" s="115">
        <f>IF(ISNUMBER(SEARCH('Карта учёта'!$B$19,Расходка[[#This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451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379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учёта'!$B$20,Расходка[[#This Row],[Наименование расходного материала]])),MAX($J$1:J64)+1,0)</f>
        <v>64</v>
      </c>
      <c r="K65" s="115">
        <f>IF(ISNUMBER(SEARCH('Карта учёта'!$B$18,Расходка[[#This Row],[Наименование расходного материала]])),MAX($K$1:K64)+1,0)</f>
        <v>64</v>
      </c>
      <c r="L65" s="115">
        <f>IF(ISNUMBER(SEARCH('Карта учёта'!$B$19,Расходка[[#This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452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510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учёта'!$B$20,Расходка[[#This Row],[Наименование расходного материала]])),MAX($J$1:J65)+1,0)</f>
        <v>65</v>
      </c>
      <c r="K66" s="115">
        <f>IF(ISNUMBER(SEARCH('Карта учёта'!$B$18,Расходка[[#This Row],[Наименование расходного материала]])),MAX($K$1:K65)+1,0)</f>
        <v>65</v>
      </c>
      <c r="L66" s="115">
        <f>IF(ISNUMBER(SEARCH('Карта учёта'!$B$19,Расходка[[#This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453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511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учёта'!$B$20,Расходка[[#This Row],[Наименование расходного материала]])),MAX($J$1:J66)+1,0)</f>
        <v>66</v>
      </c>
      <c r="K67" s="195">
        <f>IF(ISNUMBER(SEARCH('Карта учёта'!$B$18,Расходка[[#This Row],[Наименование расходного материала]])),MAX($K$1:K66)+1,0)</f>
        <v>66</v>
      </c>
      <c r="L67" s="195">
        <f>IF(ISNUMBER(SEARCH('Карта учёта'!$B$19,Расходка[[#This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6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6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6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6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6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6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6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454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321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учёта'!$B$20,Расходка[[#This Row],[Наименование расходного материала]])),MAX($J$1:J67)+1,0)</f>
        <v>67</v>
      </c>
      <c r="K68" s="195">
        <f>IF(ISNUMBER(SEARCH('Карта учёта'!$B$18,Расходка[[#This Row],[Наименование расходного материала]])),MAX($K$1:K67)+1,0)</f>
        <v>67</v>
      </c>
      <c r="L68" s="195">
        <f>IF(ISNUMBER(SEARCH('Карта учёта'!$B$19,Расходка[[#This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6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6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6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6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6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6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6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455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340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учёта'!$B$20,Расходка[[#This Row],[Наименование расходного материала]])),MAX($J$1:J68)+1,0)</f>
        <v>68</v>
      </c>
      <c r="K69" s="195">
        <f>IF(ISNUMBER(SEARCH('Карта учёта'!$B$18,Расходка[[#This Row],[Наименование расходного материала]])),MAX($K$1:K68)+1,0)</f>
        <v>68</v>
      </c>
      <c r="L69" s="195">
        <f>IF(ISNUMBER(SEARCH('Карта учёта'!$B$19,Расходка[[#This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6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6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456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346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учёта'!$B$20,Расходка[[#This Row],[Наименование расходного материала]])),MAX($J$1:J69)+1,0)</f>
        <v>69</v>
      </c>
      <c r="K70" s="195">
        <f>IF(ISNUMBER(SEARCH('Карта учёта'!$B$18,Расходка[[#This Row],[Наименование расходного материала]])),MAX($K$1:K69)+1,0)</f>
        <v>69</v>
      </c>
      <c r="L70" s="195">
        <f>IF(ISNUMBER(SEARCH('Карта учёта'!$B$19,Расходка[[#This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6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457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347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учёта'!$B$20,Расходка[[#This Row],[Наименование расходного материала]])),MAX($J$1:J70)+1,0)</f>
        <v>70</v>
      </c>
      <c r="K71" s="195">
        <f>IF(ISNUMBER(SEARCH('Карта учёта'!$B$18,Расходка[[#This Row],[Наименование расходного материала]])),MAX($K$1:K70)+1,0)</f>
        <v>70</v>
      </c>
      <c r="L71" s="195">
        <f>IF(ISNUMBER(SEARCH('Карта учёта'!$B$19,Расходка[[#This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412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322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1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учёта'!$B$20,Расходка[[#This Row],[Наименование расходного материала]])),MAX($J$1:J71)+1,0)</f>
        <v>71</v>
      </c>
      <c r="K72" s="195">
        <f>IF(ISNUMBER(SEARCH('Карта учёта'!$B$18,Расходка[[#This Row],[Наименование расходного материала]])),MAX($K$1:K71)+1,0)</f>
        <v>71</v>
      </c>
      <c r="L72" s="195">
        <f>IF(ISNUMBER(SEARCH('Карта учёта'!$B$19,Расходка[[#This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458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323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учёта'!$B$20,Расходка[[#This Row],[Наименование расходного материала]])),MAX($J$1:J72)+1,0)</f>
        <v>72</v>
      </c>
      <c r="K73" s="195">
        <f>IF(ISNUMBER(SEARCH('Карта учёта'!$B$18,Расходка[[#This Row],[Наименование расходного материала]])),MAX($K$1:K72)+1,0)</f>
        <v>72</v>
      </c>
      <c r="L73" s="195">
        <f>IF(ISNUMBER(SEARCH('Карта учёта'!$B$19,Расходка[[#This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413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324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учёта'!$B$20,Расходка[[#This Row],[Наименование расходного материала]])),MAX($J$1:J73)+1,0)</f>
        <v>73</v>
      </c>
      <c r="K74" s="195">
        <f>IF(ISNUMBER(SEARCH('Карта учёта'!$B$18,Расходка[[#This Row],[Наименование расходного материала]])),MAX($K$1:K73)+1,0)</f>
        <v>73</v>
      </c>
      <c r="L74" s="195">
        <f>IF(ISNUMBER(SEARCH('Карта учёта'!$B$19,Расходка[[#This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459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325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учёта'!$B$20,Расходка[[#This Row],[Наименование расходного материала]])),MAX($J$1:J74)+1,0)</f>
        <v>74</v>
      </c>
      <c r="K75" s="195">
        <f>IF(ISNUMBER(SEARCH('Карта учёта'!$B$18,Расходка[[#This Row],[Наименование расходного материала]])),MAX($K$1:K74)+1,0)</f>
        <v>74</v>
      </c>
      <c r="L75" s="195">
        <f>IF(ISNUMBER(SEARCH('Карта учёта'!$B$19,Расходка[[#This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460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учёта'!$B$20,Расходка[[#This Row],[Наименование расходного материала]])),MAX($J$1:J75)+1,0)</f>
        <v>75</v>
      </c>
      <c r="K76" s="195">
        <f>IF(ISNUMBER(SEARCH('Карта учёта'!$B$18,Расходка[[#This Row],[Наименование расходного материала]])),MAX($K$1:K75)+1,0)</f>
        <v>75</v>
      </c>
      <c r="L76" s="195">
        <f>IF(ISNUMBER(SEARCH('Карта учёта'!$B$19,Расходка[[#This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461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326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учёта'!$B$20,Расходка[[#This Row],[Наименование расходного материала]])),MAX($J$1:J76)+1,0)</f>
        <v>76</v>
      </c>
      <c r="K77" s="195">
        <f>IF(ISNUMBER(SEARCH('Карта учёта'!$B$18,Расходка[[#This Row],[Наименование расходного материала]])),MAX($K$1:K76)+1,0)</f>
        <v>76</v>
      </c>
      <c r="L77" s="195">
        <f>IF(ISNUMBER(SEARCH('Карта учёта'!$B$19,Расходка[[#This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462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327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учёта'!$B$20,Расходка[[#This Row],[Наименование расходного материала]])),MAX($J$1:J77)+1,0)</f>
        <v>77</v>
      </c>
      <c r="K78" s="195">
        <f>IF(ISNUMBER(SEARCH('Карта учёта'!$B$18,Расходка[[#This Row],[Наименование расходного материала]])),MAX($K$1:K77)+1,0)</f>
        <v>77</v>
      </c>
      <c r="L78" s="195">
        <f>IF(ISNUMBER(SEARCH('Карта учёта'!$B$19,Расходка[[#This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463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337</v>
      </c>
      <c r="AF79" s="4" t="s">
        <v>6</v>
      </c>
      <c r="AG79" s="4" t="s">
        <v>464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336</v>
      </c>
      <c r="AF80" s="4" t="s">
        <v>6</v>
      </c>
      <c r="AG80" s="4" t="s">
        <v>465</v>
      </c>
    </row>
    <row r="81" spans="1:33">
      <c r="A81">
        <f>ROW(Расходка[[#This Row],[Тип расходного материала ]])-1</f>
        <v>80</v>
      </c>
      <c r="B81" t="s">
        <v>299</v>
      </c>
      <c r="C81" s="1" t="s">
        <v>328</v>
      </c>
      <c r="AF81" s="4" t="s">
        <v>6</v>
      </c>
      <c r="AG81" s="4" t="s">
        <v>466</v>
      </c>
    </row>
    <row r="82" spans="1:33">
      <c r="AF82" s="4" t="s">
        <v>6</v>
      </c>
      <c r="AG82" s="4" t="s">
        <v>467</v>
      </c>
    </row>
    <row r="83" spans="1:33">
      <c r="AF83" s="4" t="s">
        <v>6</v>
      </c>
      <c r="AG83" s="4" t="s">
        <v>468</v>
      </c>
    </row>
    <row r="84" spans="1:33">
      <c r="AF84" s="4" t="s">
        <v>6</v>
      </c>
      <c r="AG84" s="4" t="s">
        <v>419</v>
      </c>
    </row>
    <row r="85" spans="1:33">
      <c r="AF85" s="4" t="s">
        <v>6</v>
      </c>
      <c r="AG85" s="4" t="s">
        <v>420</v>
      </c>
    </row>
    <row r="86" spans="1:33">
      <c r="AF86" s="4" t="s">
        <v>6</v>
      </c>
      <c r="AG86" s="4" t="s">
        <v>469</v>
      </c>
    </row>
    <row r="87" spans="1:33">
      <c r="AF87" s="4" t="s">
        <v>6</v>
      </c>
      <c r="AG87" s="4" t="s">
        <v>470</v>
      </c>
    </row>
    <row r="88" spans="1:33">
      <c r="AF88" s="4" t="s">
        <v>6</v>
      </c>
      <c r="AG88" s="4" t="s">
        <v>471</v>
      </c>
    </row>
    <row r="89" spans="1:33">
      <c r="AF89" s="4" t="s">
        <v>6</v>
      </c>
      <c r="AG89" s="4" t="s">
        <v>472</v>
      </c>
    </row>
    <row r="90" spans="1:33">
      <c r="AF90" s="4" t="s">
        <v>6</v>
      </c>
      <c r="AG90" s="4" t="s">
        <v>473</v>
      </c>
    </row>
    <row r="91" spans="1:33">
      <c r="AF91" s="4" t="s">
        <v>6</v>
      </c>
      <c r="AG91" s="4" t="s">
        <v>474</v>
      </c>
    </row>
    <row r="92" spans="1:33">
      <c r="AF92" s="4" t="s">
        <v>6</v>
      </c>
      <c r="AG92" s="4" t="s">
        <v>475</v>
      </c>
    </row>
    <row r="93" spans="1:33">
      <c r="AF93" s="4" t="s">
        <v>6</v>
      </c>
      <c r="AG93" s="4" t="s">
        <v>476</v>
      </c>
    </row>
    <row r="94" spans="1:33">
      <c r="AF94" s="4" t="s">
        <v>6</v>
      </c>
      <c r="AG94" s="4" t="s">
        <v>423</v>
      </c>
    </row>
    <row r="95" spans="1:33">
      <c r="AF95" s="4" t="s">
        <v>6</v>
      </c>
      <c r="AG95" s="4" t="s">
        <v>424</v>
      </c>
    </row>
    <row r="96" spans="1:33">
      <c r="AF96" s="4" t="s">
        <v>6</v>
      </c>
      <c r="AG96" s="4" t="s">
        <v>477</v>
      </c>
    </row>
    <row r="97" spans="32:33">
      <c r="AF97" s="4" t="s">
        <v>6</v>
      </c>
      <c r="AG97" s="4" t="s">
        <v>478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zoomScale="90" zoomScaleNormal="90" workbookViewId="0">
      <selection activeCell="B18" sqref="B1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539</v>
      </c>
      <c r="C4" t="str">
        <f>CONCATENATE(A4,B4)</f>
        <v>И/О заведующего отделения: М.А. Дибиров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300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509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540</v>
      </c>
      <c r="C17" t="str">
        <f t="shared" si="0"/>
        <v>И/О старшей мед.сетры: А.С. Трунова</v>
      </c>
    </row>
    <row r="18" spans="1:3">
      <c r="A18" t="s">
        <v>123</v>
      </c>
      <c r="B18" t="s">
        <v>345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301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517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268</v>
      </c>
    </row>
    <row r="33" spans="1:2">
      <c r="A33" t="s">
        <v>170</v>
      </c>
      <c r="B33" t="s">
        <v>348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359</v>
      </c>
    </row>
    <row r="39" spans="1:2">
      <c r="A39" t="s">
        <v>170</v>
      </c>
      <c r="B39" t="s">
        <v>500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300</v>
      </c>
      <c r="B45" t="s">
        <v>259</v>
      </c>
    </row>
    <row r="46" spans="1:2">
      <c r="A46" t="s">
        <v>300</v>
      </c>
      <c r="B46" t="s">
        <v>260</v>
      </c>
    </row>
    <row r="47" spans="1:2">
      <c r="A47" t="s">
        <v>300</v>
      </c>
      <c r="B47" t="s">
        <v>261</v>
      </c>
    </row>
    <row r="48" spans="1:2">
      <c r="A48" t="s">
        <v>300</v>
      </c>
      <c r="B48" t="s">
        <v>518</v>
      </c>
    </row>
    <row r="49" spans="1:2">
      <c r="A49" t="s">
        <v>300</v>
      </c>
      <c r="B49" t="s">
        <v>178</v>
      </c>
    </row>
    <row r="50" spans="1:2">
      <c r="A50" t="s">
        <v>300</v>
      </c>
      <c r="B50" t="s">
        <v>525</v>
      </c>
    </row>
    <row r="51" spans="1:2">
      <c r="A51" t="s">
        <v>300</v>
      </c>
      <c r="B51" t="s">
        <v>527</v>
      </c>
    </row>
    <row r="52" spans="1:2">
      <c r="A52" t="s">
        <v>300</v>
      </c>
      <c r="B52" t="s">
        <v>177</v>
      </c>
    </row>
    <row r="53" spans="1:2">
      <c r="A53" t="s">
        <v>300</v>
      </c>
      <c r="B53" t="s">
        <v>498</v>
      </c>
    </row>
    <row r="54" spans="1:2">
      <c r="A54" t="s">
        <v>300</v>
      </c>
      <c r="B54" t="s">
        <v>258</v>
      </c>
    </row>
    <row r="55" spans="1:2">
      <c r="A55" t="s">
        <v>300</v>
      </c>
      <c r="B55" t="s">
        <v>364</v>
      </c>
    </row>
    <row r="56" spans="1:2">
      <c r="A56" t="s">
        <v>300</v>
      </c>
      <c r="B56" t="s">
        <v>360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273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338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362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528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163</v>
      </c>
    </row>
    <row r="83" spans="1:2">
      <c r="A83" t="s">
        <v>184</v>
      </c>
      <c r="B83" t="s">
        <v>142</v>
      </c>
    </row>
    <row r="84" spans="1:2">
      <c r="A84" t="s">
        <v>184</v>
      </c>
      <c r="B84" t="s">
        <v>272</v>
      </c>
    </row>
    <row r="85" spans="1:2">
      <c r="A85" t="s">
        <v>184</v>
      </c>
      <c r="B85" t="s">
        <v>145</v>
      </c>
    </row>
    <row r="86" spans="1:2">
      <c r="A86" t="s">
        <v>184</v>
      </c>
      <c r="B86" t="s">
        <v>148</v>
      </c>
    </row>
    <row r="87" spans="1:2">
      <c r="A87" t="s">
        <v>184</v>
      </c>
      <c r="B87" t="s">
        <v>151</v>
      </c>
    </row>
    <row r="88" spans="1:2">
      <c r="A88" t="s">
        <v>184</v>
      </c>
      <c r="B88" t="s">
        <v>154</v>
      </c>
    </row>
    <row r="89" spans="1:2">
      <c r="A89" t="s">
        <v>184</v>
      </c>
      <c r="B89" t="s">
        <v>160</v>
      </c>
    </row>
    <row r="90" spans="1:2">
      <c r="A90" t="s">
        <v>184</v>
      </c>
      <c r="B90" t="s">
        <v>157</v>
      </c>
    </row>
    <row r="91" spans="1:2">
      <c r="A91" t="s">
        <v>184</v>
      </c>
      <c r="B91" t="s">
        <v>162</v>
      </c>
    </row>
    <row r="92" spans="1:2">
      <c r="A92" t="s">
        <v>184</v>
      </c>
      <c r="B92" t="s">
        <v>165</v>
      </c>
    </row>
  </sheetData>
  <phoneticPr fontId="15" type="noConversion"/>
  <dataValidations count="1">
    <dataValidation type="list" allowBlank="1" showInputMessage="1" showErrorMessage="1" sqref="A22:A9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376</v>
      </c>
    </row>
    <row r="2" spans="1:1">
      <c r="A2" t="s">
        <v>373</v>
      </c>
    </row>
    <row r="3" spans="1:1">
      <c r="A3" t="s">
        <v>377</v>
      </c>
    </row>
    <row r="4" spans="1:1">
      <c r="A4" t="s">
        <v>378</v>
      </c>
    </row>
    <row r="5" spans="1:1">
      <c r="A5" t="s">
        <v>374</v>
      </c>
    </row>
    <row r="6" spans="1:1">
      <c r="A6" t="s">
        <v>375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2025-06-06T12:23:44Z</cp:lastPrinted>
  <dcterms:created xsi:type="dcterms:W3CDTF">2015-06-05T18:19:34Z</dcterms:created>
  <dcterms:modified xsi:type="dcterms:W3CDTF">2025-06-06T12:28:54Z</dcterms:modified>
</cp:coreProperties>
</file>