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3"/>
  <c r="A15" i="3"/>
  <c r="A16" i="3"/>
  <c r="A17" i="3"/>
  <c r="A18" i="3"/>
  <c r="A19" i="3"/>
  <c r="A20" i="3"/>
  <c r="A21" i="3"/>
  <c r="A22" i="3"/>
  <c r="A23" i="3"/>
  <c r="A24" i="3"/>
  <c r="A25" i="3"/>
  <c r="B14" i="9" l="1"/>
  <c r="B13" i="9"/>
  <c r="A55" i="1" l="1"/>
  <c r="A54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8" i="1"/>
  <c r="I78" i="1"/>
  <c r="J78" i="1"/>
  <c r="K76" i="1"/>
  <c r="K77" i="1"/>
  <c r="K78" i="1"/>
  <c r="L78" i="1"/>
  <c r="M78" i="1"/>
  <c r="N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 s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 s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 s="1"/>
  <c r="H73" i="1"/>
  <c r="J71" i="1"/>
  <c r="I71" i="1"/>
  <c r="F70" i="1"/>
  <c r="F71" i="1" s="1"/>
  <c r="F72" i="1" s="1"/>
  <c r="F73" i="1" s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C31" i="1" l="1"/>
  <c r="H76" i="1"/>
  <c r="H77" i="1" s="1"/>
  <c r="U76" i="1" s="1"/>
  <c r="U74" i="1"/>
  <c r="U63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5" i="1" l="1"/>
  <c r="U67" i="1"/>
  <c r="U62" i="1"/>
  <c r="U49" i="1"/>
  <c r="U77" i="1"/>
  <c r="U78" i="1"/>
  <c r="U50" i="1"/>
  <c r="AC32" i="1"/>
  <c r="U71" i="1"/>
  <c r="U48" i="1"/>
  <c r="U65" i="1"/>
  <c r="U43" i="1"/>
  <c r="U53" i="1"/>
  <c r="U2" i="1"/>
  <c r="J75" i="1"/>
  <c r="I75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33" i="1" l="1"/>
  <c r="J76" i="1"/>
  <c r="I76" i="1"/>
  <c r="P35" i="1"/>
  <c r="AC34" i="1" s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55" i="1"/>
  <c r="W68" i="1"/>
  <c r="W73" i="1"/>
  <c r="W64" i="1"/>
  <c r="W70" i="1"/>
  <c r="W41" i="1"/>
  <c r="W44" i="1"/>
  <c r="W56" i="1"/>
  <c r="W59" i="1"/>
  <c r="W60" i="1"/>
  <c r="W54" i="1"/>
  <c r="W66" i="1"/>
  <c r="W52" i="1"/>
  <c r="W49" i="1"/>
  <c r="W67" i="1"/>
  <c r="W63" i="1"/>
  <c r="W43" i="1"/>
  <c r="W53" i="1"/>
  <c r="W45" i="1"/>
  <c r="W40" i="1"/>
  <c r="W58" i="1"/>
  <c r="W61" i="1"/>
  <c r="W51" i="1"/>
  <c r="W42" i="1"/>
  <c r="W76" i="1"/>
  <c r="W57" i="1"/>
  <c r="W47" i="1"/>
  <c r="W75" i="1"/>
  <c r="W69" i="1"/>
  <c r="W46" i="1"/>
  <c r="W39" i="1"/>
  <c r="I77" i="1"/>
  <c r="V78" i="1" s="1"/>
  <c r="W77" i="1"/>
  <c r="V77" i="1"/>
  <c r="P36" i="1"/>
  <c r="AC35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V50" i="1" l="1"/>
  <c r="V73" i="1"/>
  <c r="V62" i="1"/>
  <c r="W62" i="1"/>
  <c r="W78" i="1"/>
  <c r="W72" i="1"/>
  <c r="W65" i="1"/>
  <c r="W74" i="1"/>
  <c r="W2" i="1"/>
  <c r="W50" i="1"/>
  <c r="W48" i="1"/>
  <c r="W71" i="1"/>
  <c r="V2" i="1"/>
  <c r="V71" i="1"/>
  <c r="V58" i="1"/>
  <c r="V52" i="1"/>
  <c r="V63" i="1"/>
  <c r="V49" i="1"/>
  <c r="V45" i="1"/>
  <c r="V59" i="1"/>
  <c r="V75" i="1"/>
  <c r="V41" i="1"/>
  <c r="V40" i="1"/>
  <c r="V70" i="1"/>
  <c r="V39" i="1"/>
  <c r="V68" i="1"/>
  <c r="V67" i="1"/>
  <c r="V46" i="1"/>
  <c r="V54" i="1"/>
  <c r="V72" i="1"/>
  <c r="V48" i="1"/>
  <c r="V53" i="1"/>
  <c r="V56" i="1"/>
  <c r="V57" i="1"/>
  <c r="V47" i="1"/>
  <c r="V42" i="1"/>
  <c r="V76" i="1"/>
  <c r="V51" i="1"/>
  <c r="V61" i="1"/>
  <c r="V64" i="1"/>
  <c r="V66" i="1"/>
  <c r="V43" i="1"/>
  <c r="V44" i="1"/>
  <c r="V69" i="1"/>
  <c r="V60" i="1"/>
  <c r="V55" i="1"/>
  <c r="V74" i="1"/>
  <c r="V65" i="1"/>
  <c r="N61" i="1"/>
  <c r="N62" i="1" s="1"/>
  <c r="N63" i="1" s="1"/>
  <c r="N64" i="1" s="1"/>
  <c r="N65" i="1" s="1"/>
  <c r="N66" i="1" s="1"/>
  <c r="P37" i="1"/>
  <c r="AC36" i="1" s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X2" i="1"/>
  <c r="G62" i="1"/>
  <c r="G63" i="1" s="1"/>
  <c r="M51" i="1"/>
  <c r="M52" i="1" s="1"/>
  <c r="M53" i="1" s="1"/>
  <c r="L50" i="1"/>
  <c r="K75" i="1" l="1"/>
  <c r="X41" i="1" s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AC38" i="1" s="1"/>
  <c r="N69" i="1"/>
  <c r="G64" i="1"/>
  <c r="M54" i="1"/>
  <c r="M55" i="1" s="1"/>
  <c r="L51" i="1"/>
  <c r="L52" i="1" s="1"/>
  <c r="L53" i="1" s="1"/>
  <c r="X77" i="1" l="1"/>
  <c r="X78" i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T77" i="1" l="1"/>
  <c r="T78" i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N75" i="1"/>
  <c r="L69" i="1"/>
  <c r="M63" i="1"/>
  <c r="M64" i="1" s="1"/>
  <c r="M65" i="1" s="1"/>
  <c r="M66" i="1" s="1"/>
  <c r="P77" i="1" l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A3" i="1" l="1"/>
  <c r="AA78" i="1"/>
  <c r="AC77" i="1"/>
  <c r="AA4" i="1"/>
  <c r="AA32" i="1"/>
  <c r="AA48" i="1"/>
  <c r="AA23" i="1"/>
  <c r="AA12" i="1"/>
  <c r="AA71" i="1"/>
  <c r="AA25" i="1"/>
  <c r="AA33" i="1"/>
  <c r="AA74" i="1"/>
  <c r="AA36" i="1"/>
  <c r="AA20" i="1"/>
  <c r="AA77" i="1"/>
  <c r="AA27" i="1"/>
  <c r="AA9" i="1"/>
  <c r="AA13" i="1"/>
  <c r="AA68" i="1"/>
  <c r="AA44" i="1"/>
  <c r="AA49" i="1"/>
  <c r="AA65" i="1"/>
  <c r="AA35" i="1"/>
  <c r="AA17" i="1"/>
  <c r="AA46" i="1"/>
  <c r="AA43" i="1"/>
  <c r="AA67" i="1"/>
  <c r="AA8" i="1"/>
  <c r="AA51" i="1"/>
  <c r="AA50" i="1"/>
  <c r="AA18" i="1"/>
  <c r="AA7" i="1"/>
  <c r="AA14" i="1"/>
  <c r="AA52" i="1"/>
  <c r="AA62" i="1"/>
  <c r="AA57" i="1"/>
  <c r="AA66" i="1"/>
  <c r="AA21" i="1"/>
  <c r="AA73" i="1"/>
  <c r="AA28" i="1"/>
  <c r="AA70" i="1"/>
  <c r="AA69" i="1"/>
  <c r="AA59" i="1"/>
  <c r="AA38" i="1"/>
  <c r="AA39" i="1"/>
  <c r="AA55" i="1"/>
  <c r="AA34" i="1"/>
  <c r="AA24" i="1"/>
  <c r="AA47" i="1"/>
  <c r="AA60" i="1"/>
  <c r="AA16" i="1"/>
  <c r="AA63" i="1"/>
  <c r="AA42" i="1"/>
  <c r="AA75" i="1"/>
  <c r="AA54" i="1"/>
  <c r="AA10" i="1"/>
  <c r="AA15" i="1"/>
  <c r="AA29" i="1"/>
  <c r="AA40" i="1"/>
  <c r="AA22" i="1"/>
  <c r="AA61" i="1"/>
  <c r="AA37" i="1"/>
  <c r="AA53" i="1"/>
  <c r="AA64" i="1"/>
  <c r="AA58" i="1"/>
  <c r="AA11" i="1"/>
  <c r="AA26" i="1"/>
  <c r="AA56" i="1"/>
  <c r="AA6" i="1"/>
  <c r="AA19" i="1"/>
  <c r="AA45" i="1"/>
  <c r="AA5" i="1"/>
  <c r="AA31" i="1"/>
  <c r="AA30" i="1"/>
  <c r="AA72" i="1"/>
  <c r="AA41" i="1"/>
  <c r="AA76" i="1"/>
  <c r="L74" i="1"/>
  <c r="L75" i="1" s="1"/>
  <c r="M69" i="1"/>
  <c r="L76" i="1" l="1"/>
  <c r="M70" i="1"/>
  <c r="L77" i="1" l="1"/>
  <c r="M71" i="1"/>
  <c r="Y3" i="1" l="1"/>
  <c r="Y78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M77" i="1" l="1"/>
  <c r="Z3" i="1" l="1"/>
  <c r="Z78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25" i="1"/>
  <c r="Z62" i="1"/>
  <c r="Z68" i="1"/>
  <c r="Z65" i="1"/>
  <c r="Z58" i="1"/>
  <c r="Z6" i="1"/>
  <c r="Z36" i="1"/>
  <c r="Z59" i="1"/>
  <c r="Z39" i="1"/>
  <c r="Z5" i="1"/>
  <c r="Z73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53" i="1"/>
  <c r="Z54" i="1"/>
  <c r="Z55" i="1"/>
  <c r="Z22" i="1"/>
  <c r="Z72" i="1"/>
  <c r="Z26" i="1"/>
  <c r="Z33" i="1"/>
  <c r="Z28" i="1"/>
  <c r="Z67" i="1"/>
  <c r="Z8" i="1"/>
  <c r="Z71" i="1"/>
  <c r="Z41" i="1"/>
  <c r="Z61" i="1"/>
  <c r="Z43" i="1"/>
  <c r="Z63" i="1"/>
  <c r="Z40" i="1"/>
  <c r="Z48" i="1"/>
  <c r="Z66" i="1"/>
  <c r="Z50" i="1"/>
  <c r="Z30" i="1"/>
  <c r="Z15" i="1"/>
  <c r="Z47" i="1"/>
  <c r="Z75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<sst xmlns="http://schemas.openxmlformats.org/spreadsheetml/2006/main" count="896" uniqueCount="538">
  <si>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</si>
  <si>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</si>
  <si>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</si>
  <si>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</si>
  <si>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</si>
  <si>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</si>
  <si>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</si>
  <si>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</si>
  <si>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</si>
  <si>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</si>
  <si>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</si>
  <si>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</si>
  <si>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</si>
  <si>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</si>
  <si>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</si>
  <si>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</si>
  <si>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</si>
  <si>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</si>
  <si>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</si>
  <si>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</si>
  <si>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</si>
  <si>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</si>
  <si>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</si>
  <si>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</si>
  <si>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</si>
  <si>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</si>
  <si>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</si>
  <si>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</si>
  <si>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</si>
  <si>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</si>
  <si>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</si>
  <si>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</si>
  <si>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</si>
  <si>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</si>
  <si>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</si>
  <si>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</si>
  <si>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</si>
  <si>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</si>
  <si>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</si>
  <si>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</si>
  <si>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</si>
  <si>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</si>
  <si>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</si>
  <si>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</si>
  <si>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</si>
  <si>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</si>
  <si>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</si>
  <si>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</si>
  <si>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</si>
  <si>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</si>
  <si>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</si>
  <si>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</si>
  <si>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</si>
  <si>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</si>
  <si>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</si>
  <si>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</si>
  <si>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</si>
  <si>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</si>
  <si>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</si>
  <si>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</si>
  <si>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</si>
  <si>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</si>
  <si>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</si>
  <si>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</si>
  <si>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</si>
  <si>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</si>
  <si>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</si>
  <si>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</si>
  <si>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</si>
  <si>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</si>
  <si>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</si>
  <si>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</si>
  <si>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</si>
  <si>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</si>
  <si>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</si>
  <si>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</si>
  <si>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</si>
  <si>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</si>
  <si>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</si>
  <si>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</si>
  <si>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</si>
  <si>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</si>
  <si>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</si>
  <si>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</si>
  <si>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</si>
  <si>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</si>
  <si>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</si>
  <si>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</si>
  <si>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</si>
  <si>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</si>
  <si>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</si>
  <si>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</si>
  <si>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</si>
  <si>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</si>
  <si>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</si>
  <si>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</si>
  <si>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</si>
  <si>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</si>
  <si>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</si>
  <si>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</si>
  <si>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</si>
  <si>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</si>
  <si>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</si>
  <si>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</si>
  <si>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</si>
  <si>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</si>
  <si>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</si>
  <si>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</si>
  <si>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</si>
  <si>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</si>
  <si>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</si>
  <si>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</si>
  <si>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</si>
  <si>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</si>
  <si>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</si>
  <si>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</si>
  <si>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</si>
  <si>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</si>
  <si>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</si>
  <si>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</si>
  <si>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</si>
  <si>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</si>
  <si>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</si>
  <si>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</si>
  <si>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</si>
  <si>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</si>
  <si>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</si>
  <si>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</si>
  <si>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</si>
  <si>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</si>
  <si>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</si>
  <si>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</si>
  <si>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</si>
  <si>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</si>
  <si>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</si>
  <si>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</si>
  <si>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</si>
  <si>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</si>
  <si>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</si>
  <si>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</si>
  <si>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</si>
  <si>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</si>
  <si>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</si>
  <si>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</si>
  <si>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</si>
  <si>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</si>
  <si>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</si>
  <si>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</si>
  <si>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</si>
  <si>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</si>
  <si>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</si>
  <si>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</si>
  <si>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</si>
  <si>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</si>
  <si>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</si>
  <si>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</si>
  <si>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</si>
  <si>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</si>
  <si>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</si>
  <si>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</si>
  <si>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</si>
  <si>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</si>
  <si>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</si>
  <si>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</si>
  <si>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</si>
  <si>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</si>
  <si>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</si>
  <si>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</si>
  <si>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</si>
  <si>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</si>
  <si>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</si>
  <si>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</si>
  <si>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</si>
  <si>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</si>
  <si>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</si>
  <si>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</si>
  <si>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</si>
  <si>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</si>
  <si>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</si>
  <si>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</si>
  <si>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</si>
  <si>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</si>
  <si>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</si>
  <si>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</si>
  <si>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</si>
  <si>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</si>
  <si>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</si>
  <si>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</si>
  <si>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</si>
  <si>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</si>
  <si>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</si>
  <si>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</si>
  <si>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</si>
  <si>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</si>
  <si>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</si>
  <si>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</si>
  <si>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</si>
  <si>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</si>
  <si>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</si>
  <si>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</si>
  <si>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</si>
  <si>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</si>
  <si>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</si>
  <si>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</si>
  <si>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</si>
  <si>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</si>
  <si>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</si>
  <si>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</si>
  <si>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</si>
  <si>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</si>
  <si>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</si>
  <si>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</si>
  <si>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</si>
  <si>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</si>
  <si>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</si>
  <si>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</si>
  <si>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</si>
  <si>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</si>
  <si>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</si>
  <si>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</si>
  <si>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</si>
  <si>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</si>
  <si>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</si>
  <si>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</si>
  <si>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</si>
  <si>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</si>
  <si>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</si>
  <si>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</si>
  <si>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</si>
  <si>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</si>
  <si>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</si>
  <si>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</si>
  <si>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</si>
  <si>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</si>
  <si>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</si>
  <si>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</si>
  <si>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</si>
  <si>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</si>
  <si>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</si>
  <si>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</si>
  <si>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</si>
  <si>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</si>
  <si>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</si>
  <si>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</si>
  <si>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</si>
  <si>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</si>
  <si>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</si>
  <si>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</si>
  <si>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</si>
  <si>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</si>
  <si>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</si>
  <si>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</si>
  <si>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</si>
  <si>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</si>
  <si>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</si>
  <si>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</si>
  <si>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</si>
  <si>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</si>
  <si>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</si>
  <si>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</si>
  <si>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</si>
  <si>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</si>
  <si>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</si>
  <si>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</si>
  <si>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</si>
  <si>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</si>
  <si>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</si>
  <si>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</si>
  <si>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</si>
  <si>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</si>
  <si>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</si>
  <si>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</si>
  <si>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</si>
  <si>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</si>
  <si>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</si>
  <si>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</si>
  <si>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</si>
  <si>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</si>
  <si>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</si>
  <si>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</si>
  <si>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</si>
  <si>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</si>
  <si>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</si>
  <si>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</si>
  <si>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</si>
  <si>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</si>
  <si>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</si>
  <si>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</si>
  <si>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</si>
  <si>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</si>
  <si>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</si>
  <si>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</si>
  <si>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</si>
  <si>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</si>
  <si>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</si>
  <si>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</si>
  <si>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</si>
  <si>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</si>
  <si>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</si>
  <si>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</si>
  <si>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</si>
  <si>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</si>
  <si>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</si>
  <si>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</si>
  <si>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</si>
  <si>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</si>
  <si>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</si>
  <si>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</si>
  <si>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</si>
  <si>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</si>
  <si>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</si>
  <si>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</si>
  <si>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</si>
  <si>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</si>
  <si>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</si>
  <si>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</si>
  <si>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</si>
  <si>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</si>
  <si>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</si>
  <si>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</si>
  <si>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</si>
  <si>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</si>
  <si>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</si>
  <si>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</si>
  <si>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</si>
  <si>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</si>
  <si>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</si>
  <si>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</si>
  <si>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</si>
  <si>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</si>
  <si>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</si>
  <si>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</si>
  <si>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</si>
  <si>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</si>
  <si>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</si>
  <si>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</si>
  <si>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</si>
  <si>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</si>
  <si>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</si>
  <si>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</si>
  <si>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</si>
  <si>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</si>
  <si>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</si>
  <si>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</si>
  <si>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</si>
  <si>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</si>
  <si>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</si>
  <si>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</si>
  <si>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</si>
  <si>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</si>
  <si>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</si>
  <si>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</si>
  <si>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</si>
  <si>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</si>
  <si>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</si>
  <si>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</si>
  <si>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</si>
  <si>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</si>
  <si>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</si>
  <si>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</si>
  <si>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</si>
  <si>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</si>
  <si>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</si>
  <si>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</si>
  <si>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</si>
  <si>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</si>
  <si>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</si>
  <si>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</si>
  <si>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</si>
  <si>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</si>
  <si>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</si>
  <si>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</si>
  <si>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</si>
  <si>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</si>
  <si>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</si>
  <si>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</si>
  <si>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</si>
  <si>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</si>
  <si>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</si>
  <si>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</si>
  <si>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</si>
  <si>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</si>
  <si>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</si>
  <si>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</si>
  <si>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</si>
  <si>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</si>
  <si>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</si>
  <si>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</si>
  <si>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</si>
  <si>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</si>
  <si>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</si>
  <si>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</si>
  <si>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</si>
  <si>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</si>
  <si>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</si>
  <si>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</si>
  <si>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</si>
  <si>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</si>
  <si>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</si>
  <si>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</si>
  <si>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</si>
  <si>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</si>
  <si>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</si>
  <si>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</si>
  <si>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</si>
  <si>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</si>
  <si>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</si>
  <si>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</si>
  <si>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</si>
  <si>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</si>
  <si>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</si>
  <si>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</si>
  <si>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</si>
  <si>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</si>
  <si>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</si>
  <si>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</si>
  <si>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</si>
  <si>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</si>
  <si>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</si>
  <si>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</si>
  <si>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</si>
  <si>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</si>
  <si>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</si>
  <si>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</si>
  <si>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</si>
  <si>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</si>
  <si>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</si>
  <si>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</si>
  <si>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</si>
  <si>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</si>
  <si>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</si>
  <si>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</si>
  <si>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</si>
  <si>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</si>
  <si>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</si>
  <si>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</si>
  <si>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</si>
  <si>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</si>
  <si>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</si>
  <si>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</si>
  <si>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</si>
  <si>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</si>
  <si>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</si>
  <si>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</si>
  <si>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</si>
  <si>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</si>
  <si>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</si>
  <si>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</si>
  <si>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</si>
  <si>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</si>
  <si>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</si>
  <si>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</si>
  <si>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</si>
  <si>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</si>
  <si>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</si>
  <si>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</si>
  <si>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</si>
  <si>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</si>
  <si>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</si>
  <si>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</si>
  <si>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</si>
  <si>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</si>
  <si>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</si>
  <si>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</si>
  <si>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</si>
  <si>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</si>
  <si>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</si>
  <si>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</si>
  <si>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</si>
  <si>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</si>
  <si>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</si>
  <si>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</si>
  <si>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</si>
  <si>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</si>
  <si>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</si>
  <si>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</si>
  <si>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</si>
  <si>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</si>
  <si>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</si>
  <si>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</si>
  <si>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</si>
  <si>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</si>
  <si>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</si>
  <si>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</si>
  <si>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</si>
  <si>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</si>
  <si>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</si>
  <si>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</si>
  <si>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</si>
  <si>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</si>
  <si>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</si>
  <si>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</si>
  <si>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</si>
  <si>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</si>
  <si>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</si>
  <si>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</si>
  <si>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</si>
  <si>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</si>
  <si>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</si>
  <si>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</si>
  <si>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</si>
  <si>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</si>
  <si>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</si>
  <si>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</si>
  <si>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</si>
  <si>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</si>
  <si>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</si>
  <si>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</si>
  <si>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</si>
  <si>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</si>
  <si>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</si>
  <si>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</si>
  <si>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</si>
  <si>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</si>
  <si>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</si>
  <si>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</si>
  <si>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</si>
  <si>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</si>
  <si>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</si>
  <si>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</si>
  <si>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</si>
  <si>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</si>
  <si>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</si>
  <si>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</si>
  <si>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</si>
  <si>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</si>
  <si>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Вольхин М.В.</t>
  </si>
  <si>
    <t>Зимина Л.А.</t>
  </si>
  <si>
    <t>Artimes</t>
  </si>
  <si>
    <t>1,25 - 20</t>
  </si>
  <si>
    <t>2,5 - 10</t>
  </si>
  <si>
    <t>М.А. Дибиров</t>
  </si>
  <si>
    <t>А.С. Трунова</t>
  </si>
  <si>
    <t>И/О заведующего отделения: М.А. Дибиров</t>
  </si>
  <si>
    <t>И/О старшей мед.сетры: А.С. Трунова</t>
  </si>
  <si>
    <t>21:00</t>
  </si>
  <si>
    <t>Устье ЛКА катетеризировано проводниковым катетером Launcher EBU 3.5 6Fr. Коронарный проводник Shunmei  проведен в дистальную треть  ВТК. Выполнена предилатация субтотального стеноза БК Artimes 1,25 - 20мм, 2,5 - 10мм, 2,0 - 15 мм, давлением до 10 атм. В зону остаточных стенозов ВТК c  выходом в проксимальный сегмент ОА, позиционированы и имплантированы с оверлеппингом коронарные стенты DES Resolute Integrity 2,25 - 22 мм, DES Resolute Integrity 2,75 - 30 мм, DES Resolute Integrity 3,0 - 34 мм давлением до 14 атм. Постдилатация и оптимизация стентов БК Artimes 2,5 -10 мм, БК 3,0 - 34 мм, давлением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Пациентка транспортируется в 33 ОРИТ для дальнейшего наблюдения и лечения.</t>
  </si>
  <si>
    <t>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</si>
</sst>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56" fillId="0" borderId="32" xfId="0" applyFont="1" applyBorder="1" applyAlignment="1" applyProtection="1">
      <alignment horizontal="center" vertical="center"/>
      <protection locked="0"/>
    </xf>
    <xf numFmtId="0" fontId="56" fillId="0" borderId="34" xfId="0" applyFont="1" applyBorder="1" applyAlignment="1" applyProtection="1">
      <alignment horizontal="center" vertical="center"/>
      <protection locked="0"/>
    </xf>
    <xf numFmtId="0" fontId="56" fillId="0" borderId="35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6" xfId="6" applyFont="1" applyBorder="1" applyAlignment="1">
      <alignment horizontal="left" vertical="center"/>
    </xf>
    <xf numFmtId="14" fontId="55" fillId="9" borderId="37" xfId="7" applyNumberFormat="1" applyFont="1" applyBorder="1" applyAlignment="1">
      <alignment horizontal="left" vertical="center"/>
    </xf>
    <xf numFmtId="14" fontId="48" fillId="9" borderId="38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22" sqref="B22:H26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8"/>
      <c r="B6" s="219"/>
      <c r="C6" s="219"/>
      <c r="D6" s="219"/>
      <c r="E6" s="219"/>
      <c r="F6" s="219"/>
      <c r="G6" s="219"/>
      <c r="H6" s="220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45814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0.54166666666666663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0.58333333333333337</v>
      </c>
      <c r="C10" s="54"/>
      <c r="D10" s="94" t="s">
        <v>172</v>
      </c>
      <c r="E10" s="92"/>
      <c r="F10" s="92"/>
      <c r="G10" s="23" t="s">
        <v>149</v>
      </c>
      <c r="H10" s="25"/>
    </row>
    <row r="11" spans="1:8" ht="17.25" thickTop="1" thickBot="1">
      <c r="A11" s="88" t="s">
        <v>191</v>
      </c>
      <c r="B11" s="199" t="s">
        <v>527</v>
      </c>
      <c r="C11" s="8"/>
      <c r="D11" s="94" t="s">
        <v>169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18996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15363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24</v>
      </c>
      <c r="C15"/>
      <c r="D15" s="35"/>
      <c r="E15" s="35"/>
      <c r="F15" s="35"/>
      <c r="G15" s="161" t="s">
        <v>396</v>
      </c>
      <c r="H15" s="165" t="s">
        <v>535</v>
      </c>
    </row>
    <row r="16" spans="1:8" ht="15.6" customHeight="1">
      <c r="A16" s="14" t="s">
        <v>106</v>
      </c>
      <c r="B16" s="18" t="s">
        <v>130</v>
      </c>
      <c r="C16"/>
      <c r="D16" s="35"/>
      <c r="E16" s="35"/>
      <c r="F16" s="35"/>
      <c r="G16" s="162" t="s">
        <v>399</v>
      </c>
      <c r="H16" s="160">
        <v>7150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385</v>
      </c>
      <c r="H17" s="164">
        <f>H16*0.0019</f>
        <v>13.585000000000001</v>
      </c>
    </row>
    <row r="18" spans="1:8" ht="14.45" customHeight="1">
      <c r="A18" s="56" t="s">
        <v>187</v>
      </c>
      <c r="B18" s="86" t="s">
        <v>519</v>
      </c>
      <c r="C18"/>
      <c r="D18" s="27" t="s">
        <v>209</v>
      </c>
      <c r="E18" s="27"/>
      <c r="F18" s="27"/>
      <c r="G18" s="84" t="s">
        <v>188</v>
      </c>
      <c r="H18" s="85" t="s">
        <v>504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1"/>
      <c r="C20" s="222"/>
      <c r="D20" s="222"/>
      <c r="E20" s="222"/>
      <c r="F20" s="222"/>
      <c r="G20" s="222"/>
      <c r="H20" s="223"/>
    </row>
    <row r="21" spans="1:8">
      <c r="A21" s="57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8" t="s">
        <v>270</v>
      </c>
      <c r="B22" s="226"/>
      <c r="C22" s="226"/>
      <c r="D22" s="226"/>
      <c r="E22" s="226"/>
      <c r="F22" s="226"/>
      <c r="G22" s="226"/>
      <c r="H22" s="227"/>
    </row>
    <row r="23" spans="1:8" ht="14.45" customHeight="1">
      <c r="A23" s="37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59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7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39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8" t="s">
        <v>271</v>
      </c>
      <c r="B27" s="226"/>
      <c r="C27" s="226"/>
      <c r="D27" s="226"/>
      <c r="E27" s="226"/>
      <c r="F27" s="226"/>
      <c r="G27" s="226"/>
      <c r="H27" s="227"/>
    </row>
    <row r="28" spans="1:8" ht="15.6" customHeight="1">
      <c r="A28" s="37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7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1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2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8" t="s">
        <v>272</v>
      </c>
      <c r="B32" s="226"/>
      <c r="C32" s="226"/>
      <c r="D32" s="226"/>
      <c r="E32" s="226"/>
      <c r="F32" s="226"/>
      <c r="G32" s="226"/>
      <c r="H32" s="227"/>
    </row>
    <row r="33" spans="1:8" ht="14.45" customHeight="1">
      <c r="A33" s="37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7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7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7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7"/>
      <c r="B37"/>
      <c r="C37"/>
      <c r="D37" s="214" t="str">
        <f>IF($A$6=Вмешательства!$D$3,Вмешательства!$F$18,"")</f>
        <v/>
      </c>
      <c r="E37" s="214"/>
      <c r="F37" s="118"/>
      <c r="G37" s="118"/>
      <c r="H37" s="122"/>
    </row>
    <row r="38" spans="1:8" ht="14.45" customHeight="1">
      <c r="A38" s="37"/>
      <c r="B38"/>
      <c r="C38" s="123"/>
      <c r="D38" s="215"/>
      <c r="E38" s="216"/>
      <c r="F38" s="216"/>
      <c r="G38" s="216"/>
      <c r="H38" s="217"/>
    </row>
    <row r="39" spans="1:8" ht="14.45" customHeight="1">
      <c r="A39" s="34"/>
      <c r="B39" s="118"/>
      <c r="C39" s="123"/>
      <c r="D39" s="216"/>
      <c r="E39" s="216"/>
      <c r="F39" s="216"/>
      <c r="G39" s="216"/>
      <c r="H39" s="217"/>
    </row>
    <row r="40" spans="1:8" ht="14.45" customHeight="1">
      <c r="A40" s="34"/>
      <c r="B40" s="118"/>
      <c r="C40" s="123"/>
      <c r="D40" s="216"/>
      <c r="E40" s="216"/>
      <c r="F40" s="216"/>
      <c r="G40" s="216"/>
      <c r="H40" s="217"/>
    </row>
    <row r="41" spans="1:8" ht="14.45" customHeight="1">
      <c r="A41" s="34"/>
      <c r="B41" s="118"/>
      <c r="C41" s="123"/>
      <c r="D41" s="216"/>
      <c r="E41" s="216"/>
      <c r="F41" s="216"/>
      <c r="G41" s="216"/>
      <c r="H41" s="217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1"/>
      <c r="E43" s="212"/>
      <c r="F43" s="212"/>
      <c r="G43" s="212"/>
      <c r="H43" s="213"/>
    </row>
    <row r="44" spans="1:8" ht="14.45" customHeight="1">
      <c r="A44" s="34"/>
      <c r="B44" s="118"/>
      <c r="C44" s="125"/>
      <c r="D44" s="212"/>
      <c r="E44" s="212"/>
      <c r="F44" s="212"/>
      <c r="G44" s="212"/>
      <c r="H44" s="213"/>
    </row>
    <row r="45" spans="1:8" ht="14.45" customHeight="1">
      <c r="A45" s="34"/>
      <c r="B45" s="118"/>
      <c r="C45" s="125"/>
      <c r="D45" s="212"/>
      <c r="E45" s="212"/>
      <c r="F45" s="212"/>
      <c r="G45" s="212"/>
      <c r="H45" s="213"/>
    </row>
    <row r="46" spans="1:8">
      <c r="A46" s="34"/>
      <c r="B46" s="118"/>
      <c r="C46" s="125"/>
      <c r="D46" s="212"/>
      <c r="E46" s="212"/>
      <c r="F46" s="212"/>
      <c r="G46" s="212"/>
      <c r="H46" s="213"/>
    </row>
    <row r="47" spans="1:8">
      <c r="A47" s="37"/>
      <c r="B47"/>
      <c r="C47" s="125"/>
      <c r="D47" s="212"/>
      <c r="E47" s="212"/>
      <c r="F47" s="212"/>
      <c r="G47" s="212"/>
      <c r="H47" s="213"/>
    </row>
    <row r="48" spans="1:8">
      <c r="A48" s="37"/>
      <c r="B48"/>
      <c r="C48" s="125"/>
      <c r="D48" s="212"/>
      <c r="E48" s="212"/>
      <c r="F48" s="212"/>
      <c r="G48" s="212"/>
      <c r="H48" s="213"/>
    </row>
    <row r="49" spans="1:13">
      <c r="A49" s="37"/>
      <c r="B49" s="201"/>
      <c r="C49" s="202"/>
      <c r="D49" s="212"/>
      <c r="E49" s="212"/>
      <c r="F49" s="212"/>
      <c r="G49" s="212"/>
      <c r="H49" s="213"/>
    </row>
    <row r="50" spans="1:13">
      <c r="A50" s="37"/>
      <c r="B50"/>
      <c r="C50"/>
      <c r="D50" s="212"/>
      <c r="E50" s="212"/>
      <c r="F50" s="212"/>
      <c r="G50" s="212"/>
      <c r="H50" s="213"/>
      <c r="M50" t="s">
        <v>210</v>
      </c>
    </row>
    <row r="51" spans="1:13">
      <c r="A51" s="61" t="s">
        <v>198</v>
      </c>
      <c r="B51" s="62" t="s">
        <v>518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310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1" t="s">
        <v>207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0" t="s">
        <v>208</v>
      </c>
      <c r="D8" s="240"/>
      <c r="E8" s="240"/>
      <c r="F8" s="186">
        <v>3</v>
      </c>
      <c r="G8" s="117" t="s">
        <v>308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22229</v>
      </c>
      <c r="B9"/>
      <c r="C9" s="240"/>
      <c r="D9" s="240"/>
      <c r="E9" s="240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5"/>
      <c r="C10" s="244"/>
      <c r="D10" s="244"/>
      <c r="E10" s="244"/>
      <c r="F10" s="189"/>
      <c r="G10" s="117"/>
      <c r="H10" s="38"/>
    </row>
    <row r="11" spans="1:8">
      <c r="A11" s="188"/>
      <c r="B11" s="192"/>
      <c r="C11" s="195">
        <f>SUM(F8:F10)</f>
        <v>3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45814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f>КАГ!B9</f>
        <v>0.54166666666666663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f>КАГ!B10</f>
        <v>0.58333333333333337</v>
      </c>
      <c r="C14" s="11"/>
      <c r="D14" s="94" t="s">
        <v>172</v>
      </c>
      <c r="E14" s="92"/>
      <c r="F14" s="92"/>
      <c r="G14" s="79" t="str">
        <f>КАГ!G10</f>
        <v>Казанцева А.М.</v>
      </c>
      <c r="H14" s="90" t="str">
        <f>IF(ISBLANK(КАГ!H10),"",КАГ!H10)</f>
        <v/>
      </c>
    </row>
    <row r="15" spans="1:8" ht="16.5" thickBot="1">
      <c r="A15" s="159" t="s">
        <v>384</v>
      </c>
      <c r="B15" s="184">
        <f>IF(B14&lt;B13,B14+1,B14)-B13</f>
        <v>4.1666666666666741E-2</v>
      </c>
      <c r="C15"/>
      <c r="D15" s="94" t="s">
        <v>169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Зимина Л.А.</v>
      </c>
      <c r="C16" s="196">
        <f>LEN(КАГ!B11)</f>
        <v>11</v>
      </c>
      <c r="D16" s="94" t="s">
        <v>302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18996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15363</v>
      </c>
      <c r="C19" s="68"/>
      <c r="D19" s="68"/>
      <c r="E19" s="68"/>
      <c r="F19" s="68"/>
      <c r="G19" s="161" t="s">
        <v>396</v>
      </c>
      <c r="H19" s="176" t="str">
        <f>КАГ!H15</f>
        <v>21:00</v>
      </c>
    </row>
    <row r="20" spans="1:8" ht="14.45" customHeight="1">
      <c r="A20" s="14" t="s">
        <v>132</v>
      </c>
      <c r="B20" s="67">
        <f>КАГ!B15</f>
        <v>24</v>
      </c>
      <c r="C20" s="69"/>
      <c r="D20" s="69"/>
      <c r="E20" s="69"/>
      <c r="F20" s="69"/>
      <c r="G20" s="162" t="s">
        <v>399</v>
      </c>
      <c r="H20" s="177">
        <f>КАГ!H16</f>
        <v>7150</v>
      </c>
    </row>
    <row r="21" spans="1:8" ht="14.45" customHeight="1">
      <c r="A21" s="14" t="s">
        <v>106</v>
      </c>
      <c r="B21" s="66" t="str">
        <f>КАГ!B16</f>
        <v>ИБС</v>
      </c>
      <c r="C21" s="69"/>
      <c r="D21"/>
      <c r="E21" s="70"/>
      <c r="F21" s="70"/>
      <c r="G21" s="163" t="s">
        <v>385</v>
      </c>
      <c r="H21" s="164">
        <f>КАГ!H17</f>
        <v>13.585000000000001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 t="str">
        <f>IF(B21=Вмешательства!F3,Вмешательства!F19,"")</f>
        <v/>
      </c>
      <c r="H22" s="181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388</v>
      </c>
      <c r="B23" s="168" t="s">
        <v>387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386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8" t="s">
        <v>536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3" t="s">
        <v>392</v>
      </c>
      <c r="B38" s="171"/>
      <c r="C38" s="172"/>
      <c r="D38" s="172"/>
      <c r="E38" s="182" t="str">
        <f>IF(A6=Вмешательства!D4,Вмешательства!V16,IF(ЧКВ!A6=Вмешательства!D36,Вмешательства!V16,"-----"))</f>
        <v>СТЕНТ/Ы</v>
      </c>
      <c r="F38" s="172"/>
      <c r="G38" s="175"/>
      <c r="H38"/>
    </row>
    <row r="39" spans="1:12" ht="15.75">
      <c r="A39" s="169" t="s">
        <v>389</v>
      </c>
      <c r="B39" s="69" t="s">
        <v>391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390</v>
      </c>
      <c r="B40" s="174" t="s">
        <v>522</v>
      </c>
      <c r="C40" s="119"/>
      <c r="D40" s="245" t="s">
        <v>397</v>
      </c>
      <c r="E40" s="246"/>
      <c r="F40" s="246"/>
      <c r="G40" s="246"/>
      <c r="H40" s="247"/>
    </row>
    <row r="41" spans="1:12" ht="14.45" customHeight="1">
      <c r="A41" s="31"/>
      <c r="B41" s="27"/>
      <c r="C41" s="119"/>
      <c r="D41" s="246"/>
      <c r="E41" s="246"/>
      <c r="F41" s="246"/>
      <c r="G41" s="246"/>
      <c r="H41" s="247"/>
    </row>
    <row r="42" spans="1:12" ht="14.45" customHeight="1">
      <c r="A42" s="31"/>
      <c r="B42" s="27"/>
      <c r="C42" s="119"/>
      <c r="D42" s="246"/>
      <c r="E42" s="246"/>
      <c r="F42" s="246"/>
      <c r="G42" s="246"/>
      <c r="H42" s="247"/>
    </row>
    <row r="43" spans="1:12" ht="14.45" customHeight="1">
      <c r="A43" s="31"/>
      <c r="B43" s="27"/>
      <c r="C43" s="119"/>
      <c r="D43" s="246"/>
      <c r="E43" s="246"/>
      <c r="F43" s="246"/>
      <c r="G43" s="246"/>
      <c r="H43" s="247"/>
    </row>
    <row r="44" spans="1:12" ht="14.45" customHeight="1">
      <c r="A44" s="31"/>
      <c r="B44" s="27"/>
      <c r="C44" s="119"/>
      <c r="D44" s="246"/>
      <c r="E44" s="246"/>
      <c r="F44" s="246"/>
      <c r="G44" s="246"/>
      <c r="H44" s="247"/>
      <c r="L44" s="156"/>
    </row>
    <row r="45" spans="1:12" ht="14.45" customHeight="1">
      <c r="A45" s="31"/>
      <c r="B45" s="27"/>
      <c r="C45" s="119"/>
      <c r="D45" s="246"/>
      <c r="E45" s="246"/>
      <c r="F45" s="246"/>
      <c r="G45" s="246"/>
      <c r="H45" s="247"/>
    </row>
    <row r="46" spans="1:12" ht="14.45" customHeight="1">
      <c r="A46" s="31"/>
      <c r="B46" s="27"/>
      <c r="C46" s="119"/>
      <c r="D46" s="246"/>
      <c r="E46" s="246"/>
      <c r="F46" s="246"/>
      <c r="G46" s="246"/>
      <c r="H46" s="247"/>
    </row>
    <row r="47" spans="1:12" ht="14.45" customHeight="1">
      <c r="A47" s="37"/>
      <c r="B47"/>
      <c r="C47" s="119"/>
      <c r="D47" s="246"/>
      <c r="E47" s="246"/>
      <c r="F47" s="246"/>
      <c r="G47" s="246"/>
      <c r="H47" s="247"/>
    </row>
    <row r="48" spans="1:12" ht="14.45" customHeight="1">
      <c r="A48" s="37"/>
      <c r="B48"/>
      <c r="C48" s="119"/>
      <c r="D48" s="246"/>
      <c r="E48" s="246"/>
      <c r="F48" s="246"/>
      <c r="G48" s="246"/>
      <c r="H48" s="247"/>
    </row>
    <row r="49" spans="1:8" ht="14.45" customHeight="1">
      <c r="A49" s="37"/>
      <c r="B49"/>
      <c r="C49" s="119"/>
      <c r="D49" s="246"/>
      <c r="E49" s="246"/>
      <c r="F49" s="246"/>
      <c r="G49" s="246"/>
      <c r="H49" s="247"/>
    </row>
    <row r="50" spans="1:8">
      <c r="A50" s="61" t="s">
        <v>203</v>
      </c>
      <c r="B50" s="62" t="s">
        <v>537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310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1" t="s">
        <v>369</v>
      </c>
      <c r="B52" s="232"/>
      <c r="C52" s="232"/>
      <c r="D52" s="232"/>
      <c r="E52" s="232"/>
      <c r="F52" s="233"/>
      <c r="G52"/>
      <c r="H52" s="38"/>
    </row>
    <row r="53" spans="1:8" ht="15" customHeight="1">
      <c r="A53" s="234"/>
      <c r="B53" s="235"/>
      <c r="C53" s="235"/>
      <c r="D53" s="235"/>
      <c r="E53" s="235"/>
      <c r="F53" s="236"/>
      <c r="G53" s="73" t="str">
        <f>IF(ISBLANK(H13),"",H13)</f>
        <v/>
      </c>
      <c r="H53" s="63"/>
    </row>
    <row r="54" spans="1:8">
      <c r="A54" s="237"/>
      <c r="B54" s="238"/>
      <c r="C54" s="238"/>
      <c r="D54" s="238"/>
      <c r="E54" s="238"/>
      <c r="F54" s="239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>
        <f>КАГ!A6</f>
        <v>0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
Бассейн ПНА:   
Бассейн  ОА:   
Бассейн ПКА:   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6" zoomScale="90" zoomScaleNormal="90" zoomScaleSheetLayoutView="100" zoomScalePageLayoutView="80" workbookViewId="0">
      <selection activeCell="B24" sqref="B24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45814</v>
      </c>
      <c r="C2" s="148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3" t="s">
        <v>194</v>
      </c>
      <c r="B4" s="144" t="s">
        <v>105</v>
      </c>
      <c r="C4" s="145" t="s">
        <v>15</v>
      </c>
      <c r="D4" s="200" t="str">
        <f>КАГ!$B$11</f>
        <v>Зимина Л.А.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32" t="str">
        <f>IF(ISBLANK(КАГ!A6),"",КАГ!A6)</f>
        <v/>
      </c>
      <c r="C5" s="130" t="s">
        <v>8</v>
      </c>
      <c r="D5" s="101">
        <f>КАГ!$B$12</f>
        <v>18996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73</v>
      </c>
    </row>
    <row r="7" spans="1:4">
      <c r="A7" s="37"/>
      <c r="B7"/>
      <c r="C7" s="100" t="s">
        <v>12</v>
      </c>
      <c r="D7" s="102">
        <f>КАГ!$B$14</f>
        <v>15363</v>
      </c>
    </row>
    <row r="8" spans="1:4">
      <c r="A8" s="190" t="str">
        <f>ЧКВ!$A$9</f>
        <v>Код модели: 22229</v>
      </c>
      <c r="B8" s="103"/>
      <c r="C8" s="100" t="s">
        <v>132</v>
      </c>
      <c r="D8" s="102">
        <f>КАГ!$B$15</f>
        <v>24</v>
      </c>
    </row>
    <row r="9" spans="1:4">
      <c r="A9" s="190" t="str">
        <f>ЧКВ!$A$10</f>
        <v>Код метода: 45</v>
      </c>
      <c r="B9"/>
      <c r="C9" s="104" t="s">
        <v>106</v>
      </c>
      <c r="D9" s="102" t="str">
        <f>КАГ!$B$16</f>
        <v>ИБС</v>
      </c>
    </row>
    <row r="10" spans="1:4">
      <c r="A10" s="191"/>
      <c r="B10" s="30"/>
      <c r="C10" s="146" t="s">
        <v>13</v>
      </c>
      <c r="D10" s="147">
        <f>КАГ!$B$8</f>
        <v>45814</v>
      </c>
    </row>
    <row r="11" spans="1:4">
      <c r="A11" s="26"/>
      <c r="B11" s="111"/>
      <c r="C11" s="111"/>
      <c r="D11" s="112"/>
    </row>
    <row r="12" spans="1:4" ht="18.75" customHeight="1">
      <c r="A12" s="135" t="s">
        <v>335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305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0" t="s">
        <v>517</v>
      </c>
      <c r="C14" s="134">
        <v>0.7</v>
      </c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0" t="s">
        <v>323</v>
      </c>
      <c r="C15" s="134" t="s">
        <v>417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0" t="s">
        <v>528</v>
      </c>
      <c r="C16" s="134" t="s">
        <v>529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0" t="s">
        <v>528</v>
      </c>
      <c r="C17" s="134" t="s">
        <v>404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0" t="s">
        <v>528</v>
      </c>
      <c r="C18" s="134" t="s">
        <v>530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0" t="s">
        <v>325</v>
      </c>
      <c r="C19" s="178"/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1" t="s">
        <v>323</v>
      </c>
      <c r="C20" s="134" t="s">
        <v>434</v>
      </c>
      <c r="D20" s="139">
        <v>1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0" t="s">
        <v>323</v>
      </c>
      <c r="C21" s="134" t="s">
        <v>451</v>
      </c>
      <c r="D21" s="139">
        <v>1</v>
      </c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50" t="s">
        <v>323</v>
      </c>
      <c r="C22" s="134" t="s">
        <v>459</v>
      </c>
      <c r="D22" s="140">
        <v>1</v>
      </c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533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534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7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398</v>
      </c>
      <c r="F5" t="s">
        <v>130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131</v>
      </c>
      <c r="F6" t="s">
        <v>124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126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125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138</v>
      </c>
      <c r="F9" t="s">
        <v>127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130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486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501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7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B19" sqref="B1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498</v>
      </c>
      <c r="AN1" s="2" t="s">
        <v>492</v>
      </c>
      <c r="AO1" t="s">
        <v>355</v>
      </c>
      <c r="AP1" s="15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Shunmei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308</v>
      </c>
      <c r="AO2" s="205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0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276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0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312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0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0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275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0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0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0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5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0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5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395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5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513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0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5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528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1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0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M13" s="185">
        <v>254570</v>
      </c>
      <c r="AN13" s="2"/>
      <c r="AO13" t="s">
        <v>525</v>
      </c>
    </row>
    <row r="14" spans="1:42">
      <c r="A14">
        <f>ROW(Расходка[[#This Row],[Тип расходного материала ]])-1</f>
        <v>13</v>
      </c>
      <c r="B14" t="s">
        <v>307</v>
      </c>
      <c r="C14" s="1" t="s">
        <v>333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0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Nitrex 260</v>
      </c>
      <c r="AC14" s="114" t="str">
        <f>IFERROR(INDEX(Расходка[Наименование расходного материала],MATCH(Расходка[[#This Row],[№]],Поиск_расходки[Индекс12],0)),"")</f>
        <v>Nitrex 260</v>
      </c>
      <c r="AD14" s="114" t="str">
        <f>IFERROR(INDEX(Расходка[Наименование расходного материала],MATCH(Расходка[[#This Row],[№]],Поиск_расходки[Индекс13],0)),"")</f>
        <v>Nitrex 260</v>
      </c>
      <c r="AF14" s="4" t="s">
        <v>5</v>
      </c>
      <c r="AG14" s="4" t="s">
        <v>490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t="s">
        <v>364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0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RadiFocus</v>
      </c>
      <c r="AC15" s="114" t="str">
        <f>IFERROR(INDEX(Расходка[Наименование расходного материала],MATCH(Расходка[[#This Row],[№]],Поиск_расходки[Индекс12],0)),"")</f>
        <v>RadiFocus</v>
      </c>
      <c r="AD15" s="114" t="str">
        <f>IFERROR(INDEX(Расходка[Наименование расходного материала],MATCH(Расходка[[#This Row],[№]],Поиск_расходки[Индекс13],0)),"")</f>
        <v>RadiFocus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332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0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BasixCOMPAK</v>
      </c>
      <c r="AC16" s="114" t="str">
        <f>IFERROR(INDEX(Расходка[Наименование расходного материала],MATCH(Расходка[[#This Row],[№]],Поиск_расходки[Индекс12],0)),"")</f>
        <v>BasixCOMPAK</v>
      </c>
      <c r="AD16" s="114" t="str">
        <f>IFERROR(INDEX(Расходка[Наименование расходного материала],MATCH(Расходка[[#This Row],[№]],Поиск_расходки[Индекс13],0)),"")</f>
        <v>BasixCOMPAK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361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0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BasixTOUCH</v>
      </c>
      <c r="AC17" s="114" t="str">
        <f>IFERROR(INDEX(Расходка[Наименование расходного материала],MATCH(Расходка[[#This Row],[№]],Поиск_расходки[Индекс12],0)),"")</f>
        <v>BasixTOUCH</v>
      </c>
      <c r="AD17" s="114" t="str">
        <f>IFERROR(INDEX(Расходка[Наименование расходного материала],MATCH(Расходка[[#This Row],[№]],Поиск_расходки[Индекс13],0)),"")</f>
        <v>BasixTOUCH</v>
      </c>
      <c r="AF17" s="4" t="s">
        <v>5</v>
      </c>
      <c r="AG17" s="4" t="s">
        <v>414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353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0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Dolphin</v>
      </c>
      <c r="AC18" s="114" t="str">
        <f>IFERROR(INDEX(Расходка[Наименование расходного материала],MATCH(Расходка[[#This Row],[№]],Поиск_расходки[Индекс12],0)),"")</f>
        <v>Dolphin</v>
      </c>
      <c r="AD18" s="114" t="str">
        <f>IFERROR(INDEX(Расходка[Наименование расходного материала],MATCH(Расходка[[#This Row],[№]],Поиск_расходки[Индекс13],0)),"")</f>
        <v>Dolphin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374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0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Lepu Medical</v>
      </c>
      <c r="AC19" s="114" t="str">
        <f>IFERROR(INDEX(Расходка[Наименование расходного материала],MATCH(Расходка[[#This Row],[№]],Поиск_расходки[Индекс12],0)),"")</f>
        <v>Lepu Medical</v>
      </c>
      <c r="AD19" s="114" t="str">
        <f>IFERROR(INDEX(Расходка[Наименование расходного материала],MATCH(Расходка[[#This Row],[№]],Поиск_расходки[Индекс13],0)),"")</f>
        <v>Lepu Medical</v>
      </c>
      <c r="AF19" s="4" t="s">
        <v>5</v>
      </c>
      <c r="AG19" s="4" t="s">
        <v>416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366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0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0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0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503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Demax</v>
      </c>
      <c r="AC21" s="114" t="str">
        <f>IFERROR(INDEX(Расходка[Наименование расходного материала],MATCH(Расходка[[#This Row],[№]],Поиск_расходки[Индекс12],0)),"")</f>
        <v>Demax</v>
      </c>
      <c r="AD21" s="114" t="str">
        <f>IFERROR(INDEX(Расходка[Наименование расходного материала],MATCH(Расходка[[#This Row],[№]],Поиск_расходки[Индекс13],0)),"")</f>
        <v>Demax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205</v>
      </c>
      <c r="C22" s="1" t="s">
        <v>338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0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Oscor 7F</v>
      </c>
      <c r="AC22" s="114" t="str">
        <f>IFERROR(INDEX(Расходка[Наименование расходного материала],MATCH(Расходка[[#This Row],[№]],Поиск_расходки[Индекс12],0)),"")</f>
        <v>Oscor 7F</v>
      </c>
      <c r="AD22" s="114" t="str">
        <f>IFERROR(INDEX(Расходка[Наименование расходного материала],MATCH(Расходка[[#This Row],[№]],Поиск_расходки[Индекс13],0)),"")</f>
        <v>Oscor 7F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0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3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3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508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0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4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4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305</v>
      </c>
      <c r="E25" s="115">
        <f>IF(ISNUMBER(SEARCH('Карта учёта'!$B$13,Расходка[[#This Row],[Наименование расходного материала]])),MAX($E$1:E24)+1,0)</f>
        <v>1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0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5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5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321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0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342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0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314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0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Fielder</v>
      </c>
      <c r="AC28" s="114" t="str">
        <f>IFERROR(INDEX(Расходка[Наименование расходного материала],MATCH(Расходка[[#This Row],[№]],Поиск_расходки[Индекс12],0)),"")</f>
        <v>Fielder</v>
      </c>
      <c r="AD28" s="114" t="str">
        <f>IFERROR(INDEX(Расходка[Наименование расходного материала],MATCH(Расходка[[#This Row],[№]],Поиск_расходки[Индекс13],0)),"")</f>
        <v>Fielder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0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Fielder XT-A</v>
      </c>
      <c r="AC29" s="114" t="str">
        <f>IFERROR(INDEX(Расходка[Наименование расходного материала],MATCH(Расходка[[#This Row],[№]],Поиск_расходки[Индекс12],0)),"")</f>
        <v>Fielder XT-A</v>
      </c>
      <c r="AD29" s="114" t="str">
        <f>IFERROR(INDEX(Расходка[Наименование расходного материала],MATCH(Расходка[[#This Row],[№]],Поиск_расходки[Индекс13],0)),"")</f>
        <v>Fielder XT-A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0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Fielder XT-R</v>
      </c>
      <c r="AC30" s="114" t="str">
        <f>IFERROR(INDEX(Расходка[Наименование расходного материала],MATCH(Расходка[[#This Row],[№]],Поиск_расходки[Индекс12],0)),"")</f>
        <v>Fielder XT-R</v>
      </c>
      <c r="AD30" s="114" t="str">
        <f>IFERROR(INDEX(Расходка[Наименование расходного материала],MATCH(Расходка[[#This Row],[№]],Поиск_расходки[Индекс13],0)),"")</f>
        <v>Fielder XT-R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1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1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0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512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0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322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0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Intuition</v>
      </c>
      <c r="AC34" s="114" t="str">
        <f>IFERROR(INDEX(Расходка[Наименование расходного материала],MATCH(Расходка[[#This Row],[№]],Поиск_расходки[Индекс12],0)),"")</f>
        <v>Intuition</v>
      </c>
      <c r="AD34" s="114" t="str">
        <f>IFERROR(INDEX(Расходка[Наименование расходного материала],MATCH(Расходка[[#This Row],[№]],Поиск_расходки[Индекс13],0)),"")</f>
        <v>Intuition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0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0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320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0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316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0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Rinato</v>
      </c>
      <c r="AC38" s="114" t="str">
        <f>IFERROR(INDEX(Расходка[Наименование расходного материала],MATCH(Расходка[[#This Row],[№]],Поиск_расходки[Индекс12],0)),"")</f>
        <v>Rinato</v>
      </c>
      <c r="AD38" s="114" t="str">
        <f>IFERROR(INDEX(Расходка[Наименование расходного материала],MATCH(Расходка[[#This Row],[№]],Поиск_расходки[Индекс13],0)),"")</f>
        <v>Rinato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352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0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359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0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315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0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Sion</v>
      </c>
      <c r="AC42" s="114" t="str">
        <f>IFERROR(INDEX(Расходка[Наименование расходного материала],MATCH(Расходка[[#This Row],[№]],Поиск_расходки[Индекс12],0)),"")</f>
        <v>Sion</v>
      </c>
      <c r="AD42" s="114" t="str">
        <f>IFERROR(INDEX(Расходка[Наименование расходного материала],MATCH(Расходка[[#This Row],[№]],Поиск_расходки[Индекс13],0)),"")</f>
        <v>Sion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375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0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Sion Black</v>
      </c>
      <c r="AC43" s="114" t="str">
        <f>IFERROR(INDEX(Расходка[Наименование расходного материала],MATCH(Расходка[[#This Row],[№]],Поиск_расходки[Индекс12],0)),"")</f>
        <v>Sion Black</v>
      </c>
      <c r="AD43" s="114" t="str">
        <f>IFERROR(INDEX(Расходка[Наименование расходного материала],MATCH(Расходка[[#This Row],[№]],Поиск_расходки[Индекс13],0)),"")</f>
        <v>Sion Black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s="1" t="s">
        <v>370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0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Sion Blue</v>
      </c>
      <c r="AC44" s="114" t="str">
        <f>IFERROR(INDEX(Расходка[Наименование расходного материала],MATCH(Расходка[[#This Row],[№]],Поиск_расходки[Индекс12],0)),"")</f>
        <v>Sion Blue</v>
      </c>
      <c r="AD44" s="114" t="str">
        <f>IFERROR(INDEX(Расходка[Наименование расходного материала],MATCH(Расходка[[#This Row],[№]],Поиск_расходки[Индекс13],0)),"")</f>
        <v>Sion Blue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0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Thunder</v>
      </c>
      <c r="AC45" s="114" t="str">
        <f>IFERROR(INDEX(Расходка[Наименование расходного материала],MATCH(Расходка[[#This Row],[№]],Поиск_расходки[Индекс12],0)),"")</f>
        <v>Thunder</v>
      </c>
      <c r="AD45" s="114" t="str">
        <f>IFERROR(INDEX(Расходка[Наименование расходного материала],MATCH(Расходка[[#This Row],[№]],Поиск_расходки[Индекс13],0)),"")</f>
        <v>Thunder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0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521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0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360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0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Winn 200T</v>
      </c>
      <c r="AC48" s="114" t="str">
        <f>IFERROR(INDEX(Расходка[Наименование расходного материала],MATCH(Расходка[[#This Row],[№]],Поиск_расходки[Индекс12],0)),"")</f>
        <v>Winn 200T</v>
      </c>
      <c r="AD48" s="114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346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0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509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0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0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517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1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0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>Shunmei</v>
      </c>
      <c r="AC53" s="114" t="str">
        <f>IFERROR(INDEX(Расходка[Наименование расходного материала],MATCH(Расходка[[#This Row],[№]],Поиск_расходки[Индекс12],0)),"")</f>
        <v>Shunmei</v>
      </c>
      <c r="AD53" s="114" t="str">
        <f>IFERROR(INDEX(Расходка[Наименование расходного материала],MATCH(Расходка[[#This Row],[№]],Поиск_расходки[Индекс13],0)),"")</f>
        <v>Shunmei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523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0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524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0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0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3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0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3" t="s">
        <v>344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0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DES, NanoMed</v>
      </c>
      <c r="AC58" s="114" t="str">
        <f>IFERROR(INDEX(Расходка[Наименование расходного материала],MATCH(Расходка[[#This Row],[№]],Поиск_расходки[Индекс12],0)),"")</f>
        <v>DES, NanoMed</v>
      </c>
      <c r="AD58" s="114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9" t="s">
        <v>323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1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1</v>
      </c>
      <c r="M59" s="115">
        <f>IF(ISNUMBER(SEARCH('Карта учёта'!$B$21,Расходка[[#This Row],[Наименование расходного материала]])),MAX($M$1:M58)+1,0)</f>
        <v>1</v>
      </c>
      <c r="N59" s="115">
        <f>IF(ISNUMBER(SEARCH('Карта учёта'!$B$22,Расходка[[#This Row],[Наименование расходного материала]])),MAX($N$1:N58)+1,0)</f>
        <v>1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0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7" t="s">
        <v>383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0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0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0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0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0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349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0</v>
      </c>
      <c r="K67" s="193">
        <f>IF(ISNUMBER(SEARCH('Карта учёта'!$B$19,Расходка[[#This Row],[Наименование расходного материала]])),MAX($K$1:K66)+1,0)</f>
        <v>0</v>
      </c>
      <c r="L67" s="193">
        <f>IF(ISNUMBER(SEARCH('Карта учёта'!$B$20,Расходка[[#This Row],[Наименование расходного материала]])),MAX($L$1:L66)+1,0)</f>
        <v>0</v>
      </c>
      <c r="M67" s="193">
        <f>IF(ISNUMBER(SEARCH('Карта учёта'!$B$21,Расходка[[#This Row],[Наименование расходного материала]])),MAX($M$1:M66)+1,0)</f>
        <v>0</v>
      </c>
      <c r="N67" s="193">
        <f>IF(ISNUMBER(SEARCH('Карта учёта'!$B$22,Расходка[[#This Row],[Наименование расходного материала]])),MAX($N$1:N66)+1,0)</f>
        <v>0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/>
      </c>
      <c r="Z67" s="194" t="str">
        <f>IFERROR(INDEX(Расходка[Наименование расходного материала],MATCH(Расходка[[#This Row],[№]],Поиск_расходки[Индекс9],0)),"")</f>
        <v/>
      </c>
      <c r="AA67" s="194" t="str">
        <f>IFERROR(INDEX(Расходка[Наименование расходного материала],MATCH(Расходка[[#This Row],[№]],Поиск_расходки[Индекс10],0)),"")</f>
        <v/>
      </c>
      <c r="AB67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350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0</v>
      </c>
      <c r="K68" s="193">
        <f>IF(ISNUMBER(SEARCH('Карта учёта'!$B$19,Расходка[[#This Row],[Наименование расходного материала]])),MAX($K$1:K67)+1,0)</f>
        <v>0</v>
      </c>
      <c r="L68" s="193">
        <f>IF(ISNUMBER(SEARCH('Карта учёта'!$B$20,Расходка[[#This Row],[Наименование расходного материала]])),MAX($L$1:L67)+1,0)</f>
        <v>0</v>
      </c>
      <c r="M68" s="193">
        <f>IF(ISNUMBER(SEARCH('Карта учёта'!$B$21,Расходка[[#This Row],[Наименование расходного материала]])),MAX($M$1:M67)+1,0)</f>
        <v>0</v>
      </c>
      <c r="N68" s="193">
        <f>IF(ISNUMBER(SEARCH('Карта учёта'!$B$22,Расходка[[#This Row],[Наименование расходного материала]])),MAX($N$1:N67)+1,0)</f>
        <v>0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/>
      </c>
      <c r="Z68" s="194" t="str">
        <f>IFERROR(INDEX(Расходка[Наименование расходного материала],MATCH(Расходка[[#This Row],[№]],Поиск_расходки[Индекс9],0)),"")</f>
        <v/>
      </c>
      <c r="AA68" s="194" t="str">
        <f>IFERROR(INDEX(Расходка[Наименование расходного материала],MATCH(Расходка[[#This Row],[№]],Поиск_расходки[Индекс10],0)),"")</f>
        <v/>
      </c>
      <c r="AB68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325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0</v>
      </c>
      <c r="K69" s="193">
        <f>IF(ISNUMBER(SEARCH('Карта учёта'!$B$19,Расходка[[#This Row],[Наименование расходного материала]])),MAX($K$1:K68)+1,0)</f>
        <v>1</v>
      </c>
      <c r="L69" s="193">
        <f>IF(ISNUMBER(SEARCH('Карта учёта'!$B$20,Расходка[[#This Row],[Наименование расходного материала]])),MAX($L$1:L68)+1,0)</f>
        <v>0</v>
      </c>
      <c r="M69" s="193">
        <f>IF(ISNUMBER(SEARCH('Карта учёта'!$B$21,Расходка[[#This Row],[Наименование расходного материала]])),MAX($M$1:M68)+1,0)</f>
        <v>0</v>
      </c>
      <c r="N69" s="193">
        <f>IF(ISNUMBER(SEARCH('Карта учёта'!$B$22,Расходка[[#This Row],[Наименование расходного материала]])),MAX($N$1:N68)+1,0)</f>
        <v>0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/>
      </c>
      <c r="Z69" s="194" t="str">
        <f>IFERROR(INDEX(Расходка[Наименование расходного материала],MATCH(Расходка[[#This Row],[№]],Поиск_расходки[Индекс9],0)),"")</f>
        <v/>
      </c>
      <c r="AA69" s="194" t="str">
        <f>IFERROR(INDEX(Расходка[Наименование расходного материала],MATCH(Расходка[[#This Row],[№]],Поиск_расходки[Индекс10],0)),"")</f>
        <v/>
      </c>
      <c r="AB69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0</v>
      </c>
      <c r="K70" s="193">
        <f>IF(ISNUMBER(SEARCH('Карта учёта'!$B$19,Расходка[[#This Row],[Наименование расходного материала]])),MAX($K$1:K69)+1,0)</f>
        <v>0</v>
      </c>
      <c r="L70" s="193">
        <f>IF(ISNUMBER(SEARCH('Карта учёта'!$B$20,Расходка[[#This Row],[Наименование расходного материала]])),MAX($L$1:L69)+1,0)</f>
        <v>0</v>
      </c>
      <c r="M70" s="193">
        <f>IF(ISNUMBER(SEARCH('Карта учёта'!$B$21,Расходка[[#This Row],[Наименование расходного материала]])),MAX($M$1:M69)+1,0)</f>
        <v>0</v>
      </c>
      <c r="N70" s="193">
        <f>IF(ISNUMBER(SEARCH('Карта учёта'!$B$22,Расходка[[#This Row],[Наименование расходного материала]])),MAX($N$1:N69)+1,0)</f>
        <v>0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/>
      </c>
      <c r="Z70" s="194" t="str">
        <f>IFERROR(INDEX(Расходка[Наименование расходного материала],MATCH(Расходка[[#This Row],[№]],Поиск_расходки[Индекс9],0)),"")</f>
        <v/>
      </c>
      <c r="AA70" s="194" t="str">
        <f>IFERROR(INDEX(Расходка[Наименование расходного материала],MATCH(Расходка[[#This Row],[№]],Поиск_расходки[Индекс10],0)),"")</f>
        <v/>
      </c>
      <c r="AB70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0</v>
      </c>
      <c r="K71" s="193">
        <f>IF(ISNUMBER(SEARCH('Карта учёта'!$B$19,Расходка[[#This Row],[Наименование расходного материала]])),MAX($K$1:K70)+1,0)</f>
        <v>0</v>
      </c>
      <c r="L71" s="193">
        <f>IF(ISNUMBER(SEARCH('Карта учёта'!$B$20,Расходка[[#This Row],[Наименование расходного материала]])),MAX($L$1:L70)+1,0)</f>
        <v>0</v>
      </c>
      <c r="M71" s="193">
        <f>IF(ISNUMBER(SEARCH('Карта учёта'!$B$21,Расходка[[#This Row],[Наименование расходного материала]])),MAX($M$1:M70)+1,0)</f>
        <v>0</v>
      </c>
      <c r="N71" s="193">
        <f>IF(ISNUMBER(SEARCH('Карта учёта'!$B$22,Расходка[[#This Row],[Наименование расходного материала]])),MAX($N$1:N70)+1,0)</f>
        <v>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/>
      </c>
      <c r="Z71" s="194" t="str">
        <f>IFERROR(INDEX(Расходка[Наименование расходного материала],MATCH(Расходка[[#This Row],[№]],Поиск_расходки[Индекс9],0)),"")</f>
        <v/>
      </c>
      <c r="AA71" s="194" t="str">
        <f>IFERROR(INDEX(Расходка[Наименование расходного материала],MATCH(Расходка[[#This Row],[№]],Поиск_расходки[Индекс10],0)),"")</f>
        <v/>
      </c>
      <c r="AB71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0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0</v>
      </c>
      <c r="K72" s="193">
        <f>IF(ISNUMBER(SEARCH('Карта учёта'!$B$19,Расходка[[#This Row],[Наименование расходного материала]])),MAX($K$1:K71)+1,0)</f>
        <v>0</v>
      </c>
      <c r="L72" s="193">
        <f>IF(ISNUMBER(SEARCH('Карта учёта'!$B$20,Расходка[[#This Row],[Наименование расходного материала]])),MAX($L$1:L71)+1,0)</f>
        <v>0</v>
      </c>
      <c r="M72" s="193">
        <f>IF(ISNUMBER(SEARCH('Карта учёта'!$B$21,Расходка[[#This Row],[Наименование расходного материала]])),MAX($M$1:M71)+1,0)</f>
        <v>0</v>
      </c>
      <c r="N72" s="193">
        <f>IF(ISNUMBER(SEARCH('Карта учёта'!$B$22,Расходка[[#This Row],[Наименование расходного материала]])),MAX($N$1:N71)+1,0)</f>
        <v>0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/>
      </c>
      <c r="Z72" s="194" t="str">
        <f>IFERROR(INDEX(Расходка[Наименование расходного материала],MATCH(Расходка[[#This Row],[№]],Поиск_расходки[Индекс9],0)),"")</f>
        <v/>
      </c>
      <c r="AA72" s="194" t="str">
        <f>IFERROR(INDEX(Расходка[Наименование расходного материала],MATCH(Расходка[[#This Row],[№]],Поиск_расходки[Индекс10],0)),"")</f>
        <v/>
      </c>
      <c r="AB72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334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0</v>
      </c>
      <c r="K73" s="193">
        <f>IF(ISNUMBER(SEARCH('Карта учёта'!$B$19,Расходка[[#This Row],[Наименование расходного материала]])),MAX($K$1:K72)+1,0)</f>
        <v>0</v>
      </c>
      <c r="L73" s="193">
        <f>IF(ISNUMBER(SEARCH('Карта учёта'!$B$20,Расходка[[#This Row],[Наименование расходного материала]])),MAX($L$1:L72)+1,0)</f>
        <v>0</v>
      </c>
      <c r="M73" s="193">
        <f>IF(ISNUMBER(SEARCH('Карта учёта'!$B$21,Расходка[[#This Row],[Наименование расходного материала]])),MAX($M$1:M72)+1,0)</f>
        <v>0</v>
      </c>
      <c r="N73" s="193">
        <f>IF(ISNUMBER(SEARCH('Карта учёта'!$B$22,Расходка[[#This Row],[Наименование расходного материала]])),MAX($N$1:N72)+1,0)</f>
        <v>0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/>
      </c>
      <c r="Z73" s="194" t="str">
        <f>IFERROR(INDEX(Расходка[Наименование расходного материала],MATCH(Расходка[[#This Row],[№]],Поиск_расходки[Индекс9],0)),"")</f>
        <v/>
      </c>
      <c r="AA73" s="194" t="str">
        <f>IFERROR(INDEX(Расходка[Наименование расходного материала],MATCH(Расходка[[#This Row],[№]],Поиск_расходки[Индекс10],0)),"")</f>
        <v/>
      </c>
      <c r="AB73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329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0</v>
      </c>
      <c r="K74" s="193">
        <f>IF(ISNUMBER(SEARCH('Карта учёта'!$B$19,Расходка[[#This Row],[Наименование расходного материала]])),MAX($K$1:K73)+1,0)</f>
        <v>0</v>
      </c>
      <c r="L74" s="193">
        <f>IF(ISNUMBER(SEARCH('Карта учёта'!$B$20,Расходка[[#This Row],[Наименование расходного материала]])),MAX($L$1:L73)+1,0)</f>
        <v>0</v>
      </c>
      <c r="M74" s="193">
        <f>IF(ISNUMBER(SEARCH('Карта учёта'!$B$21,Расходка[[#This Row],[Наименование расходного материала]])),MAX($M$1:M73)+1,0)</f>
        <v>0</v>
      </c>
      <c r="N74" s="193">
        <f>IF(ISNUMBER(SEARCH('Карта учёта'!$B$22,Расходка[[#This Row],[Наименование расходного материала]])),MAX($N$1:N73)+1,0)</f>
        <v>0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/>
      </c>
      <c r="Z74" s="194" t="str">
        <f>IFERROR(INDEX(Расходка[Наименование расходного материала],MATCH(Расходка[[#This Row],[№]],Поиск_расходки[Индекс9],0)),"")</f>
        <v/>
      </c>
      <c r="AA74" s="194" t="str">
        <f>IFERROR(INDEX(Расходка[Наименование расходного материала],MATCH(Расходка[[#This Row],[№]],Поиск_расходки[Индекс10],0)),"")</f>
        <v/>
      </c>
      <c r="AB74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0</v>
      </c>
      <c r="K75" s="193">
        <f>IF(ISNUMBER(SEARCH('Карта учёта'!$B$19,Расходка[[#This Row],[Наименование расходного материала]])),MAX($K$1:K74)+1,0)</f>
        <v>0</v>
      </c>
      <c r="L75" s="193">
        <f>IF(ISNUMBER(SEARCH('Карта учёта'!$B$20,Расходка[[#This Row],[Наименование расходного материала]])),MAX($L$1:L74)+1,0)</f>
        <v>0</v>
      </c>
      <c r="M75" s="193">
        <f>IF(ISNUMBER(SEARCH('Карта учёта'!$B$21,Расходка[[#This Row],[Наименование расходного материала]])),MAX($M$1:M74)+1,0)</f>
        <v>0</v>
      </c>
      <c r="N75" s="193">
        <f>IF(ISNUMBER(SEARCH('Карта учёта'!$B$22,Расходка[[#This Row],[Наименование расходного материала]])),MAX($N$1:N74)+1,0)</f>
        <v>0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/>
      </c>
      <c r="Z75" s="194" t="str">
        <f>IFERROR(INDEX(Расходка[Наименование расходного материала],MATCH(Расходка[[#This Row],[№]],Поиск_расходки[Индекс9],0)),"")</f>
        <v/>
      </c>
      <c r="AA75" s="194" t="str">
        <f>IFERROR(INDEX(Расходка[Наименование расходного материала],MATCH(Расходка[[#This Row],[№]],Поиск_расходки[Индекс10],0)),"")</f>
        <v/>
      </c>
      <c r="AB75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0</v>
      </c>
      <c r="K76" s="193">
        <f>IF(ISNUMBER(SEARCH('Карта учёта'!$B$19,Расходка[[#This Row],[Наименование расходного материала]])),MAX($K$1:K75)+1,0)</f>
        <v>0</v>
      </c>
      <c r="L76" s="193">
        <f>IF(ISNUMBER(SEARCH('Карта учёта'!$B$20,Расходка[[#This Row],[Наименование расходного материала]])),MAX($L$1:L75)+1,0)</f>
        <v>0</v>
      </c>
      <c r="M76" s="193">
        <f>IF(ISNUMBER(SEARCH('Карта учёта'!$B$21,Расходка[[#This Row],[Наименование расходного материала]])),MAX($M$1:M75)+1,0)</f>
        <v>0</v>
      </c>
      <c r="N76" s="193">
        <f>IF(ISNUMBER(SEARCH('Карта учёта'!$B$22,Расходка[[#This Row],[Наименование расходного материала]])),MAX($N$1:N75)+1,0)</f>
        <v>0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/>
      </c>
      <c r="Z76" s="194" t="str">
        <f>IFERROR(INDEX(Расходка[Наименование расходного материала],MATCH(Расходка[[#This Row],[№]],Поиск_расходки[Индекс9],0)),"")</f>
        <v/>
      </c>
      <c r="AA76" s="194" t="str">
        <f>IFERROR(INDEX(Расходка[Наименование расходного материала],MATCH(Расходка[[#This Row],[№]],Поиск_расходки[Индекс10],0)),"")</f>
        <v/>
      </c>
      <c r="AB76" s="194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4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4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0</v>
      </c>
      <c r="K77" s="193">
        <f>IF(ISNUMBER(SEARCH('Карта учёта'!$B$19,Расходка[[#This Row],[Наименование расходного материала]])),MAX($K$1:K76)+1,0)</f>
        <v>0</v>
      </c>
      <c r="L77" s="193">
        <f>IF(ISNUMBER(SEARCH('Карта учёта'!$B$20,Расходка[[#This Row],[Наименование расходного материала]])),MAX($L$1:L76)+1,0)</f>
        <v>0</v>
      </c>
      <c r="M77" s="193">
        <f>IF(ISNUMBER(SEARCH('Карта учёта'!$B$21,Расходка[[#This Row],[Наименование расходного материала]])),MAX($M$1:M76)+1,0)</f>
        <v>0</v>
      </c>
      <c r="N77" s="193">
        <f>IF(ISNUMBER(SEARCH('Карта учёта'!$B$22,Расходка[[#This Row],[Наименование расходного материала]])),MAX($N$1:N76)+1,0)</f>
        <v>0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/>
      </c>
      <c r="Z77" s="194" t="str">
        <f>IFERROR(INDEX(Расходка[Наименование расходного материала],MATCH(Расходка[[#This Row],[№]],Поиск_расходки[Индекс9],0)),"")</f>
        <v/>
      </c>
      <c r="AA77" s="194" t="str">
        <f>IFERROR(INDEX(Расходка[Наименование расходного материала],MATCH(Расходка[[#This Row],[№]],Поиск_расходки[Индекс10],0)),"")</f>
        <v/>
      </c>
      <c r="AB77" s="194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4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4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300</v>
      </c>
      <c r="C78" s="1" t="s">
        <v>331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0</v>
      </c>
      <c r="K78" s="193">
        <f>IF(ISNUMBER(SEARCH('Карта учёта'!$B$19,Расходка[[#This Row],[Наименование расходного материала]])),MAX($K$1:K77)+1,0)</f>
        <v>0</v>
      </c>
      <c r="L78" s="193">
        <f>IF(ISNUMBER(SEARCH('Карта учёта'!$B$20,Расходка[[#This Row],[Наименование расходного материала]])),MAX($L$1:L77)+1,0)</f>
        <v>0</v>
      </c>
      <c r="M78" s="193">
        <f>IF(ISNUMBER(SEARCH('Карта учёта'!$B$21,Расходка[[#This Row],[Наименование расходного материала]])),MAX($M$1:M77)+1,0)</f>
        <v>0</v>
      </c>
      <c r="N78" s="193">
        <f>IF(ISNUMBER(SEARCH('Карта учёта'!$B$22,Расходка[[#This Row],[Наименование расходного материала]])),MAX($N$1:N77)+1,0)</f>
        <v>0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/>
      </c>
      <c r="Z78" s="194" t="str">
        <f>IFERROR(INDEX(Расходка[Наименование расходного материала],MATCH(Расходка[[#This Row],[№]],Поиск_расходки[Индекс9],0)),"")</f>
        <v/>
      </c>
      <c r="AA78" s="194" t="str">
        <f>IFERROR(INDEX(Расходка[Наименование расходного материала],MATCH(Расходка[[#This Row],[№]],Поиск_расходки[Индекс10],0)),"")</f>
        <v/>
      </c>
      <c r="AB78" s="194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4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4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467</v>
      </c>
    </row>
    <row r="79" spans="1:33">
      <c r="AF79" s="4" t="s">
        <v>6</v>
      </c>
      <c r="AG79" s="4" t="s">
        <v>468</v>
      </c>
    </row>
    <row r="80" spans="1:33">
      <c r="AF80" s="4" t="s">
        <v>6</v>
      </c>
      <c r="AG80" s="4" t="s">
        <v>469</v>
      </c>
    </row>
    <row r="81" spans="32:33">
      <c r="AF81" s="4" t="s">
        <v>6</v>
      </c>
      <c r="AG81" s="4" t="s">
        <v>470</v>
      </c>
    </row>
    <row r="82" spans="32:33">
      <c r="AF82" s="4" t="s">
        <v>6</v>
      </c>
      <c r="AG82" s="4" t="s">
        <v>471</v>
      </c>
    </row>
    <row r="83" spans="32:33">
      <c r="AF83" s="4" t="s">
        <v>6</v>
      </c>
      <c r="AG83" s="4" t="s">
        <v>472</v>
      </c>
    </row>
    <row r="84" spans="32:33">
      <c r="AF84" s="4" t="s">
        <v>6</v>
      </c>
      <c r="AG84" s="4" t="s">
        <v>423</v>
      </c>
    </row>
    <row r="85" spans="32:33">
      <c r="AF85" s="4" t="s">
        <v>6</v>
      </c>
      <c r="AG85" s="4" t="s">
        <v>424</v>
      </c>
    </row>
    <row r="86" spans="32:33">
      <c r="AF86" s="4" t="s">
        <v>6</v>
      </c>
      <c r="AG86" s="4" t="s">
        <v>473</v>
      </c>
    </row>
    <row r="87" spans="32:33">
      <c r="AF87" s="4" t="s">
        <v>6</v>
      </c>
      <c r="AG87" s="4" t="s">
        <v>474</v>
      </c>
    </row>
    <row r="88" spans="32:33">
      <c r="AF88" s="4" t="s">
        <v>6</v>
      </c>
      <c r="AG88" s="4" t="s">
        <v>475</v>
      </c>
    </row>
    <row r="89" spans="32:33">
      <c r="AF89" s="4" t="s">
        <v>6</v>
      </c>
      <c r="AG89" s="4" t="s">
        <v>476</v>
      </c>
    </row>
    <row r="90" spans="32:33">
      <c r="AF90" s="4" t="s">
        <v>6</v>
      </c>
      <c r="AG90" s="4" t="s">
        <v>477</v>
      </c>
    </row>
    <row r="91" spans="32:33">
      <c r="AF91" s="4" t="s">
        <v>6</v>
      </c>
      <c r="AG91" s="4" t="s">
        <v>478</v>
      </c>
    </row>
    <row r="92" spans="32:33">
      <c r="AF92" s="4" t="s">
        <v>6</v>
      </c>
      <c r="AG92" s="4" t="s">
        <v>479</v>
      </c>
    </row>
    <row r="93" spans="32:33">
      <c r="AF93" s="4" t="s">
        <v>6</v>
      </c>
      <c r="AG93" s="4" t="s">
        <v>480</v>
      </c>
    </row>
    <row r="94" spans="32:33">
      <c r="AF94" s="4" t="s">
        <v>6</v>
      </c>
      <c r="AG94" s="4" t="s">
        <v>427</v>
      </c>
    </row>
    <row r="95" spans="32:33">
      <c r="AF95" s="4" t="s">
        <v>6</v>
      </c>
      <c r="AG95" s="4" t="s">
        <v>428</v>
      </c>
    </row>
    <row r="96" spans="32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90" zoomScaleNormal="90" workbookViewId="0">
      <selection activeCell="D30" sqref="D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174</v>
      </c>
    </row>
    <row r="2" spans="1:5">
      <c r="A2" t="s">
        <v>133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531</v>
      </c>
      <c r="C4" t="str">
        <f>CONCATENATE(A4,B4)</f>
        <v>И/О заведующего отделения: М.А. Дибиров</v>
      </c>
      <c r="E4" t="s">
        <v>172</v>
      </c>
    </row>
    <row r="5" spans="1:5">
      <c r="A5" t="s">
        <v>108</v>
      </c>
      <c r="C5" t="str">
        <f t="shared" si="0"/>
        <v xml:space="preserve">Оператор: </v>
      </c>
      <c r="E5" t="s">
        <v>169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120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514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532</v>
      </c>
      <c r="C18" t="str">
        <f>CONCATENATE(A18,B18)</f>
        <v>И/О старшей мед.сетры: А.С. Трунова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266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303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263</v>
      </c>
    </row>
    <row r="27" spans="1:3">
      <c r="A27" t="s">
        <v>169</v>
      </c>
      <c r="B27" t="s">
        <v>267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301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269</v>
      </c>
    </row>
    <row r="33" spans="1:2">
      <c r="A33" t="s">
        <v>169</v>
      </c>
      <c r="B33" t="s">
        <v>351</v>
      </c>
    </row>
    <row r="34" spans="1:2">
      <c r="A34" t="s">
        <v>169</v>
      </c>
      <c r="B34" t="s">
        <v>262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362</v>
      </c>
    </row>
    <row r="39" spans="1:2">
      <c r="A39" t="s">
        <v>169</v>
      </c>
      <c r="B39" t="s">
        <v>505</v>
      </c>
    </row>
    <row r="40" spans="1:2">
      <c r="A40" t="s">
        <v>169</v>
      </c>
      <c r="B40" t="s">
        <v>265</v>
      </c>
    </row>
    <row r="41" spans="1:2">
      <c r="A41" t="s">
        <v>169</v>
      </c>
      <c r="B41" t="s">
        <v>264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302</v>
      </c>
      <c r="B45" t="s">
        <v>259</v>
      </c>
    </row>
    <row r="46" spans="1:2">
      <c r="A46" t="s">
        <v>302</v>
      </c>
      <c r="B46" t="s">
        <v>260</v>
      </c>
    </row>
    <row r="47" spans="1:2">
      <c r="A47" t="s">
        <v>302</v>
      </c>
      <c r="B47" t="s">
        <v>261</v>
      </c>
    </row>
    <row r="48" spans="1:2">
      <c r="A48" t="s">
        <v>302</v>
      </c>
      <c r="B48" t="s">
        <v>177</v>
      </c>
    </row>
    <row r="49" spans="1:2">
      <c r="A49" t="s">
        <v>302</v>
      </c>
      <c r="B49" t="s">
        <v>257</v>
      </c>
    </row>
    <row r="50" spans="1:2">
      <c r="A50" t="s">
        <v>302</v>
      </c>
      <c r="B50" t="s">
        <v>268</v>
      </c>
    </row>
    <row r="51" spans="1:2">
      <c r="A51" t="s">
        <v>302</v>
      </c>
      <c r="B51" t="s">
        <v>176</v>
      </c>
    </row>
    <row r="52" spans="1:2">
      <c r="A52" t="s">
        <v>302</v>
      </c>
      <c r="B52" t="s">
        <v>502</v>
      </c>
    </row>
    <row r="53" spans="1:2">
      <c r="A53" t="s">
        <v>302</v>
      </c>
      <c r="B53" t="s">
        <v>258</v>
      </c>
    </row>
    <row r="54" spans="1:2">
      <c r="A54" t="s">
        <v>302</v>
      </c>
      <c r="B54" t="s">
        <v>367</v>
      </c>
    </row>
    <row r="55" spans="1:2">
      <c r="A55" t="s">
        <v>302</v>
      </c>
      <c r="B55" t="s">
        <v>363</v>
      </c>
    </row>
    <row r="56" spans="1:2">
      <c r="A56" t="s">
        <v>302</v>
      </c>
      <c r="B56" t="s">
        <v>526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274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341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365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273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2025-06-06T11:03:04Z</cp:lastPrinted>
  <dcterms:created xsi:type="dcterms:W3CDTF">2015-06-05T18:19:34Z</dcterms:created>
  <dcterms:modified xsi:type="dcterms:W3CDTF">2025-06-06T15:17:22Z</dcterms:modified>
</cp:coreProperties>
</file>