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5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U53" i="1" s="1"/>
  <c r="U69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23" i="1"/>
  <c r="U16" i="1"/>
  <c r="U14" i="1"/>
  <c r="U10" i="1"/>
  <c r="U33" i="1" l="1"/>
  <c r="U26" i="1"/>
  <c r="U19" i="1"/>
  <c r="U21" i="1"/>
  <c r="U77" i="1"/>
  <c r="U60" i="1"/>
  <c r="U47" i="1"/>
  <c r="U5" i="1"/>
  <c r="U38" i="1"/>
  <c r="U8" i="1"/>
  <c r="U15" i="1"/>
  <c r="U28" i="1"/>
  <c r="U18" i="1"/>
  <c r="U6" i="1"/>
  <c r="U31" i="1"/>
  <c r="U50" i="1"/>
  <c r="U63" i="1"/>
  <c r="U55" i="1"/>
  <c r="U44" i="1"/>
  <c r="U66" i="1"/>
  <c r="U27" i="1"/>
  <c r="U34" i="1"/>
  <c r="U78" i="1"/>
  <c r="U62" i="1"/>
  <c r="U49" i="1"/>
  <c r="U39" i="1"/>
  <c r="U73" i="1"/>
  <c r="U58" i="1"/>
  <c r="U41" i="1"/>
  <c r="U5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14" i="1"/>
  <c r="Y59" i="1"/>
  <c r="Y40" i="1"/>
  <c r="Y52" i="1"/>
  <c r="Y49" i="1"/>
  <c r="Y68" i="1"/>
  <c r="Y62" i="1"/>
  <c r="Y5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43" i="1" l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<sst xmlns="http://schemas.openxmlformats.org/spreadsheetml/2006/main" count="902" uniqueCount="545">
  <si>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</si>
  <si>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</si>
  <si>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</si>
  <si>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</si>
  <si>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</si>
  <si>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</si>
  <si>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</si>
  <si>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</si>
  <si>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</si>
  <si>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</si>
  <si>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</si>
  <si>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</si>
  <si>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</si>
  <si>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</si>
  <si>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</si>
  <si>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</si>
  <si>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</si>
  <si>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</si>
  <si>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</si>
  <si>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</si>
  <si>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</si>
  <si>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</si>
  <si>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</si>
  <si>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</si>
  <si>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</si>
  <si>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</si>
  <si>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</si>
  <si>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</si>
  <si>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</si>
  <si>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</si>
  <si>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</si>
  <si>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</si>
  <si>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</si>
  <si>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</si>
  <si>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</si>
  <si>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</si>
  <si>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</si>
  <si>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</si>
  <si>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</si>
  <si>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</si>
  <si>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</si>
  <si>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</si>
  <si>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</si>
  <si>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</si>
  <si>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</si>
  <si>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</si>
  <si>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</si>
  <si>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</si>
  <si>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</si>
  <si>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</si>
  <si>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</si>
  <si>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</si>
  <si>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</si>
  <si>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</si>
  <si>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</si>
  <si>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</si>
  <si>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</si>
  <si>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</si>
  <si>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</si>
  <si>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</si>
  <si>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</si>
  <si>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</si>
  <si>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</si>
  <si>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</si>
  <si>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</si>
  <si>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</si>
  <si>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</si>
  <si>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</si>
  <si>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</si>
  <si>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</si>
  <si>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</si>
  <si>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</si>
  <si>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</si>
  <si>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</si>
  <si>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</si>
  <si>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</si>
  <si>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</si>
  <si>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</si>
  <si>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</si>
  <si>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</si>
  <si>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</si>
  <si>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</si>
  <si>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</si>
  <si>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</si>
  <si>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</si>
  <si>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</si>
  <si>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</si>
  <si>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</si>
  <si>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</si>
  <si>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</si>
  <si>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</si>
  <si>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</si>
  <si>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</si>
  <si>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</si>
  <si>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</si>
  <si>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</si>
  <si>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</si>
  <si>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</si>
  <si>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</si>
  <si>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</si>
  <si>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</si>
  <si>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</si>
  <si>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</si>
  <si>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</si>
  <si>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</si>
  <si>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</si>
  <si>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</si>
  <si>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</si>
  <si>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</si>
  <si>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</si>
  <si>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</si>
  <si>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</si>
  <si>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</si>
  <si>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</si>
  <si>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</si>
  <si>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</si>
  <si>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</si>
  <si>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</si>
  <si>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</si>
  <si>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</si>
  <si>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</si>
  <si>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</si>
  <si>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</si>
  <si>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</si>
  <si>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</si>
  <si>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</si>
  <si>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</si>
  <si>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</si>
  <si>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</si>
  <si>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</si>
  <si>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</si>
  <si>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</si>
  <si>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</si>
  <si>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</si>
  <si>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</si>
  <si>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</si>
  <si>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</si>
  <si>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</si>
  <si>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</si>
  <si>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</si>
  <si>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</si>
  <si>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</si>
  <si>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</si>
  <si>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</si>
  <si>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</si>
  <si>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</si>
  <si>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</si>
  <si>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</si>
  <si>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</si>
  <si>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</si>
  <si>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</si>
  <si>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</si>
  <si>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</si>
  <si>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</si>
  <si>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</si>
  <si>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</si>
  <si>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</si>
  <si>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</si>
  <si>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</si>
  <si>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</si>
  <si>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</si>
  <si>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</si>
  <si>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</si>
  <si>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</si>
  <si>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</si>
  <si>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</si>
  <si>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</si>
  <si>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</si>
  <si>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</si>
  <si>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</si>
  <si>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</si>
  <si>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</si>
  <si>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</si>
  <si>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</si>
  <si>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</si>
  <si>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</si>
  <si>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</si>
  <si>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</si>
  <si>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</si>
  <si>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</si>
  <si>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</si>
  <si>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</si>
  <si>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</si>
  <si>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</si>
  <si>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</si>
  <si>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</si>
  <si>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</si>
  <si>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</si>
  <si>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</si>
  <si>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</si>
  <si>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</si>
  <si>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</si>
  <si>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</si>
  <si>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</si>
  <si>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</si>
  <si>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</si>
  <si>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</si>
  <si>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</si>
  <si>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</si>
  <si>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</si>
  <si>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</si>
  <si>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</si>
  <si>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</si>
  <si>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</si>
  <si>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</si>
  <si>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</si>
  <si>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</si>
  <si>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</si>
  <si>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</si>
  <si>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</si>
  <si>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</si>
  <si>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</si>
  <si>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</si>
  <si>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</si>
  <si>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</si>
  <si>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</si>
  <si>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</si>
  <si>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</si>
  <si>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</si>
  <si>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</si>
  <si>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</si>
  <si>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</si>
  <si>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</si>
  <si>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</si>
  <si>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</si>
  <si>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</si>
  <si>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</si>
  <si>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</si>
  <si>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</si>
  <si>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</si>
  <si>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</si>
  <si>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</si>
  <si>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</si>
  <si>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</si>
  <si>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</si>
  <si>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</si>
  <si>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</si>
  <si>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</si>
  <si>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</si>
  <si>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</si>
  <si>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</si>
  <si>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</si>
  <si>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</si>
  <si>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</si>
  <si>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</si>
  <si>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</si>
  <si>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</si>
  <si>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</si>
  <si>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</si>
  <si>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</si>
  <si>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</si>
  <si>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</si>
  <si>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</si>
  <si>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</si>
  <si>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</si>
  <si>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</si>
  <si>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</si>
  <si>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</si>
  <si>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</si>
  <si>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</si>
  <si>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</si>
  <si>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</si>
  <si>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</si>
  <si>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</si>
  <si>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</si>
  <si>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</si>
  <si>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</si>
  <si>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</si>
  <si>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</si>
  <si>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</si>
  <si>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</si>
  <si>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</si>
  <si>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</si>
  <si>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</si>
  <si>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</si>
  <si>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</si>
  <si>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</si>
  <si>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</si>
  <si>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</si>
  <si>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</si>
  <si>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</si>
  <si>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</si>
  <si>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</si>
  <si>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</si>
  <si>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</si>
  <si>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</si>
  <si>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</si>
  <si>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</si>
  <si>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</si>
  <si>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</si>
  <si>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</si>
  <si>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</si>
  <si>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</si>
  <si>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</si>
  <si>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</si>
  <si>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</si>
  <si>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</si>
  <si>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</si>
  <si>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</si>
  <si>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</si>
  <si>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</si>
  <si>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</si>
  <si>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</si>
  <si>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</si>
  <si>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</si>
  <si>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</si>
  <si>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</si>
  <si>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</si>
  <si>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</si>
  <si>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</si>
  <si>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</si>
  <si>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</si>
  <si>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</si>
  <si>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</si>
  <si>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</si>
  <si>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</si>
  <si>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</si>
  <si>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</si>
  <si>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</si>
  <si>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</si>
  <si>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</si>
  <si>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</si>
  <si>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</si>
  <si>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</si>
  <si>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</si>
  <si>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</si>
  <si>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</si>
  <si>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</si>
  <si>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</si>
  <si>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</si>
  <si>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</si>
  <si>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</si>
  <si>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</si>
  <si>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</si>
  <si>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</si>
  <si>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</si>
  <si>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</si>
  <si>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</si>
  <si>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</si>
  <si>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</si>
  <si>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</si>
  <si>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</si>
  <si>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</si>
  <si>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</si>
  <si>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</si>
  <si>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</si>
  <si>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</si>
  <si>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</si>
  <si>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</si>
  <si>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</si>
  <si>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</si>
  <si>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</si>
  <si>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</si>
  <si>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</si>
  <si>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</si>
  <si>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</si>
  <si>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</si>
  <si>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</si>
  <si>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</si>
  <si>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</si>
  <si>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</si>
  <si>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</si>
  <si>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</si>
  <si>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</si>
  <si>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</si>
  <si>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</si>
  <si>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</si>
  <si>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</si>
  <si>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</si>
  <si>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</si>
  <si>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</si>
  <si>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</si>
  <si>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</si>
  <si>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</si>
  <si>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</si>
  <si>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</si>
  <si>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</si>
  <si>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</si>
  <si>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</si>
  <si>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</si>
  <si>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</si>
  <si>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</si>
  <si>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</si>
  <si>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</si>
  <si>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</si>
  <si>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</si>
  <si>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</si>
  <si>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</si>
  <si>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</si>
  <si>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</si>
  <si>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</si>
  <si>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</si>
  <si>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</si>
  <si>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</si>
  <si>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</si>
  <si>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</si>
  <si>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</si>
  <si>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</si>
  <si>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</si>
  <si>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</si>
  <si>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</si>
  <si>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</si>
  <si>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</si>
  <si>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</si>
  <si>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</si>
  <si>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</si>
  <si>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</si>
  <si>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</si>
  <si>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</si>
  <si>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</si>
  <si>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</si>
  <si>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</si>
  <si>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</si>
  <si>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</si>
  <si>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</si>
  <si>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</si>
  <si>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</si>
  <si>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</si>
  <si>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</si>
  <si>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</si>
  <si>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</si>
  <si>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</si>
  <si>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</si>
  <si>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</si>
  <si>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</si>
  <si>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</si>
  <si>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</si>
  <si>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</si>
  <si>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</si>
  <si>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</si>
  <si>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</si>
  <si>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</si>
  <si>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</si>
  <si>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</si>
  <si>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</si>
  <si>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</si>
  <si>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</si>
  <si>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</si>
  <si>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</si>
  <si>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</si>
  <si>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</si>
  <si>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</si>
  <si>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</si>
  <si>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</si>
  <si>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</si>
  <si>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</si>
  <si>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</si>
  <si>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</si>
  <si>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</si>
  <si>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</si>
  <si>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</si>
  <si>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</si>
  <si>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</si>
  <si>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</si>
  <si>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</si>
  <si>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</si>
  <si>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</si>
  <si>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</si>
  <si>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</si>
  <si>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</si>
  <si>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</si>
  <si>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</si>
  <si>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</si>
  <si>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</si>
  <si>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</si>
  <si>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</si>
  <si>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</si>
  <si>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</si>
  <si>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</si>
  <si>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</si>
  <si>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</si>
  <si>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</si>
  <si>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</si>
  <si>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</si>
  <si>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</si>
  <si>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</si>
  <si>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</si>
  <si>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</si>
  <si>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</si>
  <si>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</si>
  <si>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</si>
  <si>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</si>
  <si>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</si>
  <si>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</si>
  <si>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</si>
  <si>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</si>
  <si>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</si>
  <si>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</si>
  <si>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</si>
  <si>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</si>
  <si>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</si>
  <si>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</si>
  <si>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</si>
  <si>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</si>
  <si>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</si>
  <si>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</si>
  <si>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</si>
  <si>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</si>
  <si>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</si>
  <si>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</si>
  <si>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</si>
  <si>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</si>
  <si>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</si>
  <si>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</si>
  <si>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</si>
  <si>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</si>
  <si>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</si>
  <si>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</si>
  <si>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</si>
  <si>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</si>
  <si>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</si>
  <si>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</si>
  <si>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</si>
  <si>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</si>
  <si>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</si>
  <si>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</si>
  <si>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</si>
  <si>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</si>
  <si>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</si>
  <si>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</si>
  <si>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</si>
  <si>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</si>
  <si>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</si>
  <si>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</si>
  <si>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</si>
  <si>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</si>
  <si>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</si>
  <si>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</si>
  <si>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</si>
  <si>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</si>
  <si>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</si>
  <si>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</si>
  <si>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2,0-15</t>
  </si>
  <si>
    <t>Захаров В.А.</t>
  </si>
  <si>
    <t>22:18</t>
  </si>
  <si>
    <t>Правый</t>
  </si>
  <si>
    <t>250 ml</t>
  </si>
  <si>
    <t>100 ml</t>
  </si>
  <si>
    <t>3,0 - 40</t>
  </si>
  <si>
    <t xml:space="preserve">стеноз проксимального сегмента 30%, стеноз среднего сегмента 50%, неровность контуров дистального сегмента и проксимальной трети ЗБВ, кровоток TIMI III. </t>
  </si>
  <si>
    <t>стеноз устья и ср/3 тела ствола до 50%</t>
  </si>
  <si>
    <t>неровности контуров, кровоток TIMI III.</t>
  </si>
  <si>
    <t xml:space="preserve">Устье ЛКА катетеризировано проводниковым катетером Launcher EBU 3.5 6Fr. Коронарный проводник Shunmei заведен в дистальный сегмент ПНА. Предилатация субтотального стеноза ПНА БК Artimes 2,0-15 мм давлением до 12 атм. С помощью гайд - экстезора Telescope, в зону остаточных стенозов  от среднего сегмента под устье ПНА позиционированы и имплантированы с оверлеппингом стенты DES Resolute Integrity 2,75-22 мм (9атм.), DES Metafor 3,0-40 мм (10 атм.)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</si>
  <si>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Совместно с д/кардиологом: с учетом клинических данных, ЭКГ и КАГ рекомендовано ЧКВ ПНА.</t>
  </si>
  <si>
    <t xml:space="preserve">пролонгированный стеноз проксимального стегмента до 50%;  реканализованная окклюзия на границе проксимального и среднего сегментов - субтотальный стеноз; стеноз среднего сегмента 60%; стеноз устья и проксимальной трети  ДВ 1 до 50%;  кровоток по ПНА TIMI 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</si>
</sst>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8" sqref="B8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212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45789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0.6875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0.69444444444444453</v>
      </c>
      <c r="C10" s="54"/>
      <c r="D10" s="94" t="s">
        <v>172</v>
      </c>
      <c r="E10" s="92"/>
      <c r="F10" s="92"/>
      <c r="G10" s="23" t="s">
        <v>167</v>
      </c>
      <c r="H10" s="25"/>
    </row>
    <row r="11" spans="1:8" ht="17.25" thickTop="1" thickBot="1">
      <c r="A11" s="88" t="s">
        <v>191</v>
      </c>
      <c r="B11" s="199" t="s">
        <v>533</v>
      </c>
      <c r="C11" s="8"/>
      <c r="D11" s="94" t="s">
        <v>169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20978</v>
      </c>
      <c r="C12" s="11"/>
      <c r="D12" s="94" t="s">
        <v>298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13041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1" t="s">
        <v>393</v>
      </c>
      <c r="H15" s="165" t="s">
        <v>534</v>
      </c>
    </row>
    <row r="16" spans="1:8" ht="15.6" customHeight="1">
      <c r="A16" s="14" t="s">
        <v>105</v>
      </c>
      <c r="B16" s="18" t="s">
        <v>479</v>
      </c>
      <c r="C16"/>
      <c r="D16" s="35"/>
      <c r="E16" s="35"/>
      <c r="F16" s="35"/>
      <c r="G16" s="162" t="s">
        <v>395</v>
      </c>
      <c r="H16" s="160">
        <v>8340</v>
      </c>
    </row>
    <row r="17" spans="1:8" ht="14.45" customHeight="1">
      <c r="A17" s="39"/>
      <c r="B17" s="30"/>
      <c r="C17" s="30"/>
      <c r="D17" s="87"/>
      <c r="E17" s="87"/>
      <c r="F17" s="87"/>
      <c r="G17" s="163" t="s">
        <v>382</v>
      </c>
      <c r="H17" s="164">
        <f>H16*0.0019</f>
        <v>15.846</v>
      </c>
    </row>
    <row r="18" spans="1:8" ht="14.45" customHeight="1">
      <c r="A18" s="56" t="s">
        <v>187</v>
      </c>
      <c r="B18" s="86" t="s">
        <v>535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2" t="s">
        <v>540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267</v>
      </c>
      <c r="B22" s="227" t="s">
        <v>544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268</v>
      </c>
      <c r="B27" s="227" t="s">
        <v>541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269</v>
      </c>
      <c r="B32" s="227" t="s">
        <v>539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/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543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210</v>
      </c>
    </row>
    <row r="51" spans="1:13">
      <c r="A51" s="61" t="s">
        <v>203</v>
      </c>
      <c r="B51" s="62" t="s">
        <v>537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39" sqref="A39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241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1" t="s">
        <v>220</v>
      </c>
      <c r="D8" s="241"/>
      <c r="E8" s="241"/>
      <c r="F8" s="186">
        <v>2</v>
      </c>
      <c r="G8" s="117" t="s">
        <v>304</v>
      </c>
      <c r="H8" s="154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2</v>
      </c>
      <c r="D11"/>
      <c r="E11"/>
      <c r="F11"/>
      <c r="G11"/>
      <c r="H11" s="38"/>
    </row>
    <row r="12" spans="1:8" ht="18.75">
      <c r="A12" s="74" t="s">
        <v>190</v>
      </c>
      <c r="B12" s="19">
        <v>45789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v>0.69444444444444453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0.75</v>
      </c>
      <c r="C14" s="11"/>
      <c r="D14" s="94" t="s">
        <v>172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59" t="s">
        <v>381</v>
      </c>
      <c r="B15" s="184">
        <f>IF(B14&lt;B13,B14+1,B14)-B13</f>
        <v>5.5555555555555469E-2</v>
      </c>
      <c r="C15"/>
      <c r="D15" s="94" t="s">
        <v>169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7" t="str">
        <f>КАГ!B11</f>
        <v>Захаров В.А.</v>
      </c>
      <c r="C16" s="196">
        <f>LEN(КАГ!B11)</f>
        <v>12</v>
      </c>
      <c r="D16" s="94" t="s">
        <v>298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20978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13041</v>
      </c>
      <c r="C19" s="68"/>
      <c r="D19" s="68"/>
      <c r="E19" s="68"/>
      <c r="F19" s="68"/>
      <c r="G19" s="161" t="s">
        <v>393</v>
      </c>
      <c r="H19" s="176" t="str">
        <f>КАГ!H15</f>
        <v>22:18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2" t="s">
        <v>395</v>
      </c>
      <c r="H20" s="177">
        <f>КАГ!H16</f>
        <v>8340</v>
      </c>
    </row>
    <row r="21" spans="1:8" ht="14.45" customHeight="1">
      <c r="A21" s="14" t="s">
        <v>105</v>
      </c>
      <c r="B21" s="66" t="str">
        <f>КАГ!B16</f>
        <v>ОКС с ↑ ST</v>
      </c>
      <c r="C21" s="69"/>
      <c r="D21"/>
      <c r="E21" s="70"/>
      <c r="F21" s="70"/>
      <c r="G21" s="163" t="s">
        <v>382</v>
      </c>
      <c r="H21" s="164">
        <f>КАГ!H17</f>
        <v>15.846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385</v>
      </c>
      <c r="B23" s="168" t="s">
        <v>384</v>
      </c>
      <c r="C23" s="158"/>
      <c r="D23" s="158"/>
      <c r="E23" s="158"/>
      <c r="F23" s="158"/>
      <c r="G23"/>
      <c r="H23" s="38"/>
    </row>
    <row r="24" spans="1:8" ht="14.45" customHeight="1">
      <c r="A24" s="179" t="s">
        <v>383</v>
      </c>
      <c r="B24" s="166"/>
      <c r="C24" s="166"/>
      <c r="D24" s="166"/>
      <c r="E24" s="166"/>
      <c r="F24" s="166"/>
      <c r="G24" s="166"/>
      <c r="H24" s="167"/>
    </row>
    <row r="25" spans="1:8" ht="14.45" customHeight="1">
      <c r="A25" s="249" t="s">
        <v>542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3" t="s">
        <v>389</v>
      </c>
      <c r="B38" s="171"/>
      <c r="C38" s="172"/>
      <c r="D38" s="172"/>
      <c r="E38" s="182" t="str">
        <f>IF(A6=Вмешательства!D4,Вмешательства!V16,IF(ЧКВ!A6=Вмешательства!D6,Вмешательства!V16,Вмешательства!V17))</f>
        <v>СТЕНТ/Ы</v>
      </c>
      <c r="F38" s="172"/>
      <c r="G38" s="175"/>
      <c r="H38"/>
    </row>
    <row r="39" spans="1:12" ht="15.75">
      <c r="A39" s="169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70" t="s">
        <v>387</v>
      </c>
      <c r="B40" s="174" t="s">
        <v>516</v>
      </c>
      <c r="C40" s="119"/>
      <c r="D40" s="246" t="s">
        <v>531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6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203</v>
      </c>
      <c r="B50" s="62" t="s">
        <v>536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365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стеноз устья и ср/3 тела ствола до 50%
Бассейн ПНА:   пролонгированный стеноз проксимального стегмента до 50%;  реканализованная окклюзия на границе проксимального и среднего сегментов - субтотальный стеноз; стеноз среднего сегмента 60%; стеноз устья и проксимальной трети  ДВ 1 до 50%;  кровоток по ПНА TIMI II. 
Бассейн  ОА:   неровности контуров, кровоток TIMI III.
Бассейн ПКА:   стеноз проксимального сегмента 30%, стеноз среднего сегмента 50%, неровность контуров дистального сегмента и проксимальной трети ЗБВ, кровоток TIMI III. 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4" sqref="C24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45789</v>
      </c>
      <c r="C2" s="148" t="str">
        <f>IF(ЧКВ!A6=Вмешательства!D4,Вмешательства!F20,IF(ЧКВ!A6=Вмешательства!D37,Вмешательства!F20,Вмешательства!F22))</f>
        <v>ОМС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200" t="str">
        <f>КАГ!$B$11</f>
        <v>Захаров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20978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67</v>
      </c>
    </row>
    <row r="7" spans="1:4">
      <c r="A7" s="37"/>
      <c r="B7"/>
      <c r="C7" s="100" t="s">
        <v>12</v>
      </c>
      <c r="D7" s="102">
        <f>КАГ!$B$14</f>
        <v>13041</v>
      </c>
    </row>
    <row r="8" spans="1:4">
      <c r="A8" s="190" t="str">
        <f>ЧКВ!$A$9</f>
        <v xml:space="preserve">Код модели:  </v>
      </c>
      <c r="B8" s="103"/>
      <c r="C8" s="100" t="s">
        <v>132</v>
      </c>
      <c r="D8" s="102">
        <f>КАГ!$B$15</f>
        <v>35</v>
      </c>
    </row>
    <row r="9" spans="1:4">
      <c r="A9" s="190" t="str">
        <f>ЧКВ!$A$10</f>
        <v xml:space="preserve">Код метода:  </v>
      </c>
      <c r="B9"/>
      <c r="C9" s="104" t="s">
        <v>105</v>
      </c>
      <c r="D9" s="102" t="str">
        <f>КАГ!$B$16</f>
        <v>ОКС с ↑ ST</v>
      </c>
    </row>
    <row r="10" spans="1:4">
      <c r="A10" s="191"/>
      <c r="B10" s="30"/>
      <c r="C10" s="146" t="s">
        <v>13</v>
      </c>
      <c r="D10" s="147">
        <f>КАГ!$B$8</f>
        <v>45789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3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513</v>
      </c>
      <c r="C15" s="134">
        <v>0.7</v>
      </c>
      <c r="D15" s="139">
        <v>1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318</v>
      </c>
      <c r="C16" s="134" t="s">
        <v>443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0" t="s">
        <v>524</v>
      </c>
      <c r="C17" s="134" t="s">
        <v>538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525</v>
      </c>
      <c r="C18" s="134" t="s">
        <v>532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9" s="150" t="s">
        <v>338</v>
      </c>
      <c r="C19" s="178"/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1"/>
      <c r="C20" s="134" t="s">
        <v>210</v>
      </c>
      <c r="D20" s="139" t="s">
        <v>210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0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2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0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5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DES, Metafor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3">
        <v>155800</v>
      </c>
      <c r="AN2" s="204" t="s">
        <v>304</v>
      </c>
      <c r="AO2" s="205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5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5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3">
        <v>136170</v>
      </c>
      <c r="AN5" s="204"/>
      <c r="AO5" s="205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5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5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5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5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5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5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3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1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1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3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7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учёта'!$B$18,Расходка[[#This Row],[Наименование расходного материала]])),MAX($J$1:J66)+1,0)</f>
        <v>0</v>
      </c>
      <c r="K67" s="193">
        <f>IF(ISNUMBER(SEARCH('Карта учёта'!$B$19,Расходка[[#This Row],[Наименование расходного материала]])),MAX($K$1:K66)+1,0)</f>
        <v>0</v>
      </c>
      <c r="L67" s="193">
        <f>IF(ISNUMBER(SEARCH('Карта учёта'!$B$20,Расходка[[#This Row],[Наименование расходного материала]])),MAX($L$1:L66)+1,0)</f>
        <v>66</v>
      </c>
      <c r="M67" s="193">
        <f>IF(ISNUMBER(SEARCH('Карта учёта'!$B$21,Расходка[[#This Row],[Наименование расходного материала]])),MAX($M$1:M66)+1,0)</f>
        <v>66</v>
      </c>
      <c r="N67" s="193">
        <f>IF(ISNUMBER(SEARCH('Карта учёта'!$B$22,Расходка[[#This Row],[Наименование расходного материала]])),MAX($N$1:N66)+1,0)</f>
        <v>66</v>
      </c>
      <c r="O67" s="193">
        <f>IF(ISNUMBER(SEARCH('Карта учёта'!$B$23,Расходка[[#This Row],[Наименование расходного материала]])),MAX($O$1:O66)+1,0)</f>
        <v>66</v>
      </c>
      <c r="P67" s="193">
        <f>IF(ISNUMBER(SEARCH('Карта учёта'!$B$24,Расходка[[#This Row],[Наименование расходного материала]])),MAX($P$1:P66)+1,0)</f>
        <v>66</v>
      </c>
      <c r="Q67" s="193">
        <f>IF(ISNUMBER(SEARCH('Карта учёта'!$B$25,Расходка[[#This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4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4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4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4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4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учёта'!$B$18,Расходка[[#This Row],[Наименование расходного материала]])),MAX($J$1:J67)+1,0)</f>
        <v>0</v>
      </c>
      <c r="K68" s="193">
        <f>IF(ISNUMBER(SEARCH('Карта учёта'!$B$19,Расходка[[#This Row],[Наименование расходного материала]])),MAX($K$1:K67)+1,0)</f>
        <v>0</v>
      </c>
      <c r="L68" s="193">
        <f>IF(ISNUMBER(SEARCH('Карта учёта'!$B$20,Расходка[[#This Row],[Наименование расходного материала]])),MAX($L$1:L67)+1,0)</f>
        <v>67</v>
      </c>
      <c r="M68" s="193">
        <f>IF(ISNUMBER(SEARCH('Карта учёта'!$B$21,Расходка[[#This Row],[Наименование расходного материала]])),MAX($M$1:M67)+1,0)</f>
        <v>67</v>
      </c>
      <c r="N68" s="193">
        <f>IF(ISNUMBER(SEARCH('Карта учёта'!$B$22,Расходка[[#This Row],[Наименование расходного материала]])),MAX($N$1:N67)+1,0)</f>
        <v>67</v>
      </c>
      <c r="O68" s="193">
        <f>IF(ISNUMBER(SEARCH('Карта учёта'!$B$23,Расходка[[#This Row],[Наименование расходного материала]])),MAX($O$1:O67)+1,0)</f>
        <v>67</v>
      </c>
      <c r="P68" s="193">
        <f>IF(ISNUMBER(SEARCH('Карта учёта'!$B$24,Расходка[[#This Row],[Наименование расходного материала]])),MAX($P$1:P67)+1,0)</f>
        <v>67</v>
      </c>
      <c r="Q68" s="193">
        <f>IF(ISNUMBER(SEARCH('Карта учёта'!$B$25,Расходка[[#This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4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4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4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учёта'!$B$18,Расходка[[#This Row],[Наименование расходного материала]])),MAX($J$1:J68)+1,0)</f>
        <v>0</v>
      </c>
      <c r="K69" s="193">
        <f>IF(ISNUMBER(SEARCH('Карта учёта'!$B$19,Расходка[[#This Row],[Наименование расходного материала]])),MAX($K$1:K68)+1,0)</f>
        <v>1</v>
      </c>
      <c r="L69" s="193">
        <f>IF(ISNUMBER(SEARCH('Карта учёта'!$B$20,Расходка[[#This Row],[Наименование расходного материала]])),MAX($L$1:L68)+1,0)</f>
        <v>68</v>
      </c>
      <c r="M69" s="193">
        <f>IF(ISNUMBER(SEARCH('Карта учёта'!$B$21,Расходка[[#This Row],[Наименование расходного материала]])),MAX($M$1:M68)+1,0)</f>
        <v>68</v>
      </c>
      <c r="N69" s="193">
        <f>IF(ISNUMBER(SEARCH('Карта учёта'!$B$22,Расходка[[#This Row],[Наименование расходного материала]])),MAX($N$1:N68)+1,0)</f>
        <v>68</v>
      </c>
      <c r="O69" s="193">
        <f>IF(ISNUMBER(SEARCH('Карта учёта'!$B$23,Расходка[[#This Row],[Наименование расходного материала]])),MAX($O$1:O68)+1,0)</f>
        <v>68</v>
      </c>
      <c r="P69" s="193">
        <f>IF(ISNUMBER(SEARCH('Карта учёта'!$B$24,Расходка[[#This Row],[Наименование расходного материала]])),MAX($P$1:P68)+1,0)</f>
        <v>68</v>
      </c>
      <c r="Q69" s="193">
        <f>IF(ISNUMBER(SEARCH('Карта учёта'!$B$25,Расходка[[#This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4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4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4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учёта'!$B$18,Расходка[[#This Row],[Наименование расходного материала]])),MAX($J$1:J69)+1,0)</f>
        <v>0</v>
      </c>
      <c r="K70" s="193">
        <f>IF(ISNUMBER(SEARCH('Карта учёта'!$B$19,Расходка[[#This Row],[Наименование расходного материала]])),MAX($K$1:K69)+1,0)</f>
        <v>0</v>
      </c>
      <c r="L70" s="193">
        <f>IF(ISNUMBER(SEARCH('Карта учёта'!$B$20,Расходка[[#This Row],[Наименование расходного материала]])),MAX($L$1:L69)+1,0)</f>
        <v>69</v>
      </c>
      <c r="M70" s="193">
        <f>IF(ISNUMBER(SEARCH('Карта учёта'!$B$21,Расходка[[#This Row],[Наименование расходного материала]])),MAX($M$1:M69)+1,0)</f>
        <v>69</v>
      </c>
      <c r="N70" s="193">
        <f>IF(ISNUMBER(SEARCH('Карта учёта'!$B$22,Расходка[[#This Row],[Наименование расходного материала]])),MAX($N$1:N69)+1,0)</f>
        <v>69</v>
      </c>
      <c r="O70" s="193">
        <f>IF(ISNUMBER(SEARCH('Карта учёта'!$B$23,Расходка[[#This Row],[Наименование расходного материала]])),MAX($O$1:O69)+1,0)</f>
        <v>69</v>
      </c>
      <c r="P70" s="193">
        <f>IF(ISNUMBER(SEARCH('Карта учёта'!$B$24,Расходка[[#This Row],[Наименование расходного материала]])),MAX($P$1:P69)+1,0)</f>
        <v>69</v>
      </c>
      <c r="Q70" s="193">
        <f>IF(ISNUMBER(SEARCH('Карта учёта'!$B$25,Расходка[[#This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4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4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учёта'!$B$18,Расходка[[#This Row],[Наименование расходного материала]])),MAX($J$1:J70)+1,0)</f>
        <v>0</v>
      </c>
      <c r="K71" s="193">
        <f>IF(ISNUMBER(SEARCH('Карта учёта'!$B$19,Расходка[[#This Row],[Наименование расходного материала]])),MAX($K$1:K70)+1,0)</f>
        <v>0</v>
      </c>
      <c r="L71" s="193">
        <f>IF(ISNUMBER(SEARCH('Карта учёта'!$B$20,Расходка[[#This Row],[Наименование расходного материала]])),MAX($L$1:L70)+1,0)</f>
        <v>70</v>
      </c>
      <c r="M71" s="193">
        <f>IF(ISNUMBER(SEARCH('Карта учёта'!$B$21,Расходка[[#This Row],[Наименование расходного материала]])),MAX($M$1:M70)+1,0)</f>
        <v>70</v>
      </c>
      <c r="N71" s="193">
        <f>IF(ISNUMBER(SEARCH('Карта учёта'!$B$22,Расходка[[#This Row],[Наименование расходного материала]])),MAX($N$1:N70)+1,0)</f>
        <v>70</v>
      </c>
      <c r="O71" s="193">
        <f>IF(ISNUMBER(SEARCH('Карта учёта'!$B$23,Расходка[[#This Row],[Наименование расходного материала]])),MAX($O$1:O70)+1,0)</f>
        <v>70</v>
      </c>
      <c r="P71" s="193">
        <f>IF(ISNUMBER(SEARCH('Карта учёта'!$B$24,Расходка[[#This Row],[Наименование расходного материала]])),MAX($P$1:P70)+1,0)</f>
        <v>70</v>
      </c>
      <c r="Q71" s="193">
        <f>IF(ISNUMBER(SEARCH('Карта учёта'!$B$25,Расходка[[#This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4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4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1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учёта'!$B$18,Расходка[[#This Row],[Наименование расходного материала]])),MAX($J$1:J71)+1,0)</f>
        <v>0</v>
      </c>
      <c r="K72" s="193">
        <f>IF(ISNUMBER(SEARCH('Карта учёта'!$B$19,Расходка[[#This Row],[Наименование расходного материала]])),MAX($K$1:K71)+1,0)</f>
        <v>0</v>
      </c>
      <c r="L72" s="193">
        <f>IF(ISNUMBER(SEARCH('Карта учёта'!$B$20,Расходка[[#This Row],[Наименование расходного материала]])),MAX($L$1:L71)+1,0)</f>
        <v>71</v>
      </c>
      <c r="M72" s="193">
        <f>IF(ISNUMBER(SEARCH('Карта учёта'!$B$21,Расходка[[#This Row],[Наименование расходного материала]])),MAX($M$1:M71)+1,0)</f>
        <v>71</v>
      </c>
      <c r="N72" s="193">
        <f>IF(ISNUMBER(SEARCH('Карта учёта'!$B$22,Расходка[[#This Row],[Наименование расходного материала]])),MAX($N$1:N71)+1,0)</f>
        <v>71</v>
      </c>
      <c r="O72" s="193">
        <f>IF(ISNUMBER(SEARCH('Карта учёта'!$B$23,Расходка[[#This Row],[Наименование расходного материала]])),MAX($O$1:O71)+1,0)</f>
        <v>71</v>
      </c>
      <c r="P72" s="193">
        <f>IF(ISNUMBER(SEARCH('Карта учёта'!$B$24,Расходка[[#This Row],[Наименование расходного материала]])),MAX($P$1:P71)+1,0)</f>
        <v>71</v>
      </c>
      <c r="Q72" s="193">
        <f>IF(ISNUMBER(SEARCH('Карта учёта'!$B$25,Расходка[[#This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4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4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учёта'!$B$18,Расходка[[#This Row],[Наименование расходного материала]])),MAX($J$1:J72)+1,0)</f>
        <v>0</v>
      </c>
      <c r="K73" s="193">
        <f>IF(ISNUMBER(SEARCH('Карта учёта'!$B$19,Расходка[[#This Row],[Наименование расходного материала]])),MAX($K$1:K72)+1,0)</f>
        <v>0</v>
      </c>
      <c r="L73" s="193">
        <f>IF(ISNUMBER(SEARCH('Карта учёта'!$B$20,Расходка[[#This Row],[Наименование расходного материала]])),MAX($L$1:L72)+1,0)</f>
        <v>72</v>
      </c>
      <c r="M73" s="193">
        <f>IF(ISNUMBER(SEARCH('Карта учёта'!$B$21,Расходка[[#This Row],[Наименование расходного материала]])),MAX($M$1:M72)+1,0)</f>
        <v>72</v>
      </c>
      <c r="N73" s="193">
        <f>IF(ISNUMBER(SEARCH('Карта учёта'!$B$22,Расходка[[#This Row],[Наименование расходного материала]])),MAX($N$1:N72)+1,0)</f>
        <v>72</v>
      </c>
      <c r="O73" s="193">
        <f>IF(ISNUMBER(SEARCH('Карта учёта'!$B$23,Расходка[[#This Row],[Наименование расходного материала]])),MAX($O$1:O72)+1,0)</f>
        <v>72</v>
      </c>
      <c r="P73" s="193">
        <f>IF(ISNUMBER(SEARCH('Карта учёта'!$B$24,Расходка[[#This Row],[Наименование расходного материала]])),MAX($P$1:P72)+1,0)</f>
        <v>72</v>
      </c>
      <c r="Q73" s="193">
        <f>IF(ISNUMBER(SEARCH('Карта учёта'!$B$25,Расходка[[#This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4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4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учёта'!$B$18,Расходка[[#This Row],[Наименование расходного материала]])),MAX($J$1:J73)+1,0)</f>
        <v>0</v>
      </c>
      <c r="K74" s="193">
        <f>IF(ISNUMBER(SEARCH('Карта учёта'!$B$19,Расходка[[#This Row],[Наименование расходного материала]])),MAX($K$1:K73)+1,0)</f>
        <v>0</v>
      </c>
      <c r="L74" s="193">
        <f>IF(ISNUMBER(SEARCH('Карта учёта'!$B$20,Расходка[[#This Row],[Наименование расходного материала]])),MAX($L$1:L73)+1,0)</f>
        <v>73</v>
      </c>
      <c r="M74" s="193">
        <f>IF(ISNUMBER(SEARCH('Карта учёта'!$B$21,Расходка[[#This Row],[Наименование расходного материала]])),MAX($M$1:M73)+1,0)</f>
        <v>73</v>
      </c>
      <c r="N74" s="193">
        <f>IF(ISNUMBER(SEARCH('Карта учёта'!$B$22,Расходка[[#This Row],[Наименование расходного материала]])),MAX($N$1:N73)+1,0)</f>
        <v>73</v>
      </c>
      <c r="O74" s="193">
        <f>IF(ISNUMBER(SEARCH('Карта учёта'!$B$23,Расходка[[#This Row],[Наименование расходного материала]])),MAX($O$1:O73)+1,0)</f>
        <v>73</v>
      </c>
      <c r="P74" s="193">
        <f>IF(ISNUMBER(SEARCH('Карта учёта'!$B$24,Расходка[[#This Row],[Наименование расходного материала]])),MAX($P$1:P73)+1,0)</f>
        <v>73</v>
      </c>
      <c r="Q74" s="193">
        <f>IF(ISNUMBER(SEARCH('Карта учёта'!$B$25,Расходка[[#This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4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4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учёта'!$B$18,Расходка[[#This Row],[Наименование расходного материала]])),MAX($J$1:J74)+1,0)</f>
        <v>0</v>
      </c>
      <c r="K75" s="193">
        <f>IF(ISNUMBER(SEARCH('Карта учёта'!$B$19,Расходка[[#This Row],[Наименование расходного материала]])),MAX($K$1:K74)+1,0)</f>
        <v>0</v>
      </c>
      <c r="L75" s="193">
        <f>IF(ISNUMBER(SEARCH('Карта учёта'!$B$20,Расходка[[#This Row],[Наименование расходного материала]])),MAX($L$1:L74)+1,0)</f>
        <v>74</v>
      </c>
      <c r="M75" s="193">
        <f>IF(ISNUMBER(SEARCH('Карта учёта'!$B$21,Расходка[[#This Row],[Наименование расходного материала]])),MAX($M$1:M74)+1,0)</f>
        <v>74</v>
      </c>
      <c r="N75" s="193">
        <f>IF(ISNUMBER(SEARCH('Карта учёта'!$B$22,Расходка[[#This Row],[Наименование расходного материала]])),MAX($N$1:N74)+1,0)</f>
        <v>74</v>
      </c>
      <c r="O75" s="193">
        <f>IF(ISNUMBER(SEARCH('Карта учёта'!$B$23,Расходка[[#This Row],[Наименование расходного материала]])),MAX($O$1:O74)+1,0)</f>
        <v>74</v>
      </c>
      <c r="P75" s="193">
        <f>IF(ISNUMBER(SEARCH('Карта учёта'!$B$24,Расходка[[#This Row],[Наименование расходного материала]])),MAX($P$1:P74)+1,0)</f>
        <v>74</v>
      </c>
      <c r="Q75" s="193">
        <f>IF(ISNUMBER(SEARCH('Карта учёта'!$B$25,Расходка[[#This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4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4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учёта'!$B$18,Расходка[[#This Row],[Наименование расходного материала]])),MAX($J$1:J75)+1,0)</f>
        <v>0</v>
      </c>
      <c r="K76" s="193">
        <f>IF(ISNUMBER(SEARCH('Карта учёта'!$B$19,Расходка[[#This Row],[Наименование расходного материала]])),MAX($K$1:K75)+1,0)</f>
        <v>0</v>
      </c>
      <c r="L76" s="193">
        <f>IF(ISNUMBER(SEARCH('Карта учёта'!$B$20,Расходка[[#This Row],[Наименование расходного материала]])),MAX($L$1:L75)+1,0)</f>
        <v>75</v>
      </c>
      <c r="M76" s="193">
        <f>IF(ISNUMBER(SEARCH('Карта учёта'!$B$21,Расходка[[#This Row],[Наименование расходного материала]])),MAX($M$1:M75)+1,0)</f>
        <v>75</v>
      </c>
      <c r="N76" s="193">
        <f>IF(ISNUMBER(SEARCH('Карта учёта'!$B$22,Расходка[[#This Row],[Наименование расходного материала]])),MAX($N$1:N75)+1,0)</f>
        <v>75</v>
      </c>
      <c r="O76" s="193">
        <f>IF(ISNUMBER(SEARCH('Карта учёта'!$B$23,Расходка[[#This Row],[Наименование расходного материала]])),MAX($O$1:O75)+1,0)</f>
        <v>75</v>
      </c>
      <c r="P76" s="193">
        <f>IF(ISNUMBER(SEARCH('Карта учёта'!$B$24,Расходка[[#This Row],[Наименование расходного материала]])),MAX($P$1:P75)+1,0)</f>
        <v>75</v>
      </c>
      <c r="Q76" s="193">
        <f>IF(ISNUMBER(SEARCH('Карта учёта'!$B$25,Расходка[[#This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4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4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учёта'!$B$18,Расходка[[#This Row],[Наименование расходного материала]])),MAX($J$1:J76)+1,0)</f>
        <v>0</v>
      </c>
      <c r="K77" s="193">
        <f>IF(ISNUMBER(SEARCH('Карта учёта'!$B$19,Расходка[[#This Row],[Наименование расходного материала]])),MAX($K$1:K76)+1,0)</f>
        <v>0</v>
      </c>
      <c r="L77" s="193">
        <f>IF(ISNUMBER(SEARCH('Карта учёта'!$B$20,Расходка[[#This Row],[Наименование расходного материала]])),MAX($L$1:L76)+1,0)</f>
        <v>76</v>
      </c>
      <c r="M77" s="193">
        <f>IF(ISNUMBER(SEARCH('Карта учёта'!$B$21,Расходка[[#This Row],[Наименование расходного материала]])),MAX($M$1:M76)+1,0)</f>
        <v>76</v>
      </c>
      <c r="N77" s="193">
        <f>IF(ISNUMBER(SEARCH('Карта учёта'!$B$22,Расходка[[#This Row],[Наименование расходного материала]])),MAX($N$1:N76)+1,0)</f>
        <v>76</v>
      </c>
      <c r="O77" s="193">
        <f>IF(ISNUMBER(SEARCH('Карта учёта'!$B$23,Расходка[[#This Row],[Наименование расходного материала]])),MAX($O$1:O76)+1,0)</f>
        <v>76</v>
      </c>
      <c r="P77" s="193">
        <f>IF(ISNUMBER(SEARCH('Карта учёта'!$B$24,Расходка[[#This Row],[Наименование расходного материала]])),MAX($P$1:P76)+1,0)</f>
        <v>76</v>
      </c>
      <c r="Q77" s="193">
        <f>IF(ISNUMBER(SEARCH('Карта учёта'!$B$25,Расходка[[#This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4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4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учёта'!$B$18,Расходка[[#This Row],[Наименование расходного материала]])),MAX($J$1:J77)+1,0)</f>
        <v>0</v>
      </c>
      <c r="K78" s="193">
        <f>IF(ISNUMBER(SEARCH('Карта учёта'!$B$19,Расходка[[#This Row],[Наименование расходного материала]])),MAX($K$1:K77)+1,0)</f>
        <v>0</v>
      </c>
      <c r="L78" s="193">
        <f>IF(ISNUMBER(SEARCH('Карта учёта'!$B$20,Расходка[[#This Row],[Наименование расходного материала]])),MAX($L$1:L77)+1,0)</f>
        <v>77</v>
      </c>
      <c r="M78" s="193">
        <f>IF(ISNUMBER(SEARCH('Карта учёта'!$B$21,Расходка[[#This Row],[Наименование расходного материала]])),MAX($M$1:M77)+1,0)</f>
        <v>77</v>
      </c>
      <c r="N78" s="193">
        <f>IF(ISNUMBER(SEARCH('Карта учёта'!$B$22,Расходка[[#This Row],[Наименование расходного материала]])),MAX($N$1:N77)+1,0)</f>
        <v>77</v>
      </c>
      <c r="O78" s="193">
        <f>IF(ISNUMBER(SEARCH('Карта учёта'!$B$23,Расходка[[#This Row],[Наименование расходного материала]])),MAX($O$1:O77)+1,0)</f>
        <v>77</v>
      </c>
      <c r="P78" s="193">
        <f>IF(ISNUMBER(SEARCH('Карта учёта'!$B$24,Расходка[[#This Row],[Наименование расходного материала]])),MAX($P$1:P77)+1,0)</f>
        <v>77</v>
      </c>
      <c r="Q78" s="193">
        <f>IF(ISNUMBER(SEARCH('Карта учёта'!$B$25,Расходка[[#This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4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4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AF81" s="4" t="s">
        <v>6</v>
      </c>
      <c r="AG81" s="4" t="s">
        <v>466</v>
      </c>
    </row>
    <row r="82" spans="1:33"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8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2025-05-12T15:22:31Z</cp:lastPrinted>
  <dcterms:created xsi:type="dcterms:W3CDTF">2015-06-05T18:19:34Z</dcterms:created>
  <dcterms:modified xsi:type="dcterms:W3CDTF">2025-05-12T15:33:16Z</dcterms:modified>
</cp:coreProperties>
</file>