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6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A19" i="3"/>
  <c r="A20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2" i="1" l="1"/>
  <c r="U64" i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60" i="1"/>
  <c r="T7" i="1"/>
  <c r="T28" i="1"/>
  <c r="T52" i="1"/>
  <c r="T56" i="1"/>
  <c r="T25" i="1"/>
  <c r="T54" i="1"/>
  <c r="T18" i="1"/>
  <c r="N74" i="1"/>
  <c r="L68" i="1"/>
  <c r="M62" i="1"/>
  <c r="T38" i="1" l="1"/>
  <c r="T21" i="1"/>
  <c r="T63" i="1"/>
  <c r="T12" i="1"/>
  <c r="T31" i="1"/>
  <c r="T27" i="1"/>
  <c r="T37" i="1"/>
  <c r="T72" i="1"/>
  <c r="T51" i="1"/>
  <c r="T41" i="1"/>
  <c r="T19" i="1"/>
  <c r="T45" i="1"/>
  <c r="T69" i="1"/>
  <c r="T26" i="1"/>
  <c r="T30" i="1"/>
  <c r="T61" i="1"/>
  <c r="T29" i="1"/>
  <c r="T14" i="1"/>
  <c r="T70" i="1"/>
  <c r="T53" i="1"/>
  <c r="T23" i="1"/>
  <c r="T11" i="1"/>
  <c r="T13" i="1"/>
  <c r="T8" i="1"/>
  <c r="T20" i="1"/>
  <c r="T57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78" i="1" l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<sst xmlns="http://schemas.openxmlformats.org/spreadsheetml/2006/main" count="909" uniqueCount="546">
  <si>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</si>
  <si>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</si>
  <si>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</si>
  <si>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</si>
  <si>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</si>
  <si>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</si>
  <si>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</si>
  <si>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</si>
  <si>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</si>
  <si>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</si>
  <si>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</si>
  <si>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</si>
  <si>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</si>
  <si>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</si>
  <si>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</si>
  <si>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</si>
  <si>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</si>
  <si>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</si>
  <si>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</si>
  <si>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</si>
  <si>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</si>
  <si>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</si>
  <si>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</si>
  <si>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</si>
  <si>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</si>
  <si>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</si>
  <si>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</si>
  <si>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</si>
  <si>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</si>
  <si>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</si>
  <si>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</si>
  <si>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</si>
  <si>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</si>
  <si>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</si>
  <si>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</si>
  <si>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</si>
  <si>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</si>
  <si>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</si>
  <si>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</si>
  <si>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</si>
  <si>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</si>
  <si>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</si>
  <si>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</si>
  <si>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</si>
  <si>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</si>
  <si>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</si>
  <si>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</si>
  <si>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</si>
  <si>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</si>
  <si>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</si>
  <si>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</si>
  <si>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</si>
  <si>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</si>
  <si>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</si>
  <si>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</si>
  <si>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</si>
  <si>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</si>
  <si>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</si>
  <si>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</si>
  <si>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</si>
  <si>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</si>
  <si>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</si>
  <si>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</si>
  <si>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</si>
  <si>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</si>
  <si>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</si>
  <si>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</si>
  <si>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</si>
  <si>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</si>
  <si>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</si>
  <si>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</si>
  <si>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</si>
  <si>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</si>
  <si>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</si>
  <si>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</si>
  <si>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</si>
  <si>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</si>
  <si>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</si>
  <si>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</si>
  <si>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</si>
  <si>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</si>
  <si>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</si>
  <si>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</si>
  <si>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</si>
  <si>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</si>
  <si>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</si>
  <si>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</si>
  <si>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</si>
  <si>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</si>
  <si>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</si>
  <si>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</si>
  <si>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</si>
  <si>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</si>
  <si>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</si>
  <si>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</si>
  <si>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</si>
  <si>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</si>
  <si>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</si>
  <si>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</si>
  <si>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</si>
  <si>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</si>
  <si>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</si>
  <si>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</si>
  <si>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</si>
  <si>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</si>
  <si>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</si>
  <si>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</si>
  <si>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</si>
  <si>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</si>
  <si>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</si>
  <si>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</si>
  <si>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</si>
  <si>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</si>
  <si>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</si>
  <si>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</si>
  <si>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</si>
  <si>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</si>
  <si>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</si>
  <si>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</si>
  <si>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</si>
  <si>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</si>
  <si>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</si>
  <si>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</si>
  <si>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</si>
  <si>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</si>
  <si>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</si>
  <si>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</si>
  <si>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</si>
  <si>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</si>
  <si>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</si>
  <si>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</si>
  <si>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</si>
  <si>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</si>
  <si>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</si>
  <si>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</si>
  <si>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</si>
  <si>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</si>
  <si>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</si>
  <si>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</si>
  <si>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</si>
  <si>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</si>
  <si>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</si>
  <si>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</si>
  <si>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</si>
  <si>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</si>
  <si>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</si>
  <si>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</si>
  <si>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</si>
  <si>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</si>
  <si>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</si>
  <si>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</si>
  <si>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</si>
  <si>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</si>
  <si>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</si>
  <si>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</si>
  <si>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</si>
  <si>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</si>
  <si>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</si>
  <si>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</si>
  <si>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</si>
  <si>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</si>
  <si>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</si>
  <si>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</si>
  <si>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</si>
  <si>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</si>
  <si>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</si>
  <si>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</si>
  <si>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</si>
  <si>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</si>
  <si>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</si>
  <si>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</si>
  <si>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</si>
  <si>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</si>
  <si>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</si>
  <si>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</si>
  <si>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</si>
  <si>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</si>
  <si>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</si>
  <si>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</si>
  <si>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</si>
  <si>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</si>
  <si>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</si>
  <si>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</si>
  <si>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</si>
  <si>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</si>
  <si>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</si>
  <si>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</si>
  <si>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</si>
  <si>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</si>
  <si>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</si>
  <si>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</si>
  <si>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</si>
  <si>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</si>
  <si>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</si>
  <si>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</si>
  <si>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</si>
  <si>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</si>
  <si>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</si>
  <si>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</si>
  <si>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</si>
  <si>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</si>
  <si>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</si>
  <si>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</si>
  <si>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</si>
  <si>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</si>
  <si>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</si>
  <si>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</si>
  <si>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</si>
  <si>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</si>
  <si>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</si>
  <si>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</si>
  <si>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</si>
  <si>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</si>
  <si>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</si>
  <si>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</si>
  <si>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</si>
  <si>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</si>
  <si>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</si>
  <si>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</si>
  <si>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</si>
  <si>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</si>
  <si>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</si>
  <si>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</si>
  <si>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</si>
  <si>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</si>
  <si>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</si>
  <si>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</si>
  <si>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</si>
  <si>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</si>
  <si>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</si>
  <si>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</si>
  <si>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</si>
  <si>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</si>
  <si>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</si>
  <si>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</si>
  <si>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</si>
  <si>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</si>
  <si>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</si>
  <si>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</si>
  <si>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</si>
  <si>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</si>
  <si>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</si>
  <si>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</si>
  <si>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</si>
  <si>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</si>
  <si>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</si>
  <si>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</si>
  <si>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</si>
  <si>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</si>
  <si>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</si>
  <si>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</si>
  <si>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</si>
  <si>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</si>
  <si>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</si>
  <si>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</si>
  <si>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</si>
  <si>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</si>
  <si>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</si>
  <si>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</si>
  <si>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</si>
  <si>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</si>
  <si>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</si>
  <si>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</si>
  <si>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</si>
  <si>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</si>
  <si>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</si>
  <si>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</si>
  <si>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</si>
  <si>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</si>
  <si>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</si>
  <si>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</si>
  <si>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</si>
  <si>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</si>
  <si>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</si>
  <si>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</si>
  <si>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</si>
  <si>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</si>
  <si>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</si>
  <si>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</si>
  <si>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</si>
  <si>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</si>
  <si>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</si>
  <si>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</si>
  <si>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</si>
  <si>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</si>
  <si>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</si>
  <si>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</si>
  <si>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</si>
  <si>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</si>
  <si>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</si>
  <si>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</si>
  <si>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</si>
  <si>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</si>
  <si>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</si>
  <si>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</si>
  <si>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</si>
  <si>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</si>
  <si>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</si>
  <si>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</si>
  <si>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</si>
  <si>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</si>
  <si>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</si>
  <si>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</si>
  <si>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</si>
  <si>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</si>
  <si>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</si>
  <si>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</si>
  <si>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</si>
  <si>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</si>
  <si>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</si>
  <si>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</si>
  <si>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</si>
  <si>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</si>
  <si>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</si>
  <si>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</si>
  <si>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</si>
  <si>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</si>
  <si>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</si>
  <si>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</si>
  <si>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</si>
  <si>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</si>
  <si>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</si>
  <si>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</si>
  <si>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</si>
  <si>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</si>
  <si>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</si>
  <si>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</si>
  <si>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</si>
  <si>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</si>
  <si>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</si>
  <si>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</si>
  <si>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</si>
  <si>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</si>
  <si>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</si>
  <si>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</si>
  <si>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</si>
  <si>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</si>
  <si>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</si>
  <si>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</si>
  <si>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</si>
  <si>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</si>
  <si>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</si>
  <si>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</si>
  <si>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</si>
  <si>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</si>
  <si>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</si>
  <si>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</si>
  <si>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</si>
  <si>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</si>
  <si>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</si>
  <si>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</si>
  <si>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</si>
  <si>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</si>
  <si>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</si>
  <si>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</si>
  <si>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</si>
  <si>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</si>
  <si>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</si>
  <si>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</si>
  <si>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</si>
  <si>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</si>
  <si>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</si>
  <si>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</si>
  <si>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</si>
  <si>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</si>
  <si>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</si>
  <si>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</si>
  <si>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</si>
  <si>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</si>
  <si>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</si>
  <si>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</si>
  <si>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</si>
  <si>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</si>
  <si>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</si>
  <si>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</si>
  <si>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</si>
  <si>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</si>
  <si>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</si>
  <si>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</si>
  <si>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</si>
  <si>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</si>
  <si>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</si>
  <si>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</si>
  <si>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</si>
  <si>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</si>
  <si>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</si>
  <si>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</si>
  <si>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</si>
  <si>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</si>
  <si>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</si>
  <si>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</si>
  <si>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</si>
  <si>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</si>
  <si>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</si>
  <si>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</si>
  <si>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</si>
  <si>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</si>
  <si>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</si>
  <si>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</si>
  <si>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</si>
  <si>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</si>
  <si>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</si>
  <si>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</si>
  <si>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</si>
  <si>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</si>
  <si>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</si>
  <si>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</si>
  <si>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</si>
  <si>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</si>
  <si>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</si>
  <si>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</si>
  <si>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</si>
  <si>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</si>
  <si>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</si>
  <si>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</si>
  <si>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</si>
  <si>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</si>
  <si>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</si>
  <si>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</si>
  <si>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</si>
  <si>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</si>
  <si>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</si>
  <si>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</si>
  <si>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</si>
  <si>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</si>
  <si>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</si>
  <si>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</si>
  <si>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</si>
  <si>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</si>
  <si>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</si>
  <si>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</si>
  <si>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</si>
  <si>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</si>
  <si>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</si>
  <si>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</si>
  <si>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</si>
  <si>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</si>
  <si>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</si>
  <si>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</si>
  <si>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</si>
  <si>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</si>
  <si>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</si>
  <si>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</si>
  <si>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</si>
  <si>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</si>
  <si>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</si>
  <si>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</si>
  <si>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</si>
  <si>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</si>
  <si>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</si>
  <si>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</si>
  <si>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</si>
  <si>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</si>
  <si>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</si>
  <si>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</si>
  <si>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</si>
  <si>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</si>
  <si>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</si>
  <si>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</si>
  <si>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</si>
  <si>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</si>
  <si>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</si>
  <si>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</si>
  <si>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</si>
  <si>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</si>
  <si>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</si>
  <si>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</si>
  <si>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</si>
  <si>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</si>
  <si>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</si>
  <si>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</si>
  <si>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</si>
  <si>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</si>
  <si>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</si>
  <si>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</si>
  <si>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</si>
  <si>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</si>
  <si>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</si>
  <si>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</si>
  <si>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</si>
  <si>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</si>
  <si>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</si>
  <si>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</si>
  <si>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</si>
  <si>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</si>
  <si>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</si>
  <si>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</si>
  <si>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</si>
  <si>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</si>
  <si>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</si>
  <si>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</si>
  <si>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</si>
  <si>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</si>
  <si>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</si>
  <si>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</si>
  <si>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</si>
  <si>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</si>
  <si>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</si>
  <si>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</si>
  <si>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</si>
  <si>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</si>
  <si>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</si>
  <si>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</si>
  <si>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</si>
  <si>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</si>
  <si>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</si>
  <si>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</si>
  <si>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</si>
  <si>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</si>
  <si>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</si>
  <si>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</si>
  <si>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</si>
  <si>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</si>
  <si>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</si>
  <si>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</si>
  <si>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</si>
  <si>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</si>
  <si>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</si>
  <si>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</si>
  <si>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</si>
  <si>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</si>
  <si>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</si>
  <si>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</si>
  <si>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</si>
  <si>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</si>
  <si>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</si>
  <si>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</si>
  <si>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</si>
  <si>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</si>
  <si>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</si>
  <si>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</si>
  <si>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</si>
  <si>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Правый</t>
  </si>
  <si>
    <t xml:space="preserve">Контроль места пункции, повязка на 6 ч. </t>
  </si>
  <si>
    <t>200 ml</t>
  </si>
  <si>
    <t>3,75 - 6</t>
  </si>
  <si>
    <t xml:space="preserve">Устье ПКА катетеризировано проводниковым катетером Launcher JR  3,5 6Fr. Коронарный проводник Shunmei заведен в дистальный сегмент ПКА. Выполнена предилатация зоны окклюзии БК Artimes 1,5 - 15 мм; 2,0 -15 мм;  2,5 - 15 мм, давлением до 16 атм. Частичная реканализация. На контрольной съемке - субтотальные стенозы среднего и проксимального сегментов, пристеночные тромботические массы. В зону остаточных стенозов среднего и проксимального сегментов позиционированы и имплантированы соверлеппингом стенты DES Resolute Integrity 3,0 - 38 мм (2 шт), давлением до 16 атм. Постдилатация в среднем и проксимальном сегментах NC Apollo 3,75 - 6 мм, 4,0 - 15 мм, давлением до 22 атм. На контрольных съемках стенты  раскрыты   удовлетворительно, признаков краевых диссекций, тромбоза, экстравазации контрастного вещества не выявлено, кровоток по ПКА - TIMI III. Ангиографический результат удовлетворительный. Пациент транспортируется в ПРИТ для дальнейшего наблюдения и лечения. </t>
  </si>
  <si>
    <t>Коллатеральный кровоток: нет.</t>
  </si>
  <si>
    <t>100 ml</t>
  </si>
  <si>
    <t>Дутикова В.Н.</t>
  </si>
  <si>
    <t>03:54</t>
  </si>
  <si>
    <t>стеноз проксимального сегмента до 40%, миокардиальный мостик среднего сегмента с компрессией в систолу до 50%. ДВ1, ДВ2 проходимы без стенотических изменений.  Кровоток TIMI III.</t>
  </si>
  <si>
    <t>стеноз устья до 30%</t>
  </si>
  <si>
    <r>
      <t xml:space="preserve">неровности контуров средней трети ОА. Кровоток TIMI III                                                                        </t>
    </r>
    <r>
      <rPr>
        <b/>
        <sz val="12"/>
        <color theme="1"/>
        <rFont val="Arial Narrow"/>
        <family val="2"/>
        <charset val="204"/>
      </rPr>
      <t xml:space="preserve"> </t>
    </r>
  </si>
  <si>
    <t>неровности контуров среднего сегмента. Кровоток TIMI III.</t>
  </si>
  <si>
    <t>1) Контроль места пункции 2)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</si>
</sst>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10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46" fillId="0" borderId="0" xfId="0" applyFont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53" fillId="0" borderId="5" xfId="0" applyFont="1" applyBorder="1" applyAlignment="1" applyProtection="1">
      <alignment horizontal="justify" vertical="top" wrapText="1"/>
      <protection locked="0"/>
    </xf>
    <xf numFmtId="0" fontId="53" fillId="0" borderId="11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justify" vertical="top" wrapText="1"/>
      <protection locked="0"/>
    </xf>
    <xf numFmtId="0" fontId="5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39</xdr:row>
      <xdr:rowOff>123826</xdr:rowOff>
    </xdr:from>
    <xdr:to>
      <xdr:col>2</xdr:col>
      <xdr:colOff>38100</xdr:colOff>
      <xdr:row>48</xdr:row>
      <xdr:rowOff>76201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39051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2" totalsRowShown="0">
  <autoFilter ref="A21:B92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41" sqref="I4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45825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0.93055555555555547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0.96527777777777779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539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18395</v>
      </c>
      <c r="C12" s="11"/>
      <c r="D12" s="94" t="s">
        <v>299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75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16788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394</v>
      </c>
      <c r="H15" s="168" t="s">
        <v>540</v>
      </c>
    </row>
    <row r="16" spans="1:8" ht="15.6" customHeight="1">
      <c r="A16" s="14" t="s">
        <v>106</v>
      </c>
      <c r="B16" s="18" t="s">
        <v>480</v>
      </c>
      <c r="C16"/>
      <c r="D16" s="35"/>
      <c r="E16" s="35"/>
      <c r="F16" s="35"/>
      <c r="G16" s="165" t="s">
        <v>396</v>
      </c>
      <c r="H16" s="163">
        <v>2250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383</v>
      </c>
      <c r="H17" s="167">
        <f>H16*0.0019</f>
        <v>4.2750000000000004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542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268</v>
      </c>
      <c r="B22" s="230" t="s">
        <v>541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25"/>
      <c r="C26" s="225"/>
      <c r="D26" s="225"/>
      <c r="E26" s="225"/>
      <c r="F26" s="225"/>
      <c r="G26" s="225"/>
      <c r="H26" s="232"/>
    </row>
    <row r="27" spans="1:8" ht="14.45" customHeight="1">
      <c r="A27" s="58" t="s">
        <v>269</v>
      </c>
      <c r="B27" s="230" t="s">
        <v>543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270</v>
      </c>
      <c r="B32" s="230" t="s">
        <v>544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537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545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522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4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/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4" t="s">
        <v>216</v>
      </c>
      <c r="D8" s="244"/>
      <c r="E8" s="244"/>
      <c r="F8" s="189">
        <v>2</v>
      </c>
      <c r="G8" s="117" t="s">
        <v>305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45825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0.96527777777777779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0.64583333333333337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382</v>
      </c>
      <c r="B15" s="187">
        <f>IF(B14&lt;B13,B14+1,B14)-B13</f>
        <v>0.68055555555555569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Дутикова В.Н.</v>
      </c>
      <c r="C16" s="199">
        <f>LEN(КАГ!B11)</f>
        <v>13</v>
      </c>
      <c r="D16" s="94" t="s">
        <v>299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18395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16788</v>
      </c>
      <c r="C19" s="68"/>
      <c r="D19" s="68"/>
      <c r="E19" s="68"/>
      <c r="F19" s="68"/>
      <c r="G19" s="164" t="s">
        <v>394</v>
      </c>
      <c r="H19" s="179" t="str">
        <f>КАГ!H15</f>
        <v>03:54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396</v>
      </c>
      <c r="H20" s="180">
        <f>КАГ!H16</f>
        <v>2250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383</v>
      </c>
      <c r="H21" s="167">
        <f>КАГ!H17</f>
        <v>4.2750000000000004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386</v>
      </c>
      <c r="B23" s="171" t="s">
        <v>385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384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536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390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387</v>
      </c>
      <c r="B39" s="69" t="s">
        <v>389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388</v>
      </c>
      <c r="B40" s="177" t="s">
        <v>517</v>
      </c>
      <c r="C40" s="119"/>
      <c r="D40" s="249" t="s">
        <v>533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366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устья до 30%
Бассейн ПНА:   стеноз проксимального сегмента до 40%, миокардиальный мостик среднего сегмента с компрессией в систолу до 50%. ДВ1, ДВ2 проходимы без стенотических изменений.  Кровоток TIMI III.
Бассейн  ОА:   неровности контуров средней трети ОА. Кровоток TIMI III                                                                         
Бассейн ПКА:   неровности контуров среднего сегмента. Кровоток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5" sqref="C25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45825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Дутикова В.Н.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18395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75</v>
      </c>
    </row>
    <row r="7" spans="1:4">
      <c r="A7" s="37"/>
      <c r="B7"/>
      <c r="C7" s="100" t="s">
        <v>12</v>
      </c>
      <c r="D7" s="102">
        <f>КАГ!$B$14</f>
        <v>16788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45825</v>
      </c>
    </row>
    <row r="11" spans="1:4">
      <c r="A11" s="26"/>
      <c r="B11" s="111"/>
      <c r="C11" s="111"/>
      <c r="D11" s="112"/>
    </row>
    <row r="12" spans="1:4" ht="18.75" customHeight="1">
      <c r="A12" s="135" t="s">
        <v>331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302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514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319</v>
      </c>
      <c r="C16" s="134" t="s">
        <v>457</v>
      </c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526</v>
      </c>
      <c r="C17" s="134" t="s">
        <v>421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526</v>
      </c>
      <c r="C18" s="134" t="s">
        <v>535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3" t="s">
        <v>525</v>
      </c>
      <c r="C19" s="181" t="s">
        <v>398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4" t="s">
        <v>525</v>
      </c>
      <c r="C20" s="181" t="s">
        <v>405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53" t="s">
        <v>525</v>
      </c>
      <c r="C21" s="134" t="s">
        <v>401</v>
      </c>
      <c r="D21" s="139">
        <v>2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2" s="153" t="s">
        <v>365</v>
      </c>
      <c r="C22" s="134"/>
      <c r="D22" s="141">
        <v>1</v>
      </c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372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511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480</v>
      </c>
      <c r="G3" s="3" t="s">
        <v>481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307</v>
      </c>
      <c r="G4" s="3" t="s">
        <v>481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395</v>
      </c>
      <c r="F5" t="s">
        <v>131</v>
      </c>
      <c r="G5" s="3" t="s">
        <v>481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480</v>
      </c>
      <c r="G13" s="3" t="s">
        <v>482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307</v>
      </c>
      <c r="G14" s="3" t="s">
        <v>482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390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483</v>
      </c>
      <c r="V17" t="s">
        <v>392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332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333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343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498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495</v>
      </c>
      <c r="AN1" s="2" t="s">
        <v>489</v>
      </c>
      <c r="AO1" t="s">
        <v>352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306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NC Apollo</v>
      </c>
      <c r="W2" s="114" t="str">
        <f>IFERROR(INDEX(Расходка[Наименование расходного материала],MATCH(Расходка[[#This Row],[№]],Поиск_расходки[Индекс6],0)),"")</f>
        <v>NC Apollo</v>
      </c>
      <c r="X2" s="114" t="str">
        <f>IFERROR(INDEX(Расходка[Наименование расходного материала],MATCH(Расходка[[#This Row],[№]],Поиск_расходки[Индекс7],0)),"")</f>
        <v>Artimes</v>
      </c>
      <c r="Y2" s="114" t="str">
        <f>IFERROR(INDEX(Расходка[Наименование расходного материала],MATCH(Расходка[[#This Row],[№]],Поиск_расходки[Индекс8],0)),"")</f>
        <v>Artimes</v>
      </c>
      <c r="Z2" s="114" t="str">
        <f>IFERROR(INDEX(Расходка[Наименование расходного материала],MATCH(Расходка[[#This Row],[№]],Поиск_расходки[Индекс9],0)),"")</f>
        <v>Artimes</v>
      </c>
      <c r="AA2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305</v>
      </c>
      <c r="AO2" s="208" t="s">
        <v>491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365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1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/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484</v>
      </c>
      <c r="AO3" t="s">
        <v>492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1</v>
      </c>
      <c r="L4" s="115">
        <f>IF(ISNUMBER(SEARCH('Карта учёта'!$B$20,Расходка[[#This Row],[Наименование расходного материала]])),MAX($L$1:L3)+1,0)</f>
        <v>1</v>
      </c>
      <c r="M4" s="115">
        <f>IF(ISNUMBER(SEARCH('Карта учёта'!$B$21,Расходка[[#This Row],[Наименование расходного материала]])),MAX($M$1:M3)+1,0)</f>
        <v>1</v>
      </c>
      <c r="N4" s="115">
        <f>IF(ISNUMBER(SEARCH('Карта учёта'!$B$22,Расходка[[#This Row],[Наименование расходного материала]])),MAX($N$1:N3)+1,0)</f>
        <v>0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399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497</v>
      </c>
      <c r="AO4" t="s">
        <v>494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0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400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493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1</v>
      </c>
      <c r="J6" s="115">
        <f>IF(ISNUMBER(SEARCH('Карта учёта'!$B$18,Расходка[[#This Row],[Наименование расходного материала]])),MAX($J$1:J5)+1,0)</f>
        <v>1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0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401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496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308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0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490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0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403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0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404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309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0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405</v>
      </c>
      <c r="AI10" t="s">
        <v>351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354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406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370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0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407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393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0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408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509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0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487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304</v>
      </c>
      <c r="C15" s="1" t="s">
        <v>329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0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409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304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0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410</v>
      </c>
      <c r="AI16" t="s">
        <v>302</v>
      </c>
    </row>
    <row r="17" spans="1:35">
      <c r="A17">
        <f>ROW(Расходка[[#This Row],[Тип расходного материала ]])-1</f>
        <v>16</v>
      </c>
      <c r="B17" t="s">
        <v>302</v>
      </c>
      <c r="C17" t="s">
        <v>328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0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411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302</v>
      </c>
      <c r="C18" t="s">
        <v>358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0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412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302</v>
      </c>
      <c r="C19" t="s">
        <v>350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0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413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302</v>
      </c>
      <c r="C20" t="s">
        <v>371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0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414</v>
      </c>
      <c r="AI20" t="s">
        <v>304</v>
      </c>
    </row>
    <row r="21" spans="1:35">
      <c r="A21">
        <f>ROW(Расходка[[#This Row],[Тип расходного материала ]])-1</f>
        <v>20</v>
      </c>
      <c r="B21" t="s">
        <v>302</v>
      </c>
      <c r="C21" t="s">
        <v>363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415</v>
      </c>
    </row>
    <row r="22" spans="1:35">
      <c r="A22">
        <f>ROW(Расходка[[#This Row],[Тип расходного материала ]])-1</f>
        <v>21</v>
      </c>
      <c r="B22" t="s">
        <v>302</v>
      </c>
      <c r="C22" t="s">
        <v>500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0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416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334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0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417</v>
      </c>
    </row>
    <row r="24" spans="1:35">
      <c r="A24">
        <f>ROW(Расходка[[#This Row],[Тип расходного материала ]])-1</f>
        <v>23</v>
      </c>
      <c r="B24" t="s">
        <v>302</v>
      </c>
      <c r="C24" s="1" t="s">
        <v>502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0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418</v>
      </c>
    </row>
    <row r="25" spans="1:35">
      <c r="A25">
        <f>ROW(Расходка[[#This Row],[Тип расходного материала ]])-1</f>
        <v>24</v>
      </c>
      <c r="B25" t="s">
        <v>302</v>
      </c>
      <c r="C25" s="1" t="s">
        <v>504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0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419</v>
      </c>
    </row>
    <row r="26" spans="1:35">
      <c r="A26">
        <f>ROW(Расходка[[#This Row],[Тип расходного материала ]])-1</f>
        <v>25</v>
      </c>
      <c r="B26" t="s">
        <v>302</v>
      </c>
      <c r="C26" s="1" t="s">
        <v>302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0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420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0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421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317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0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422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338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0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423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0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485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368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424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0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425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506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0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426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0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427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0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486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318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0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428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314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0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401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315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0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488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316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0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429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0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430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431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0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432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355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0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405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311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0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433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0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434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367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0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435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313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0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436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0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437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516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0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438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357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0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439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342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440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505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0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441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0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442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503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0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443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514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0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444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0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445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519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0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446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0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447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341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0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448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0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449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340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410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0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450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0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451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381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0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452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380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0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453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512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0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454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513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0</v>
      </c>
      <c r="N67" s="196">
        <f>IF(ISNUMBER(SEARCH('Карта учёта'!$B$22,Расходка[[#This Row],[Наименование расходного материала]])),MAX($N$1:N66)+1,0)</f>
        <v>0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/>
      </c>
      <c r="AA67" s="197" t="str">
        <f>IFERROR(INDEX(Расходка[Наименование расходного материала],MATCH(Расходка[[#This Row],[№]],Поиск_расходки[Индекс10],0)),"")</f>
        <v/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455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320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0</v>
      </c>
      <c r="N68" s="196">
        <f>IF(ISNUMBER(SEARCH('Карта учёта'!$B$22,Расходка[[#This Row],[Наименование расходного материала]])),MAX($N$1:N67)+1,0)</f>
        <v>0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/>
      </c>
      <c r="AA68" s="197" t="str">
        <f>IFERROR(INDEX(Расходка[Наименование расходного материала],MATCH(Расходка[[#This Row],[№]],Поиск_расходки[Индекс10],0)),"")</f>
        <v/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456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339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0</v>
      </c>
      <c r="N69" s="196">
        <f>IF(ISNUMBER(SEARCH('Карта учёта'!$B$22,Расходка[[#This Row],[Наименование расходного материала]])),MAX($N$1:N68)+1,0)</f>
        <v>0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/>
      </c>
      <c r="AA69" s="197" t="str">
        <f>IFERROR(INDEX(Расходка[Наименование расходного материала],MATCH(Расходка[[#This Row],[№]],Поиск_расходки[Индекс10],0)),"")</f>
        <v/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457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346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0</v>
      </c>
      <c r="N70" s="196">
        <f>IF(ISNUMBER(SEARCH('Карта учёта'!$B$22,Расходка[[#This Row],[Наименование расходного материала]])),MAX($N$1:N69)+1,0)</f>
        <v>0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/>
      </c>
      <c r="AA70" s="197" t="str">
        <f>IFERROR(INDEX(Расходка[Наименование расходного материала],MATCH(Расходка[[#This Row],[№]],Поиск_расходки[Индекс10],0)),"")</f>
        <v/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458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347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0</v>
      </c>
      <c r="N71" s="196">
        <f>IF(ISNUMBER(SEARCH('Карта учёта'!$B$22,Расходка[[#This Row],[Наименование расходного материала]])),MAX($N$1:N70)+1,0)</f>
        <v>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/>
      </c>
      <c r="AA71" s="197" t="str">
        <f>IFERROR(INDEX(Расходка[Наименование расходного материала],MATCH(Расходка[[#This Row],[№]],Поиск_расходки[Индекс10],0)),"")</f>
        <v/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413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321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0</v>
      </c>
      <c r="N72" s="196">
        <f>IF(ISNUMBER(SEARCH('Карта учёта'!$B$22,Расходка[[#This Row],[Наименование расходного материала]])),MAX($N$1:N71)+1,0)</f>
        <v>0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/>
      </c>
      <c r="AA72" s="197" t="str">
        <f>IFERROR(INDEX(Расходка[Наименование расходного материала],MATCH(Расходка[[#This Row],[№]],Поиск_расходки[Индекс10],0)),"")</f>
        <v/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459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322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0</v>
      </c>
      <c r="N73" s="196">
        <f>IF(ISNUMBER(SEARCH('Карта учёта'!$B$22,Расходка[[#This Row],[Наименование расходного материала]])),MAX($N$1:N72)+1,0)</f>
        <v>0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/>
      </c>
      <c r="AA73" s="197" t="str">
        <f>IFERROR(INDEX(Расходка[Наименование расходного материала],MATCH(Расходка[[#This Row],[№]],Поиск_расходки[Индекс10],0)),"")</f>
        <v/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414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0</v>
      </c>
      <c r="N74" s="196">
        <f>IF(ISNUMBER(SEARCH('Карта учёта'!$B$22,Расходка[[#This Row],[Наименование расходного материала]])),MAX($N$1:N73)+1,0)</f>
        <v>0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/>
      </c>
      <c r="AA74" s="197" t="str">
        <f>IFERROR(INDEX(Расходка[Наименование расходного материала],MATCH(Расходка[[#This Row],[№]],Поиск_расходки[Индекс10],0)),"")</f>
        <v/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460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324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0</v>
      </c>
      <c r="N75" s="196">
        <f>IF(ISNUMBER(SEARCH('Карта учёта'!$B$22,Расходка[[#This Row],[Наименование расходного материала]])),MAX($N$1:N74)+1,0)</f>
        <v>0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/>
      </c>
      <c r="AA75" s="197" t="str">
        <f>IFERROR(INDEX(Расходка[Наименование расходного материала],MATCH(Расходка[[#This Row],[№]],Поиск_расходки[Индекс10],0)),"")</f>
        <v/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461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0</v>
      </c>
      <c r="N76" s="196">
        <f>IF(ISNUMBER(SEARCH('Карта учёта'!$B$22,Расходка[[#This Row],[Наименование расходного материала]])),MAX($N$1:N75)+1,0)</f>
        <v>0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/>
      </c>
      <c r="AA76" s="197" t="str">
        <f>IFERROR(INDEX(Расходка[Наименование расходного материала],MATCH(Расходка[[#This Row],[№]],Поиск_расходки[Индекс10],0)),"")</f>
        <v/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462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325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0</v>
      </c>
      <c r="N77" s="196">
        <f>IF(ISNUMBER(SEARCH('Карта учёта'!$B$22,Расходка[[#This Row],[Наименование расходного материала]])),MAX($N$1:N76)+1,0)</f>
        <v>0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/>
      </c>
      <c r="AA77" s="197" t="str">
        <f>IFERROR(INDEX(Расходка[Наименование расходного материала],MATCH(Расходка[[#This Row],[№]],Поиск_расходки[Индекс10],0)),"")</f>
        <v/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463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326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464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336</v>
      </c>
      <c r="AF79" s="4" t="s">
        <v>6</v>
      </c>
      <c r="AG79" s="4" t="s">
        <v>465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335</v>
      </c>
      <c r="AF80" s="4" t="s">
        <v>6</v>
      </c>
      <c r="AG80" s="4" t="s">
        <v>466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327</v>
      </c>
      <c r="AF81" s="4" t="s">
        <v>6</v>
      </c>
      <c r="AG81" s="4" t="s">
        <v>467</v>
      </c>
    </row>
    <row r="82" spans="1:33">
      <c r="AF82" s="4" t="s">
        <v>6</v>
      </c>
      <c r="AG82" s="4" t="s">
        <v>468</v>
      </c>
    </row>
    <row r="83" spans="1:33">
      <c r="AF83" s="4" t="s">
        <v>6</v>
      </c>
      <c r="AG83" s="4" t="s">
        <v>469</v>
      </c>
    </row>
    <row r="84" spans="1:33">
      <c r="AF84" s="4" t="s">
        <v>6</v>
      </c>
      <c r="AG84" s="4" t="s">
        <v>420</v>
      </c>
    </row>
    <row r="85" spans="1:33">
      <c r="AF85" s="4" t="s">
        <v>6</v>
      </c>
      <c r="AG85" s="4" t="s">
        <v>421</v>
      </c>
    </row>
    <row r="86" spans="1:33">
      <c r="AF86" s="4" t="s">
        <v>6</v>
      </c>
      <c r="AG86" s="4" t="s">
        <v>470</v>
      </c>
    </row>
    <row r="87" spans="1:33">
      <c r="AF87" s="4" t="s">
        <v>6</v>
      </c>
      <c r="AG87" s="4" t="s">
        <v>471</v>
      </c>
    </row>
    <row r="88" spans="1:33">
      <c r="AF88" s="4" t="s">
        <v>6</v>
      </c>
      <c r="AG88" s="4" t="s">
        <v>472</v>
      </c>
    </row>
    <row r="89" spans="1:33">
      <c r="AF89" s="4" t="s">
        <v>6</v>
      </c>
      <c r="AG89" s="4" t="s">
        <v>473</v>
      </c>
    </row>
    <row r="90" spans="1:33">
      <c r="AF90" s="4" t="s">
        <v>6</v>
      </c>
      <c r="AG90" s="4" t="s">
        <v>474</v>
      </c>
    </row>
    <row r="91" spans="1:33">
      <c r="AF91" s="4" t="s">
        <v>6</v>
      </c>
      <c r="AG91" s="4" t="s">
        <v>475</v>
      </c>
    </row>
    <row r="92" spans="1:33">
      <c r="AF92" s="4" t="s">
        <v>6</v>
      </c>
      <c r="AG92" s="4" t="s">
        <v>476</v>
      </c>
    </row>
    <row r="93" spans="1:33">
      <c r="AF93" s="4" t="s">
        <v>6</v>
      </c>
      <c r="AG93" s="4" t="s">
        <v>477</v>
      </c>
    </row>
    <row r="94" spans="1:33">
      <c r="AF94" s="4" t="s">
        <v>6</v>
      </c>
      <c r="AG94" s="4" t="s">
        <v>424</v>
      </c>
    </row>
    <row r="95" spans="1:33">
      <c r="AF95" s="4" t="s">
        <v>6</v>
      </c>
      <c r="AG95" s="4" t="s">
        <v>425</v>
      </c>
    </row>
    <row r="96" spans="1:33">
      <c r="AF96" s="4" t="s">
        <v>6</v>
      </c>
      <c r="AG96" s="4" t="s">
        <v>478</v>
      </c>
    </row>
    <row r="97" spans="32:33">
      <c r="AF97" s="4" t="s">
        <v>6</v>
      </c>
      <c r="AG97" s="4" t="s">
        <v>479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20" zoomScale="90" zoomScaleNormal="90" workbookViewId="0">
      <selection activeCell="B29" sqref="B2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510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345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344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300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531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520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348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359</v>
      </c>
    </row>
    <row r="40" spans="1:2">
      <c r="A40" t="s">
        <v>170</v>
      </c>
      <c r="B40" t="s">
        <v>501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530</v>
      </c>
    </row>
    <row r="49" spans="1:2">
      <c r="A49" t="s">
        <v>299</v>
      </c>
      <c r="B49" t="s">
        <v>521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527</v>
      </c>
    </row>
    <row r="52" spans="1:2">
      <c r="A52" t="s">
        <v>299</v>
      </c>
      <c r="B52" t="s">
        <v>529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499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364</v>
      </c>
    </row>
    <row r="57" spans="1:2">
      <c r="A57" t="s">
        <v>299</v>
      </c>
      <c r="B57" t="s">
        <v>360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337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362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163</v>
      </c>
    </row>
    <row r="83" spans="1:2">
      <c r="A83" t="s">
        <v>184</v>
      </c>
      <c r="B83" t="s">
        <v>142</v>
      </c>
    </row>
    <row r="84" spans="1:2">
      <c r="A84" t="s">
        <v>184</v>
      </c>
      <c r="B84" t="s">
        <v>271</v>
      </c>
    </row>
    <row r="85" spans="1:2">
      <c r="A85" t="s">
        <v>184</v>
      </c>
      <c r="B85" t="s">
        <v>145</v>
      </c>
    </row>
    <row r="86" spans="1:2">
      <c r="A86" t="s">
        <v>184</v>
      </c>
      <c r="B86" t="s">
        <v>148</v>
      </c>
    </row>
    <row r="87" spans="1:2">
      <c r="A87" t="s">
        <v>184</v>
      </c>
      <c r="B87" t="s">
        <v>151</v>
      </c>
    </row>
    <row r="88" spans="1:2">
      <c r="A88" t="s">
        <v>184</v>
      </c>
      <c r="B88" t="s">
        <v>154</v>
      </c>
    </row>
    <row r="89" spans="1:2">
      <c r="A89" t="s">
        <v>184</v>
      </c>
      <c r="B89" t="s">
        <v>160</v>
      </c>
    </row>
    <row r="90" spans="1:2">
      <c r="A90" t="s">
        <v>184</v>
      </c>
      <c r="B90" t="s">
        <v>157</v>
      </c>
    </row>
    <row r="91" spans="1:2">
      <c r="A91" t="s">
        <v>184</v>
      </c>
      <c r="B91" t="s">
        <v>162</v>
      </c>
    </row>
    <row r="92" spans="1:2">
      <c r="A92" t="s">
        <v>184</v>
      </c>
      <c r="B92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377</v>
      </c>
    </row>
    <row r="2" spans="1:1">
      <c r="A2" t="s">
        <v>374</v>
      </c>
    </row>
    <row r="3" spans="1:1">
      <c r="A3" t="s">
        <v>378</v>
      </c>
    </row>
    <row r="4" spans="1:1">
      <c r="A4" t="s">
        <v>379</v>
      </c>
    </row>
    <row r="5" spans="1:1">
      <c r="A5" t="s">
        <v>375</v>
      </c>
    </row>
    <row r="6" spans="1:1">
      <c r="A6" t="s">
        <v>376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2025-06-17T20:12:41Z</cp:lastPrinted>
  <dcterms:created xsi:type="dcterms:W3CDTF">2015-06-05T18:19:34Z</dcterms:created>
  <dcterms:modified xsi:type="dcterms:W3CDTF">2025-06-17T20:17:13Z</dcterms:modified>
</cp:coreProperties>
</file>