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A88" i="1" l="1"/>
  <c r="A89" i="1"/>
  <c r="A90" i="1"/>
  <c r="A91" i="1"/>
  <c r="A92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L88" i="1"/>
  <c r="L89" i="1"/>
  <c r="L90" i="1"/>
  <c r="L91" i="1"/>
  <c r="L92" i="1"/>
  <c r="L93" i="1"/>
  <c r="M88" i="1"/>
  <c r="M89" i="1"/>
  <c r="M90" i="1"/>
  <c r="M91" i="1"/>
  <c r="M92" i="1"/>
  <c r="M93" i="1"/>
  <c r="N88" i="1"/>
  <c r="N89" i="1"/>
  <c r="N90" i="1"/>
  <c r="N91" i="1"/>
  <c r="N92" i="1"/>
  <c r="N93" i="1"/>
  <c r="O88" i="1"/>
  <c r="O89" i="1"/>
  <c r="O90" i="1"/>
  <c r="O91" i="1"/>
  <c r="O92" i="1"/>
  <c r="O93" i="1"/>
  <c r="P88" i="1"/>
  <c r="P89" i="1"/>
  <c r="P90" i="1"/>
  <c r="P91" i="1"/>
  <c r="P92" i="1"/>
  <c r="P93" i="1"/>
  <c r="Q88" i="1"/>
  <c r="Q89" i="1"/>
  <c r="Q90" i="1"/>
  <c r="Q91" i="1"/>
  <c r="Q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C14" i="5"/>
  <c r="A3" i="1" l="1"/>
  <c r="A4" i="1"/>
  <c r="A2" i="1"/>
  <c r="A1" i="11" l="1"/>
  <c r="A3" i="11"/>
  <c r="A18" i="3" l="1"/>
  <c r="C16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9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7" i="5"/>
  <c r="C18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90" i="1" l="1"/>
  <c r="R88" i="1"/>
  <c r="R92" i="1"/>
  <c r="R91" i="1"/>
  <c r="R89" i="1"/>
  <c r="R77" i="1"/>
  <c r="R78" i="1"/>
  <c r="R82" i="1"/>
  <c r="R80" i="1"/>
  <c r="R85" i="1"/>
  <c r="R83" i="1"/>
  <c r="R79" i="1"/>
  <c r="R86" i="1"/>
  <c r="R81" i="1"/>
  <c r="R84" i="1"/>
  <c r="R87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90" i="1" l="1"/>
  <c r="AD88" i="1"/>
  <c r="AD92" i="1"/>
  <c r="AD89" i="1"/>
  <c r="AD91" i="1"/>
  <c r="AD77" i="1"/>
  <c r="AD78" i="1"/>
  <c r="AD79" i="1"/>
  <c r="AD84" i="1"/>
  <c r="AD85" i="1"/>
  <c r="AD80" i="1"/>
  <c r="AD86" i="1"/>
  <c r="AD83" i="1"/>
  <c r="AD81" i="1"/>
  <c r="AD87" i="1"/>
  <c r="AD82" i="1"/>
  <c r="AD75" i="1"/>
  <c r="O77" i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89" i="1" l="1"/>
  <c r="AB88" i="1"/>
  <c r="AB90" i="1"/>
  <c r="AB91" i="1"/>
  <c r="AB92" i="1"/>
  <c r="AB77" i="1"/>
  <c r="AB81" i="1"/>
  <c r="AB87" i="1"/>
  <c r="AB85" i="1"/>
  <c r="AB82" i="1"/>
  <c r="AB80" i="1"/>
  <c r="AB78" i="1"/>
  <c r="AB79" i="1"/>
  <c r="AB84" i="1"/>
  <c r="AB83" i="1"/>
  <c r="AB86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91" i="1" l="1"/>
  <c r="S88" i="1"/>
  <c r="S89" i="1"/>
  <c r="S92" i="1"/>
  <c r="S90" i="1"/>
  <c r="S77" i="1"/>
  <c r="S79" i="1"/>
  <c r="S87" i="1"/>
  <c r="S81" i="1"/>
  <c r="S84" i="1"/>
  <c r="S82" i="1"/>
  <c r="S85" i="1"/>
  <c r="S80" i="1"/>
  <c r="S83" i="1"/>
  <c r="S86" i="1"/>
  <c r="S78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91" i="1" l="1"/>
  <c r="U88" i="1"/>
  <c r="U92" i="1"/>
  <c r="U90" i="1"/>
  <c r="U89" i="1"/>
  <c r="U77" i="1"/>
  <c r="U83" i="1"/>
  <c r="U84" i="1"/>
  <c r="U78" i="1"/>
  <c r="U87" i="1"/>
  <c r="U86" i="1"/>
  <c r="U80" i="1"/>
  <c r="U79" i="1"/>
  <c r="U82" i="1"/>
  <c r="U81" i="1"/>
  <c r="U85" i="1"/>
  <c r="U65" i="1"/>
  <c r="U7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J85" i="1" s="1"/>
  <c r="W39" i="1" s="1"/>
  <c r="I75" i="1"/>
  <c r="W53" i="1"/>
  <c r="W74" i="1"/>
  <c r="W40" i="1"/>
  <c r="W63" i="1"/>
  <c r="W51" i="1"/>
  <c r="W61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60" i="1" l="1"/>
  <c r="W73" i="1"/>
  <c r="W45" i="1"/>
  <c r="W52" i="1"/>
  <c r="W49" i="1"/>
  <c r="W66" i="1"/>
  <c r="W72" i="1"/>
  <c r="W58" i="1"/>
  <c r="W67" i="1"/>
  <c r="W68" i="1"/>
  <c r="W47" i="1"/>
  <c r="W54" i="1"/>
  <c r="W46" i="1"/>
  <c r="W59" i="1"/>
  <c r="W56" i="1"/>
  <c r="W44" i="1"/>
  <c r="W41" i="1"/>
  <c r="W70" i="1"/>
  <c r="W64" i="1"/>
  <c r="W57" i="1"/>
  <c r="W62" i="1"/>
  <c r="W65" i="1"/>
  <c r="W55" i="1"/>
  <c r="V88" i="1"/>
  <c r="V91" i="1"/>
  <c r="V92" i="1"/>
  <c r="V89" i="1"/>
  <c r="V90" i="1"/>
  <c r="W90" i="1"/>
  <c r="W89" i="1"/>
  <c r="W91" i="1"/>
  <c r="W88" i="1"/>
  <c r="W92" i="1"/>
  <c r="V77" i="1"/>
  <c r="V85" i="1"/>
  <c r="V80" i="1"/>
  <c r="V87" i="1"/>
  <c r="V86" i="1"/>
  <c r="V82" i="1"/>
  <c r="V83" i="1"/>
  <c r="V81" i="1"/>
  <c r="V79" i="1"/>
  <c r="V84" i="1"/>
  <c r="V78" i="1"/>
  <c r="W77" i="1"/>
  <c r="W83" i="1"/>
  <c r="W78" i="1"/>
  <c r="W79" i="1"/>
  <c r="W81" i="1"/>
  <c r="W86" i="1"/>
  <c r="W84" i="1"/>
  <c r="W82" i="1"/>
  <c r="W80" i="1"/>
  <c r="W85" i="1"/>
  <c r="W87" i="1"/>
  <c r="V57" i="1"/>
  <c r="V71" i="1"/>
  <c r="V73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29" i="1" s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67" i="1" l="1"/>
  <c r="X39" i="1"/>
  <c r="X53" i="1"/>
  <c r="X89" i="1"/>
  <c r="X90" i="1"/>
  <c r="X91" i="1"/>
  <c r="X92" i="1"/>
  <c r="X88" i="1"/>
  <c r="X32" i="1"/>
  <c r="X77" i="1"/>
  <c r="X80" i="1"/>
  <c r="X85" i="1"/>
  <c r="X82" i="1"/>
  <c r="X79" i="1"/>
  <c r="X78" i="1"/>
  <c r="X86" i="1"/>
  <c r="X81" i="1"/>
  <c r="X84" i="1"/>
  <c r="X87" i="1"/>
  <c r="X83" i="1"/>
  <c r="X41" i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2" i="1" s="1"/>
  <c r="P74" i="1"/>
  <c r="N72" i="1"/>
  <c r="N73" i="1" s="1"/>
  <c r="L67" i="1"/>
  <c r="M61" i="1"/>
  <c r="T90" i="1" l="1"/>
  <c r="T88" i="1"/>
  <c r="T92" i="1"/>
  <c r="T89" i="1"/>
  <c r="T91" i="1"/>
  <c r="T77" i="1"/>
  <c r="T78" i="1"/>
  <c r="T81" i="1"/>
  <c r="T86" i="1"/>
  <c r="T79" i="1"/>
  <c r="T84" i="1"/>
  <c r="T87" i="1"/>
  <c r="T82" i="1"/>
  <c r="T80" i="1"/>
  <c r="T83" i="1"/>
  <c r="T85" i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AC74" i="1"/>
  <c r="N76" i="1"/>
  <c r="L70" i="1"/>
  <c r="M67" i="1"/>
  <c r="AC90" i="1" l="1"/>
  <c r="AC88" i="1"/>
  <c r="AC89" i="1"/>
  <c r="AC92" i="1"/>
  <c r="AC91" i="1"/>
  <c r="AC77" i="1"/>
  <c r="AC87" i="1"/>
  <c r="AC78" i="1"/>
  <c r="AC82" i="1"/>
  <c r="AC80" i="1"/>
  <c r="AC85" i="1"/>
  <c r="AC83" i="1"/>
  <c r="AC84" i="1"/>
  <c r="AC86" i="1"/>
  <c r="AC81" i="1"/>
  <c r="AC79" i="1"/>
  <c r="N77" i="1"/>
  <c r="N78" i="1" s="1"/>
  <c r="N79" i="1" s="1"/>
  <c r="N80" i="1" s="1"/>
  <c r="N81" i="1" s="1"/>
  <c r="N82" i="1" s="1"/>
  <c r="AA74" i="1"/>
  <c r="AC75" i="1"/>
  <c r="AC76" i="1"/>
  <c r="AA75" i="1"/>
  <c r="L71" i="1"/>
  <c r="L72" i="1" s="1"/>
  <c r="L73" i="1" s="1"/>
  <c r="M68" i="1"/>
  <c r="N83" i="1" l="1"/>
  <c r="N84" i="1" s="1"/>
  <c r="AA82" i="1" s="1"/>
  <c r="AA77" i="1"/>
  <c r="AA80" i="1"/>
  <c r="AA78" i="1"/>
  <c r="AA81" i="1"/>
  <c r="AA79" i="1"/>
  <c r="AA76" i="1"/>
  <c r="L74" i="1"/>
  <c r="L75" i="1" s="1"/>
  <c r="M69" i="1"/>
  <c r="N85" i="1" l="1"/>
  <c r="L76" i="1"/>
  <c r="Y3" i="1"/>
  <c r="M70" i="1"/>
  <c r="N86" i="1" l="1"/>
  <c r="AA83" i="1" s="1"/>
  <c r="L77" i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M71" i="1"/>
  <c r="N87" i="1" l="1"/>
  <c r="AA84" i="1"/>
  <c r="AA92" i="1"/>
  <c r="Y88" i="1"/>
  <c r="Y90" i="1"/>
  <c r="Y92" i="1"/>
  <c r="Y89" i="1"/>
  <c r="Y91" i="1"/>
  <c r="Y78" i="1"/>
  <c r="Y86" i="1"/>
  <c r="Y87" i="1"/>
  <c r="Y85" i="1"/>
  <c r="Y80" i="1"/>
  <c r="Y83" i="1"/>
  <c r="Y81" i="1"/>
  <c r="Y79" i="1"/>
  <c r="Y84" i="1"/>
  <c r="Y82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AA90" i="1" l="1"/>
  <c r="AA87" i="1"/>
  <c r="AA88" i="1"/>
  <c r="AA89" i="1"/>
  <c r="AA85" i="1"/>
  <c r="AA91" i="1"/>
  <c r="AA86" i="1"/>
  <c r="M73" i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M78" i="1" s="1"/>
  <c r="M79" i="1" s="1"/>
  <c r="M80" i="1" s="1"/>
  <c r="M81" i="1" s="1"/>
  <c r="M82" i="1" s="1"/>
  <c r="M83" i="1" s="1"/>
  <c r="M84" i="1" l="1"/>
  <c r="M85" i="1" s="1"/>
  <c r="Z77" i="1"/>
  <c r="Z80" i="1"/>
  <c r="Z81" i="1"/>
  <c r="Z78" i="1"/>
  <c r="Z82" i="1"/>
  <c r="Z79" i="1"/>
  <c r="Z75" i="1"/>
  <c r="Z76" i="1"/>
  <c r="M86" i="1" l="1"/>
  <c r="Z83" i="1" s="1"/>
  <c r="M87" i="1" l="1"/>
  <c r="Z84" i="1"/>
  <c r="Z91" i="1"/>
  <c r="Z87" i="1"/>
  <c r="Z86" i="1"/>
  <c r="Z92" i="1" l="1"/>
  <c r="Z89" i="1"/>
  <c r="Z85" i="1"/>
  <c r="Z88" i="1"/>
  <c r="Z9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<sst xmlns="http://schemas.openxmlformats.org/spreadsheetml/2006/main" count="921" uniqueCount="555">
  <si>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</si>
  <si>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</si>
  <si>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</si>
  <si>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</si>
  <si>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</si>
  <si>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</si>
  <si>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</si>
  <si>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</si>
  <si>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</si>
  <si>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</si>
  <si>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</si>
  <si>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</si>
  <si>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</si>
  <si>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</si>
  <si>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</si>
  <si>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</si>
  <si>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</si>
  <si>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</si>
  <si>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</si>
  <si>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</si>
  <si>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</si>
  <si>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</si>
  <si>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</si>
  <si>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</si>
  <si>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</si>
  <si>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</si>
  <si>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</si>
  <si>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</si>
  <si>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</si>
  <si>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</si>
  <si>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</si>
  <si>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</si>
  <si>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</si>
  <si>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</si>
  <si>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</si>
  <si>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</si>
  <si>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</si>
  <si>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</si>
  <si>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</si>
  <si>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</si>
  <si>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</si>
  <si>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</si>
  <si>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</si>
  <si>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</si>
  <si>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</si>
  <si>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</si>
  <si>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</si>
  <si>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</si>
  <si>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</si>
  <si>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</si>
  <si>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</si>
  <si>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</si>
  <si>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</si>
  <si>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</si>
  <si>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</si>
  <si>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</si>
  <si>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</si>
  <si>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</si>
  <si>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</si>
  <si>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</si>
  <si>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</si>
  <si>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</si>
  <si>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</si>
  <si>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</si>
  <si>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</si>
  <si>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</si>
  <si>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</si>
  <si>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</si>
  <si>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</si>
  <si>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</si>
  <si>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</si>
  <si>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</si>
  <si>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</si>
  <si>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</si>
  <si>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</si>
  <si>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</si>
  <si>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</si>
  <si>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</si>
  <si>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</si>
  <si>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</si>
  <si>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</si>
  <si>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</si>
  <si>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</si>
  <si>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</si>
  <si>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</si>
  <si>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</si>
  <si>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</si>
  <si>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</si>
  <si>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</si>
  <si>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</si>
  <si>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</si>
  <si>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</si>
  <si>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</si>
  <si>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</si>
  <si>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</si>
  <si>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</si>
  <si>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</si>
  <si>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</si>
  <si>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</si>
  <si>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</si>
  <si>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</si>
  <si>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</si>
  <si>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</si>
  <si>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</si>
  <si>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</si>
  <si>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</si>
  <si>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</si>
  <si>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</si>
  <si>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</si>
  <si>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</si>
  <si>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</si>
  <si>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</si>
  <si>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</si>
  <si>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</si>
  <si>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</si>
  <si>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</si>
  <si>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</si>
  <si>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</si>
  <si>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</si>
  <si>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</si>
  <si>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</si>
  <si>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</si>
  <si>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</si>
  <si>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</si>
  <si>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</si>
  <si>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</si>
  <si>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</si>
  <si>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</si>
  <si>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</si>
  <si>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</si>
  <si>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</si>
  <si>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</si>
  <si>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</si>
  <si>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</si>
  <si>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</si>
  <si>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</si>
  <si>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</si>
  <si>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</si>
  <si>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</si>
  <si>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</si>
  <si>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</si>
  <si>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</si>
  <si>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</si>
  <si>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</si>
  <si>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</si>
  <si>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</si>
  <si>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</si>
  <si>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</si>
  <si>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</si>
  <si>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</si>
  <si>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</si>
  <si>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</si>
  <si>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</si>
  <si>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</si>
  <si>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</si>
  <si>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</si>
  <si>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</si>
  <si>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</si>
  <si>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</si>
  <si>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</si>
  <si>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</si>
  <si>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</si>
  <si>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</si>
  <si>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</si>
  <si>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</si>
  <si>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</si>
  <si>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</si>
  <si>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</si>
  <si>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</si>
  <si>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</si>
  <si>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</si>
  <si>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</si>
  <si>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</si>
  <si>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</si>
  <si>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</si>
  <si>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</si>
  <si>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</si>
  <si>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</si>
  <si>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</si>
  <si>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</si>
  <si>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</si>
  <si>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</si>
  <si>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</si>
  <si>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</si>
  <si>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</si>
  <si>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</si>
  <si>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</si>
  <si>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</si>
  <si>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</si>
  <si>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</si>
  <si>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</si>
  <si>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</si>
  <si>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</si>
  <si>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</si>
  <si>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</si>
  <si>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</si>
  <si>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</si>
  <si>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</si>
  <si>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</si>
  <si>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</si>
  <si>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</si>
  <si>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</si>
  <si>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</si>
  <si>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</si>
  <si>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</si>
  <si>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</si>
  <si>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</si>
  <si>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</si>
  <si>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</si>
  <si>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</si>
  <si>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</si>
  <si>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</si>
  <si>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</si>
  <si>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</si>
  <si>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</si>
  <si>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</si>
  <si>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</si>
  <si>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</si>
  <si>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</si>
  <si>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</si>
  <si>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</si>
  <si>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</si>
  <si>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</si>
  <si>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</si>
  <si>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</si>
  <si>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</si>
  <si>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</si>
  <si>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</si>
  <si>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</si>
  <si>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</si>
  <si>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</si>
  <si>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</si>
  <si>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</si>
  <si>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</si>
  <si>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</si>
  <si>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</si>
  <si>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</si>
  <si>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</si>
  <si>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</si>
  <si>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</si>
  <si>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</si>
  <si>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</si>
  <si>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</si>
  <si>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</si>
  <si>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</si>
  <si>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</si>
  <si>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</si>
  <si>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</si>
  <si>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</si>
  <si>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</si>
  <si>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</si>
  <si>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</si>
  <si>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</si>
  <si>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</si>
  <si>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</si>
  <si>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</si>
  <si>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</si>
  <si>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</si>
  <si>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</si>
  <si>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</si>
  <si>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</si>
  <si>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</si>
  <si>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</si>
  <si>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</si>
  <si>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</si>
  <si>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</si>
  <si>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</si>
  <si>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</si>
  <si>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</si>
  <si>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</si>
  <si>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</si>
  <si>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</si>
  <si>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</si>
  <si>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</si>
  <si>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</si>
  <si>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</si>
  <si>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</si>
  <si>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</si>
  <si>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</si>
  <si>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</si>
  <si>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</si>
  <si>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</si>
  <si>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</si>
  <si>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</si>
  <si>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</si>
  <si>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</si>
  <si>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</si>
  <si>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</si>
  <si>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</si>
  <si>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</si>
  <si>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</si>
  <si>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</si>
  <si>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</si>
  <si>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</si>
  <si>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</si>
  <si>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</si>
  <si>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</si>
  <si>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</si>
  <si>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</si>
  <si>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</si>
  <si>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</si>
  <si>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</si>
  <si>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</si>
  <si>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</si>
  <si>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</si>
  <si>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</si>
  <si>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</si>
  <si>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</si>
  <si>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</si>
  <si>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</si>
  <si>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</si>
  <si>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</si>
  <si>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</si>
  <si>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</si>
  <si>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</si>
  <si>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</si>
  <si>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</si>
  <si>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</si>
  <si>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</si>
  <si>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</si>
  <si>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</si>
  <si>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</si>
  <si>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</si>
  <si>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</si>
  <si>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</si>
  <si>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</si>
  <si>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</si>
  <si>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</si>
  <si>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</si>
  <si>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</si>
  <si>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</si>
  <si>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</si>
  <si>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</si>
  <si>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</si>
  <si>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</si>
  <si>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</si>
  <si>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</si>
  <si>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</si>
  <si>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</si>
  <si>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</si>
  <si>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</si>
  <si>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</si>
  <si>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</si>
  <si>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</si>
  <si>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</si>
  <si>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</si>
  <si>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</si>
  <si>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</si>
  <si>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</si>
  <si>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</si>
  <si>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</si>
  <si>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</si>
  <si>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</si>
  <si>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</si>
  <si>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</si>
  <si>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</si>
  <si>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</si>
  <si>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</si>
  <si>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</si>
  <si>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</si>
  <si>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</si>
  <si>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</si>
  <si>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</si>
  <si>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</si>
  <si>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</si>
  <si>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</si>
  <si>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</si>
  <si>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</si>
  <si>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</si>
  <si>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</si>
  <si>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</si>
  <si>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</si>
  <si>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</si>
  <si>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</si>
  <si>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</si>
  <si>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</si>
  <si>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</si>
  <si>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</si>
  <si>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</si>
  <si>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</si>
  <si>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</si>
  <si>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</si>
  <si>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</si>
  <si>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</si>
  <si>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</si>
  <si>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</si>
  <si>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</si>
  <si>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</si>
  <si>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</si>
  <si>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</si>
  <si>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</si>
  <si>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</si>
  <si>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</si>
  <si>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</si>
  <si>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</si>
  <si>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</si>
  <si>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</si>
  <si>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</si>
  <si>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</si>
  <si>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</si>
  <si>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</si>
  <si>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</si>
  <si>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</si>
  <si>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</si>
  <si>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</si>
  <si>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</si>
  <si>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</si>
  <si>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</si>
  <si>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</si>
  <si>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</si>
  <si>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</si>
  <si>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</si>
  <si>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</si>
  <si>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</si>
  <si>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</si>
  <si>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</si>
  <si>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</si>
  <si>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</si>
  <si>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</si>
  <si>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</si>
  <si>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</si>
  <si>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</si>
  <si>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</si>
  <si>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</si>
  <si>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</si>
  <si>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</si>
  <si>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</si>
  <si>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</si>
  <si>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</si>
  <si>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</si>
  <si>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</si>
  <si>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</si>
  <si>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</si>
  <si>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</si>
  <si>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</si>
  <si>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</si>
  <si>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</si>
  <si>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</si>
  <si>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</si>
  <si>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</si>
  <si>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</si>
  <si>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</si>
  <si>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</si>
  <si>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</si>
  <si>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</si>
  <si>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</si>
  <si>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</si>
  <si>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</si>
  <si>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</si>
  <si>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</si>
  <si>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</si>
  <si>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</si>
  <si>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</si>
  <si>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</si>
  <si>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</si>
  <si>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</si>
  <si>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</si>
  <si>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</si>
  <si>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</si>
  <si>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</si>
  <si>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</si>
  <si>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</si>
  <si>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</si>
  <si>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</si>
  <si>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</si>
  <si>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</si>
  <si>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</si>
  <si>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</si>
  <si>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</si>
  <si>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</si>
  <si>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</si>
  <si>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</si>
  <si>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</si>
  <si>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</si>
  <si>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</si>
  <si>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</si>
  <si>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</si>
  <si>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</si>
  <si>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</si>
  <si>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</si>
  <si>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</si>
  <si>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</si>
  <si>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</si>
  <si>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</si>
  <si>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</si>
  <si>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</si>
  <si>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</si>
  <si>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</si>
  <si>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</si>
  <si>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</si>
  <si>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</si>
  <si>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</si>
  <si>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</si>
  <si>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</si>
  <si>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</si>
  <si>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</si>
  <si>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</si>
  <si>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</si>
  <si>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</si>
  <si>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</si>
  <si>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</si>
  <si>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</si>
  <si>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</si>
  <si>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</si>
  <si>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</si>
  <si>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</si>
  <si>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</si>
  <si>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</si>
  <si>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</si>
  <si>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</si>
  <si>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</si>
  <si>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</si>
  <si>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</si>
  <si>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</si>
  <si>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</si>
  <si>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</si>
  <si>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</si>
  <si>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</si>
  <si>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</si>
  <si>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</si>
  <si>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</si>
  <si>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</si>
  <si>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</si>
  <si>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</si>
  <si>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</si>
  <si>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</si>
  <si>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Устье ЛКА катетеризировано проводниковым катетером Launcher EBU 3.5 6Fr. Коронарный проводник Fielder (2 шт) проведены в дистальный сегмент ПНА и ОА. Предилатация значимого стеноза БК Колибри 2,5-15 мм, давлением 16 атм. В зону остаточного стеноза из ПНА в ствол ЛКА имплантирован стент DES Resolute Integrity 3,5-15 мм, давлением 16 атм. Постдилатация и оптимизация стента БК NC Аскиома 4.0 - 8 мм, давлением до 20 атм. С учётом крайне высокого риска интракраниального тромбоза в зоне бифуркации ствола ЛКА  принято решение в пользу ведения эптифибатида внутривенно болюсно в дозе 180 мкг/кг  (1 флакон, промежуток 10 мин). Оптимизация ячейки и дилатация устья ОА БК Колибри 1,5-15 мм и 2,5-15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резидуальный стеноз устья ОА до 50% без признаков диссекции и тромбоза. Ангиографический результат удовлетворительный. Пациентка в тяжелом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</si>
  <si>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Pilot 150, 190 cm</t>
  </si>
  <si>
    <t>Pilot 150, 300 cm</t>
  </si>
  <si>
    <t>Перефирический БК</t>
  </si>
  <si>
    <t>Вольхин М.В.</t>
  </si>
  <si>
    <t xml:space="preserve">Постельный режим 2 часа. Контроль места пункции.  Снять повязку через 6 ч. </t>
  </si>
  <si>
    <t>Рыбаков А.Г.</t>
  </si>
  <si>
    <t>Волженцева Ю.В.</t>
  </si>
  <si>
    <t>Калашникова А.Д.</t>
  </si>
  <si>
    <t>Докторова Т.С.</t>
  </si>
  <si>
    <t>А.Г. Рыбаков</t>
  </si>
  <si>
    <t>NC Apollo</t>
  </si>
  <si>
    <t>Artimes</t>
  </si>
  <si>
    <t>DES, Metafor</t>
  </si>
  <si>
    <t>BMW</t>
  </si>
  <si>
    <t>Across CTO</t>
  </si>
  <si>
    <t>Микрокатетер</t>
  </si>
  <si>
    <t>Asahi Corsair</t>
  </si>
  <si>
    <t>Логвина Е.В.</t>
  </si>
  <si>
    <t>Правый</t>
  </si>
  <si>
    <t>Shunmei SKI TRAILS</t>
  </si>
  <si>
    <t>DES, Resolute Integrity</t>
  </si>
  <si>
    <t>Верцанова И.</t>
  </si>
  <si>
    <t xml:space="preserve">кальциноз, неровность контуров на всем протяжении, стенозы проксимального сегмента 30%, пролонгированный стеноз среднего сегмента 60%,  кровоток TIMI III. </t>
  </si>
  <si>
    <t>2:24</t>
  </si>
  <si>
    <t>кальциноз, неровность контуров</t>
  </si>
  <si>
    <t>Коллатеральный кровоток: нет.</t>
  </si>
  <si>
    <t xml:space="preserve">кальциноз, стенозы проксимального сегмента до 50%, субтотальный стеноз среднего сегмента, субтотальный стеноз проксимальной трети ДВ2 (диаметр артерии менее 2,0), стенозы дистального сегмента до 40%, кровоток TIMI III. </t>
  </si>
  <si>
    <t>кальциноз, стеноз проксимального сегмента 60%, ВТК2 - субтотально диффузно изменена на всем протяжении (диаметр артерии менее 1,0), хроническая окклюзия дистального сегмента ОА,  кровоток TIMI 0. Rentrop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</si>
</sst>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2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9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9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9" totalsRowShown="0">
  <autoFilter ref="A1:C19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2:B97" totalsRowShown="0">
  <autoFilter ref="A22:B97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45825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0.39583333333333331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f>B9+TIME(0,30,0)</f>
        <v>0.41666666666666663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1" t="s">
        <v>548</v>
      </c>
      <c r="C11" s="8"/>
      <c r="D11" s="94" t="s">
        <v>170</v>
      </c>
      <c r="E11" s="92"/>
      <c r="F11" s="92"/>
      <c r="G11" s="23" t="s">
        <v>252</v>
      </c>
      <c r="H11" s="25"/>
    </row>
    <row r="12" spans="1:8" ht="16.5" thickTop="1">
      <c r="A12" s="80" t="s">
        <v>8</v>
      </c>
      <c r="B12" s="81">
        <v>21100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67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16061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10</v>
      </c>
      <c r="C15"/>
      <c r="D15" s="35"/>
      <c r="E15" s="35"/>
      <c r="F15" s="35"/>
      <c r="G15" s="163" t="s">
        <v>399</v>
      </c>
      <c r="H15" s="167" t="s">
        <v>550</v>
      </c>
    </row>
    <row r="16" spans="1:8" ht="15.6" customHeight="1">
      <c r="A16" s="14" t="s">
        <v>106</v>
      </c>
      <c r="B16" s="18" t="s">
        <v>131</v>
      </c>
      <c r="C16"/>
      <c r="D16" s="35"/>
      <c r="E16" s="35"/>
      <c r="F16" s="35"/>
      <c r="G16" s="164" t="s">
        <v>402</v>
      </c>
      <c r="H16" s="162">
        <v>1970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3.7429999999999999</v>
      </c>
    </row>
    <row r="18" spans="1:8" ht="14.45" customHeight="1">
      <c r="A18" s="56" t="s">
        <v>188</v>
      </c>
      <c r="B18" s="86" t="s">
        <v>545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551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553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9" t="s">
        <v>554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9" t="s">
        <v>549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552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531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/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3" t="s">
        <v>218</v>
      </c>
      <c r="D8" s="243"/>
      <c r="E8" s="243"/>
      <c r="F8" s="188">
        <v>1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45825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0.99305555555555547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4.8611111111111112E-2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5.5555555555555691E-2</v>
      </c>
      <c r="C15"/>
      <c r="D15" s="94" t="s">
        <v>170</v>
      </c>
      <c r="E15" s="92"/>
      <c r="F15" s="92"/>
      <c r="G15" s="79" t="str">
        <f>КАГ!G11</f>
        <v>Шевьёв В.А.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Верцанова И.</v>
      </c>
      <c r="C16" s="198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21100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67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16061</v>
      </c>
      <c r="C19" s="68"/>
      <c r="D19" s="68"/>
      <c r="E19" s="68"/>
      <c r="F19" s="68"/>
      <c r="G19" s="163" t="s">
        <v>399</v>
      </c>
      <c r="H19" s="178" t="str">
        <f>КАГ!H15</f>
        <v>2:24</v>
      </c>
    </row>
    <row r="20" spans="1:8" ht="14.45" customHeight="1">
      <c r="A20" s="14" t="s">
        <v>133</v>
      </c>
      <c r="B20" s="67">
        <f>КАГ!B15</f>
        <v>10</v>
      </c>
      <c r="C20" s="69"/>
      <c r="D20" s="69"/>
      <c r="E20" s="69"/>
      <c r="F20" s="69"/>
      <c r="G20" s="164" t="s">
        <v>402</v>
      </c>
      <c r="H20" s="179">
        <f>КАГ!H16</f>
        <v>1970</v>
      </c>
    </row>
    <row r="21" spans="1:8" ht="14.45" customHeight="1">
      <c r="A21" s="14" t="s">
        <v>106</v>
      </c>
      <c r="B21" s="66" t="str">
        <f>КАГ!B16</f>
        <v>ИБС</v>
      </c>
      <c r="C21" s="69"/>
      <c r="D21"/>
      <c r="E21" s="70"/>
      <c r="F21" s="70"/>
      <c r="G21" s="165" t="s">
        <v>388</v>
      </c>
      <c r="H21" s="166">
        <f>КАГ!H17</f>
        <v>3.7429999999999999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526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8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кальциноз, неровность контуров
Бассейн ПНА:   кальциноз, стенозы проксимального сегмента до 50%, субтотальный стеноз среднего сегмента, субтотальный стеноз проксимальной трети ДВ2 (диаметр артерии менее 2,0), стенозы дистального сегмента до 40%, кровоток TIMI III. 
Бассейн  ОА:   кальциноз, стеноз проксимального сегмента 60%, ВТК2 - субтотально диффузно изменена на всем протяжении (диаметр артерии менее 1,0), хроническая окклюзия дистального сегмента ОА,  кровоток TIMI 0. Rentrop 0.
Бассейн ПКА:   кальциноз, неровность контуров на всем протяжении, стенозы проксимального сегмента 30%, пролонгированный стеноз среднего сегмента 60%,  кровоток TIMI III. 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7" sqref="E7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45825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Верцанова И.</v>
      </c>
    </row>
    <row r="5" spans="1:4" ht="15.75" thickTop="1">
      <c r="A5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1" t="str">
        <f>IF(ISBLANK(КАГ!A6),"",КАГ!A6)</f>
        <v>КОРОНАРОГРАФИЯ</v>
      </c>
      <c r="C5" s="129" t="s">
        <v>8</v>
      </c>
      <c r="D5" s="101">
        <f>КАГ!$B$12</f>
        <v>21100</v>
      </c>
    </row>
    <row r="6" spans="1:4">
      <c r="A6" s="13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2">
        <f>ЧКВ!A6</f>
        <v>0</v>
      </c>
      <c r="C6" s="129" t="s">
        <v>10</v>
      </c>
      <c r="D6" s="102">
        <f>DATEDIF(D5,D10,"y")</f>
        <v>67</v>
      </c>
    </row>
    <row r="7" spans="1:4">
      <c r="A7" s="37"/>
      <c r="B7"/>
      <c r="C7" s="100" t="s">
        <v>12</v>
      </c>
      <c r="D7" s="102">
        <f>КАГ!$B$14</f>
        <v>16061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10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ИБС</v>
      </c>
    </row>
    <row r="10" spans="1:4">
      <c r="A10" s="193"/>
      <c r="B10" s="30"/>
      <c r="C10" s="148" t="s">
        <v>13</v>
      </c>
      <c r="D10" s="149">
        <f>КАГ!$B$8</f>
        <v>45825</v>
      </c>
    </row>
    <row r="11" spans="1:4">
      <c r="A11" s="26"/>
      <c r="B11" s="111"/>
      <c r="C11" s="111"/>
      <c r="D11" s="112"/>
    </row>
    <row r="12" spans="1:4" ht="18.75" customHeight="1">
      <c r="A12" s="134" t="s">
        <v>336</v>
      </c>
      <c r="B12" s="135" t="s">
        <v>0</v>
      </c>
      <c r="C12" s="135" t="s">
        <v>14</v>
      </c>
      <c r="D12" s="136" t="s">
        <v>100</v>
      </c>
    </row>
    <row r="13" spans="1:4" ht="27.75" customHeight="1">
      <c r="A13" s="13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38">
        <v>1</v>
      </c>
    </row>
    <row r="14" spans="1:4" ht="27.75" customHeight="1">
      <c r="A14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2" t="s">
        <v>315</v>
      </c>
      <c r="C14" s="133"/>
      <c r="D14" s="138">
        <v>2</v>
      </c>
    </row>
    <row r="15" spans="1:4" ht="27.75" customHeight="1">
      <c r="A15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2" t="s">
        <v>324</v>
      </c>
      <c r="C15" s="133" t="s">
        <v>420</v>
      </c>
      <c r="D15" s="138">
        <v>1</v>
      </c>
    </row>
    <row r="16" spans="1:4" ht="27.75" customHeight="1">
      <c r="A16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2" t="s">
        <v>375</v>
      </c>
      <c r="C16" s="133" t="s">
        <v>411</v>
      </c>
      <c r="D16" s="138">
        <v>2</v>
      </c>
    </row>
    <row r="17" spans="1:4" ht="27.75" customHeight="1">
      <c r="A17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3" t="s">
        <v>404</v>
      </c>
      <c r="D17" s="138">
        <v>1</v>
      </c>
    </row>
    <row r="18" spans="1:4" ht="27.75" customHeight="1">
      <c r="A18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2" t="s">
        <v>516</v>
      </c>
      <c r="C18" s="133" t="s">
        <v>424</v>
      </c>
      <c r="D18" s="138">
        <v>1</v>
      </c>
    </row>
    <row r="19" spans="1:4" ht="27.75" customHeight="1">
      <c r="A19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2" t="s">
        <v>326</v>
      </c>
      <c r="C19" s="180"/>
      <c r="D19" s="138">
        <v>1</v>
      </c>
    </row>
    <row r="20" spans="1:4" ht="27.75" customHeight="1">
      <c r="A20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3"/>
      <c r="D20" s="138"/>
    </row>
    <row r="21" spans="1:4" ht="27.75" customHeight="1">
      <c r="A21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3"/>
      <c r="D21" s="138"/>
    </row>
    <row r="22" spans="1:4" ht="27.75" customHeight="1">
      <c r="A22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3"/>
      <c r="D22" s="140"/>
    </row>
    <row r="23" spans="1:4" ht="27.75" customHeight="1">
      <c r="A2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3"/>
      <c r="D23" s="140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3"/>
      <c r="D24" s="140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3"/>
      <c r="D25" s="144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6"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/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529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3" t="s">
        <v>547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Integrity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Integrity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Integrity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Integrity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Integrity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Integrity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1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308</v>
      </c>
      <c r="C78" t="s">
        <v>546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Shunmei SKI TRAILS</v>
      </c>
      <c r="Z78" s="196" t="str">
        <f>IFERROR(INDEX(Расходка[Наименование расходного материала],MATCH(Расходка[[#This Row],[№]],Поиск_расходки[Индекс9],0)),"")</f>
        <v>Shunmei SKI TRAILS</v>
      </c>
      <c r="AA78" s="196" t="str">
        <f>IFERROR(INDEX(Расходка[Наименование расходного материала],MATCH(Расходка[[#This Row],[№]],Поиск_расходки[Индекс10],0)),"")</f>
        <v>Shunmei SKI TRAILS</v>
      </c>
      <c r="AB78" s="196" t="str">
        <f>IFERROR(INDEX(Расходка[Наименование расходного материала],MATCH(Расходка[[#This Row],[№]],Поиск_расходки[Индекс11],0)),"")</f>
        <v>Shunmei SKI TRAILS</v>
      </c>
      <c r="AC78" s="196" t="str">
        <f>IFERROR(INDEX(Расходка[Наименование расходного материала],MATCH(Расходка[[#This Row],[№]],Поиск_расходки[Индекс12],0)),"")</f>
        <v>Shunmei SKI TRAILS</v>
      </c>
      <c r="AD78" s="196" t="str">
        <f>IFERROR(INDEX(Расходка[Наименование расходного материала],MATCH(Расходка[[#This Row],[№]],Поиск_расходки[Индекс13],0)),"")</f>
        <v>Shunmei SKI TRAILS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0</v>
      </c>
      <c r="L79" s="195">
        <f>IF(ISNUMBER(SEARCH('Карта учёта'!$B$20,Расходка[[#This Row],[Наименование расходного материала]])),MAX($L$1:L78)+1,0)</f>
        <v>0</v>
      </c>
      <c r="M79" s="195">
        <f>IF(ISNUMBER(SEARCH('Карта учёта'!$B$21,Расходка[[#This Row],[Наименование расходного материала]])),MAX($M$1:M78)+1,0)</f>
        <v>0</v>
      </c>
      <c r="N79" s="195">
        <f>IF(ISNUMBER(SEARCH('Карта учёта'!$B$22,Расходка[[#This Row],[Наименование расходного материала]])),MAX($N$1:N78)+1,0)</f>
        <v>0</v>
      </c>
      <c r="O79" s="195">
        <f>IF(ISNUMBER(SEARCH('Карта учёта'!$B$23,Расходка[[#This Row],[Наименование расходного материала]])),MAX($O$1:O78)+1,0)</f>
        <v>0</v>
      </c>
      <c r="P79" s="195">
        <f>IF(ISNUMBER(SEARCH('Карта учёта'!$B$24,Расходка[[#This Row],[Наименование расходного материала]])),MAX($P$1:P78)+1,0)</f>
        <v>0</v>
      </c>
      <c r="Q79" s="195">
        <f>IF(ISNUMBER(SEARCH('Карта учёта'!$B$25,Расходка[[#This Row],[Наименование расходного материала]])),MAX($Q$1:Q78)+1,0)</f>
        <v>0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/>
      </c>
      <c r="Y79" s="196" t="str">
        <f>IFERROR(INDEX(Расходка[Наименование расходного материала],MATCH(Расходка[[#This Row],[№]],Поиск_расходки[Индекс8],0)),"")</f>
        <v>NC Apollo</v>
      </c>
      <c r="Z79" s="196" t="str">
        <f>IFERROR(INDEX(Расходка[Наименование расходного материала],MATCH(Расходка[[#This Row],[№]],Поиск_расходки[Индекс9],0)),"")</f>
        <v>NC Apollo</v>
      </c>
      <c r="AA79" s="196" t="str">
        <f>IFERROR(INDEX(Расходка[Наименование расходного материала],MATCH(Расходка[[#This Row],[№]],Поиск_расходки[Индекс10],0)),"")</f>
        <v>NC Apollo</v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537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0</v>
      </c>
      <c r="L80" s="195">
        <f>IF(ISNUMBER(SEARCH('Карта учёта'!$B$20,Расходка[[#This Row],[Наименование расходного материала]])),MAX($L$1:L79)+1,0)</f>
        <v>78</v>
      </c>
      <c r="M80" s="195">
        <f>IF(ISNUMBER(SEARCH('Карта учёта'!$B$21,Расходка[[#This Row],[Наименование расходного материала]])),MAX($M$1:M79)+1,0)</f>
        <v>78</v>
      </c>
      <c r="N80" s="195">
        <f>IF(ISNUMBER(SEARCH('Карта учёта'!$B$22,Расходка[[#This Row],[Наименование расходного материала]])),MAX($N$1:N79)+1,0)</f>
        <v>78</v>
      </c>
      <c r="O80" s="195">
        <f>IF(ISNUMBER(SEARCH('Карта учёта'!$B$23,Расходка[[#This Row],[Наименование расходного материала]])),MAX($O$1:O79)+1,0)</f>
        <v>78</v>
      </c>
      <c r="P80" s="195">
        <f>IF(ISNUMBER(SEARCH('Карта учёта'!$B$24,Расходка[[#This Row],[Наименование расходного материала]])),MAX($P$1:P79)+1,0)</f>
        <v>78</v>
      </c>
      <c r="Q80" s="195">
        <f>IF(ISNUMBER(SEARCH('Карта учёта'!$B$25,Расходка[[#This Row],[Наименование расходного материала]])),MAX($Q$1:Q79)+1,0)</f>
        <v>78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/>
      </c>
      <c r="Y80" s="196" t="str">
        <f>IFERROR(INDEX(Расходка[Наименование расходного материала],MATCH(Расходка[[#This Row],[№]],Поиск_расходки[Индекс8],0)),"")</f>
        <v>Artimes</v>
      </c>
      <c r="Z80" s="196" t="str">
        <f>IFERROR(INDEX(Расходка[Наименование расходного материала],MATCH(Расходка[[#This Row],[№]],Поиск_расходки[Индекс9],0)),"")</f>
        <v>Artimes</v>
      </c>
      <c r="AA80" s="196" t="str">
        <f>IFERROR(INDEX(Расходка[Наименование расходного материала],MATCH(Расходка[[#This Row],[№]],Поиск_расходки[Индекс10],0)),"")</f>
        <v>Artimes</v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B81" t="s">
        <v>5</v>
      </c>
      <c r="C81" t="s">
        <v>538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0</v>
      </c>
      <c r="L81" s="195">
        <f>IF(ISNUMBER(SEARCH('Карта учёта'!$B$20,Расходка[[#This Row],[Наименование расходного материала]])),MAX($L$1:L80)+1,0)</f>
        <v>79</v>
      </c>
      <c r="M81" s="195">
        <f>IF(ISNUMBER(SEARCH('Карта учёта'!$B$21,Расходка[[#This Row],[Наименование расходного материала]])),MAX($M$1:M80)+1,0)</f>
        <v>79</v>
      </c>
      <c r="N81" s="195">
        <f>IF(ISNUMBER(SEARCH('Карта учёта'!$B$22,Расходка[[#This Row],[Наименование расходного материала]])),MAX($N$1:N80)+1,0)</f>
        <v>79</v>
      </c>
      <c r="O81" s="195">
        <f>IF(ISNUMBER(SEARCH('Карта учёта'!$B$23,Расходка[[#This Row],[Наименование расходного материала]])),MAX($O$1:O80)+1,0)</f>
        <v>79</v>
      </c>
      <c r="P81" s="195">
        <f>IF(ISNUMBER(SEARCH('Карта учёта'!$B$24,Расходка[[#This Row],[Наименование расходного материала]])),MAX($P$1:P80)+1,0)</f>
        <v>79</v>
      </c>
      <c r="Q81" s="195">
        <f>IF(ISNUMBER(SEARCH('Карта учёта'!$B$25,Расходка[[#This Row],[Наименование расходного материала]])),MAX($Q$1:Q80)+1,0)</f>
        <v>79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/>
      </c>
      <c r="Y81" s="196" t="str">
        <f>IFERROR(INDEX(Расходка[Наименование расходного материала],MATCH(Расходка[[#This Row],[№]],Поиск_расходки[Индекс8],0)),"")</f>
        <v>DES, Metafor</v>
      </c>
      <c r="Z81" s="196" t="str">
        <f>IFERROR(INDEX(Расходка[Наименование расходного материала],MATCH(Расходка[[#This Row],[№]],Поиск_расходки[Индекс9],0)),"")</f>
        <v>DES, Metafor</v>
      </c>
      <c r="AA81" s="196" t="str">
        <f>IFERROR(INDEX(Расходка[Наименование расходного материала],MATCH(Расходка[[#This Row],[№]],Поиск_расходки[Индекс10],0)),"")</f>
        <v>DES, Metafor</v>
      </c>
      <c r="AB81" s="196" t="str">
        <f>IFERROR(INDEX(Расходка[Наименование расходного материала],MATCH(Расходка[[#This Row],[№]],Поиск_расходки[Индекс11],0)),"")</f>
        <v>DES, Metafor</v>
      </c>
      <c r="AC81" s="196" t="str">
        <f>IFERROR(INDEX(Расходка[Наименование расходного материала],MATCH(Расходка[[#This Row],[№]],Поиск_расходки[Индекс12],0)),"")</f>
        <v>DES, Metafor</v>
      </c>
      <c r="AD81" s="196" t="str">
        <f>IFERROR(INDEX(Расходка[Наименование расходного материала],MATCH(Расходка[[#This Row],[№]],Поиск_расходки[Индекс13],0)),"")</f>
        <v>DES, Metafor</v>
      </c>
      <c r="AF81" s="4" t="s">
        <v>6</v>
      </c>
      <c r="AG81" s="4" t="s">
        <v>473</v>
      </c>
    </row>
    <row r="82" spans="1:33">
      <c r="A82">
        <f>ROW(Расходка[[#This Row],[Тип расходного материала ]])-1</f>
        <v>81</v>
      </c>
      <c r="B82" t="s">
        <v>6</v>
      </c>
      <c r="C82" t="s">
        <v>539</v>
      </c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0</v>
      </c>
      <c r="L82" s="195">
        <f>IF(ISNUMBER(SEARCH('Карта учёта'!$B$20,Расходка[[#This Row],[Наименование расходного материала]])),MAX($L$1:L81)+1,0)</f>
        <v>80</v>
      </c>
      <c r="M82" s="195">
        <f>IF(ISNUMBER(SEARCH('Карта учёта'!$B$21,Расходка[[#This Row],[Наименование расходного материала]])),MAX($M$1:M81)+1,0)</f>
        <v>80</v>
      </c>
      <c r="N82" s="195">
        <f>IF(ISNUMBER(SEARCH('Карта учёта'!$B$22,Расходка[[#This Row],[Наименование расходного материала]])),MAX($N$1:N81)+1,0)</f>
        <v>80</v>
      </c>
      <c r="O82" s="195">
        <f>IF(ISNUMBER(SEARCH('Карта учёта'!$B$23,Расходка[[#This Row],[Наименование расходного материала]])),MAX($O$1:O81)+1,0)</f>
        <v>80</v>
      </c>
      <c r="P82" s="195">
        <f>IF(ISNUMBER(SEARCH('Карта учёта'!$B$24,Расходка[[#This Row],[Наименование расходного материала]])),MAX($P$1:P81)+1,0)</f>
        <v>80</v>
      </c>
      <c r="Q82" s="195">
        <f>IF(ISNUMBER(SEARCH('Карта учёта'!$B$25,Расходка[[#This Row],[Наименование расходного материала]])),MAX($Q$1:Q81)+1,0)</f>
        <v>80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/>
      </c>
      <c r="Y82" s="196" t="str">
        <f>IFERROR(INDEX(Расходка[Наименование расходного материала],MATCH(Расходка[[#This Row],[№]],Поиск_расходки[Индекс8],0)),"")</f>
        <v>BMW</v>
      </c>
      <c r="Z82" s="196" t="str">
        <f>IFERROR(INDEX(Расходка[Наименование расходного материала],MATCH(Расходка[[#This Row],[№]],Поиск_расходки[Индекс9],0)),"")</f>
        <v>BMW</v>
      </c>
      <c r="AA82" s="196" t="str">
        <f>IFERROR(INDEX(Расходка[Наименование расходного материала],MATCH(Расходка[[#This Row],[№]],Поиск_расходки[Индекс10],0)),"")</f>
        <v>BMW</v>
      </c>
      <c r="AB82" s="196" t="str">
        <f>IFERROR(INDEX(Расходка[Наименование расходного материала],MATCH(Расходка[[#This Row],[№]],Поиск_расходки[Индекс11],0)),"")</f>
        <v>BMW</v>
      </c>
      <c r="AC82" s="196" t="str">
        <f>IFERROR(INDEX(Расходка[Наименование расходного материала],MATCH(Расходка[[#This Row],[№]],Поиск_расходки[Индекс12],0)),"")</f>
        <v>BMW</v>
      </c>
      <c r="AD82" s="196" t="str">
        <f>IFERROR(INDEX(Расходка[Наименование расходного материала],MATCH(Расходка[[#This Row],[№]],Поиск_расходки[Индекс13],0)),"")</f>
        <v>BMW</v>
      </c>
      <c r="AF82" s="4" t="s">
        <v>6</v>
      </c>
      <c r="AG82" s="4" t="s">
        <v>474</v>
      </c>
    </row>
    <row r="83" spans="1:33">
      <c r="A83">
        <f>ROW(Расходка[[#This Row],[Тип расходного материала ]])-1</f>
        <v>82</v>
      </c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>Across CTO</v>
      </c>
      <c r="Z83" s="196" t="str">
        <f>IFERROR(INDEX(Расходка[Наименование расходного материала],MATCH(Расходка[[#This Row],[№]],Поиск_расходки[Индекс9],0)),"")</f>
        <v>Across CTO</v>
      </c>
      <c r="AA83" s="196" t="str">
        <f>IFERROR(INDEX(Расходка[Наименование расходного материала],MATCH(Расходка[[#This Row],[№]],Поиск_расходки[Индекс10],0)),"")</f>
        <v>Across CTO</v>
      </c>
      <c r="AB83" s="196" t="str">
        <f>IFERROR(INDEX(Расходка[Наименование расходного материала],MATCH(Расходка[[#This Row],[№]],Поиск_расходки[Индекс11],0)),"")</f>
        <v>Across CTO</v>
      </c>
      <c r="AC83" s="196" t="str">
        <f>IFERROR(INDEX(Расходка[Наименование расходного материала],MATCH(Расходка[[#This Row],[№]],Поиск_расходки[Индекс12],0)),"")</f>
        <v>Across CTO</v>
      </c>
      <c r="AD83" s="196" t="str">
        <f>IFERROR(INDEX(Расходка[Наименование расходного материала],MATCH(Расходка[[#This Row],[№]],Поиск_расходки[Индекс13],0)),"")</f>
        <v>Across CTO</v>
      </c>
      <c r="AF83" s="4" t="s">
        <v>6</v>
      </c>
      <c r="AG83" s="4" t="s">
        <v>475</v>
      </c>
    </row>
    <row r="84" spans="1:33">
      <c r="A84">
        <f>ROW(Расходка[[#This Row],[Тип расходного материала ]])-1</f>
        <v>83</v>
      </c>
      <c r="B84" t="s">
        <v>3</v>
      </c>
      <c r="C84" t="s">
        <v>540</v>
      </c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81</v>
      </c>
      <c r="M84" s="195">
        <f>IF(ISNUMBER(SEARCH('Карта учёта'!$B$21,Расходка[[#This Row],[Наименование расходного материала]])),MAX($M$1:M83)+1,0)</f>
        <v>81</v>
      </c>
      <c r="N84" s="195">
        <f>IF(ISNUMBER(SEARCH('Карта учёта'!$B$22,Расходка[[#This Row],[Наименование расходного материала]])),MAX($N$1:N83)+1,0)</f>
        <v>81</v>
      </c>
      <c r="O84" s="195">
        <f>IF(ISNUMBER(SEARCH('Карта учёта'!$B$23,Расходка[[#This Row],[Наименование расходного материала]])),MAX($O$1:O83)+1,0)</f>
        <v>81</v>
      </c>
      <c r="P84" s="195">
        <f>IF(ISNUMBER(SEARCH('Карта учёта'!$B$24,Расходка[[#This Row],[Наименование расходного материала]])),MAX($P$1:P83)+1,0)</f>
        <v>81</v>
      </c>
      <c r="Q84" s="195">
        <f>IF(ISNUMBER(SEARCH('Карта учёта'!$B$25,Расходка[[#This Row],[Наименование расходного материала]])),MAX($Q$1:Q83)+1,0)</f>
        <v>81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>Asahi Corsair</v>
      </c>
      <c r="Z84" s="196" t="str">
        <f>IFERROR(INDEX(Расходка[Наименование расходного материала],MATCH(Расходка[[#This Row],[№]],Поиск_расходки[Индекс9],0)),"")</f>
        <v>Asahi Corsair</v>
      </c>
      <c r="AA84" s="196" t="str">
        <f>IFERROR(INDEX(Расходка[Наименование расходного материала],MATCH(Расходка[[#This Row],[№]],Поиск_расходки[Индекс10],0)),"")</f>
        <v>Asahi Corsair</v>
      </c>
      <c r="AB84" s="196" t="str">
        <f>IFERROR(INDEX(Расходка[Наименование расходного материала],MATCH(Расходка[[#This Row],[№]],Поиск_расходки[Индекс11],0)),"")</f>
        <v>Asahi Corsair</v>
      </c>
      <c r="AC84" s="196" t="str">
        <f>IFERROR(INDEX(Расходка[Наименование расходного материала],MATCH(Расходка[[#This Row],[№]],Поиск_расходки[Индекс12],0)),"")</f>
        <v>Asahi Corsair</v>
      </c>
      <c r="AD84" s="196" t="str">
        <f>IFERROR(INDEX(Расходка[Наименование расходного материала],MATCH(Расходка[[#This Row],[№]],Поиск_расходки[Индекс13],0)),"")</f>
        <v>Asahi Corsair</v>
      </c>
      <c r="AF84" s="4" t="s">
        <v>6</v>
      </c>
      <c r="AG84" s="4" t="s">
        <v>426</v>
      </c>
    </row>
    <row r="85" spans="1:33">
      <c r="A85">
        <f>ROW(Расходка[[#This Row],[Тип расходного материала ]])-1</f>
        <v>84</v>
      </c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427</v>
      </c>
    </row>
    <row r="86" spans="1:33">
      <c r="A86">
        <f>ROW(Расходка[[#This Row],[Тип расходного материала ]])-1</f>
        <v>85</v>
      </c>
      <c r="B86" t="s">
        <v>5</v>
      </c>
      <c r="C86" t="s">
        <v>541</v>
      </c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82</v>
      </c>
      <c r="M86" s="195">
        <f>IF(ISNUMBER(SEARCH('Карта учёта'!$B$21,Расходка[[#This Row],[Наименование расходного материала]])),MAX($M$1:M85)+1,0)</f>
        <v>82</v>
      </c>
      <c r="N86" s="195">
        <f>IF(ISNUMBER(SEARCH('Карта учёта'!$B$22,Расходка[[#This Row],[Наименование расходного материала]])),MAX($N$1:N85)+1,0)</f>
        <v>82</v>
      </c>
      <c r="O86" s="195">
        <f>IF(ISNUMBER(SEARCH('Карта учёта'!$B$23,Расходка[[#This Row],[Наименование расходного материала]])),MAX($O$1:O85)+1,0)</f>
        <v>82</v>
      </c>
      <c r="P86" s="195">
        <f>IF(ISNUMBER(SEARCH('Карта учёта'!$B$24,Расходка[[#This Row],[Наименование расходного материала]])),MAX($P$1:P85)+1,0)</f>
        <v>82</v>
      </c>
      <c r="Q86" s="195">
        <f>IF(ISNUMBER(SEARCH('Карта учёта'!$B$25,Расходка[[#This Row],[Наименование расходного материала]])),MAX($Q$1:Q85)+1,0)</f>
        <v>82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476</v>
      </c>
    </row>
    <row r="87" spans="1:33">
      <c r="A87">
        <f>ROW(Расходка[[#This Row],[Тип расходного материала ]])-1</f>
        <v>86</v>
      </c>
      <c r="B87" t="s">
        <v>542</v>
      </c>
      <c r="C87" t="s">
        <v>543</v>
      </c>
      <c r="E87" s="195">
        <f>IF(ISNUMBER(SEARCH('Карта учёта'!$B$13,Расходка[[#This Row],[Наименование расходного материала]])),MAX($E$1:E86)+1,0)</f>
        <v>0</v>
      </c>
      <c r="F87" s="195">
        <f>IF(ISNUMBER(SEARCH('Карта учёта'!$B$14,Расходка[[#This Row],[Наименование расходного материала]])),MAX($F$1:F86)+1,0)</f>
        <v>0</v>
      </c>
      <c r="G87" s="195">
        <f>IF(ISNUMBER(SEARCH('Карта учёта'!$B$15,Расходка[[#This Row],[Наименование расходного материала]])),MAX($G$1:G86)+1,0)</f>
        <v>0</v>
      </c>
      <c r="H87" s="195">
        <f>IF(ISNUMBER(SEARCH('Карта учёта'!$B$16,Расходка[[#This Row],[Наименование расходного материала]])),MAX($H$1:H86)+1,0)</f>
        <v>0</v>
      </c>
      <c r="I87" s="195">
        <f>IF(ISNUMBER(SEARCH('Карта учёта'!$B$17,Расходка[[#This Row],[Наименование расходного материала]])),MAX($I$1:I86)+1,0)</f>
        <v>0</v>
      </c>
      <c r="J87" s="195">
        <f>IF(ISNUMBER(SEARCH('Карта учёта'!$B$18,Расходка[[#This Row],[Наименование расходного материала]])),MAX($J$1:J86)+1,0)</f>
        <v>0</v>
      </c>
      <c r="K87" s="195">
        <f>IF(ISNUMBER(SEARCH('Карта учёта'!$B$19,Расходка[[#This Row],[Наименование расходного материала]])),MAX($K$1:K86)+1,0)</f>
        <v>0</v>
      </c>
      <c r="L87" s="195">
        <f>IF(ISNUMBER(SEARCH('Карта учёта'!$B$20,Расходка[[#This Row],[Наименование расходного материала]])),MAX($L$1:L86)+1,0)</f>
        <v>83</v>
      </c>
      <c r="M87" s="195">
        <f>IF(ISNUMBER(SEARCH('Карта учёта'!$B$21,Расходка[[#This Row],[Наименование расходного материала]])),MAX($M$1:M86)+1,0)</f>
        <v>83</v>
      </c>
      <c r="N87" s="195">
        <f>IF(ISNUMBER(SEARCH('Карта учёта'!$B$22,Расходка[[#This Row],[Наименование расходного материала]])),MAX($N$1:N86)+1,0)</f>
        <v>83</v>
      </c>
      <c r="O87" s="195">
        <f>IF(ISNUMBER(SEARCH('Карта учёта'!$B$23,Расходка[[#This Row],[Наименование расходного материала]])),MAX($O$1:O86)+1,0)</f>
        <v>83</v>
      </c>
      <c r="P87" s="195">
        <f>IF(ISNUMBER(SEARCH('Карта учёта'!$B$24,Расходка[[#This Row],[Наименование расходного материала]])),MAX($P$1:P86)+1,0)</f>
        <v>83</v>
      </c>
      <c r="Q87" s="195">
        <f>IF(ISNUMBER(SEARCH('Карта учёта'!$B$25,Расходка[[#This Row],[Наименование расходного материала]])),MAX($Q$1:Q86)+1,0)</f>
        <v>83</v>
      </c>
      <c r="R87" s="196" t="str">
        <f>IFERROR(INDEX(Расходка[Наименование расходного материала],MATCH(Расходка[[#This Row],[№]],Поиск_расходки[Индекс1],0)),"")</f>
        <v/>
      </c>
      <c r="S87" s="196" t="str">
        <f>IFERROR(INDEX(Расходка[Наименование расходного материала],MATCH(Расходка[[#This Row],[№]],Поиск_расходки[Индекс2],0)),"")</f>
        <v/>
      </c>
      <c r="T87" s="196" t="str">
        <f>IFERROR(INDEX(Расходка[Наименование расходного материала],MATCH(Расходка[[#This Row],[№]],Поиск_расходки[Индекс3],0)),"")</f>
        <v/>
      </c>
      <c r="U87" s="196" t="str">
        <f>IFERROR(INDEX(Расходка[Наименование расходного материала],MATCH(Расходка[[#This Row],[№]],Поиск_расходки[Индекс4],0)),"")</f>
        <v/>
      </c>
      <c r="V87" s="196" t="str">
        <f>IFERROR(INDEX(Расходка[Наименование расходного материала],MATCH(Расходка[[#This Row],[№]],Поиск_расходки[Индекс5],0)),"")</f>
        <v/>
      </c>
      <c r="W87" s="196" t="str">
        <f>IFERROR(INDEX(Расходка[Наименование расходного материала],MATCH(Расходка[[#This Row],[№]],Поиск_расходки[Индекс6],0)),"")</f>
        <v/>
      </c>
      <c r="X87" s="196" t="str">
        <f>IFERROR(INDEX(Расходка[Наименование расходного материала],MATCH(Расходка[[#This Row],[№]],Поиск_расходки[Индекс7],0)),"")</f>
        <v/>
      </c>
      <c r="Y87" s="196" t="str">
        <f>IFERROR(INDEX(Расходка[Наименование расходного материала],MATCH(Расходка[[#This Row],[№]],Поиск_расходки[Индекс8],0)),"")</f>
        <v/>
      </c>
      <c r="Z87" s="196" t="str">
        <f>IFERROR(INDEX(Расходка[Наименование расходного материала],MATCH(Расходка[[#This Row],[№]],Поиск_расходки[Индекс9],0)),"")</f>
        <v/>
      </c>
      <c r="AA87" s="196" t="str">
        <f>IFERROR(INDEX(Расходка[Наименование расходного материала],MATCH(Расходка[[#This Row],[№]],Поиск_расходки[Индекс10],0)),"")</f>
        <v/>
      </c>
      <c r="AB87" s="196" t="str">
        <f>IFERROR(INDEX(Расходка[Наименование расходного материала],MATCH(Расходка[[#This Row],[№]],Поиск_расходки[Индекс11],0)),"")</f>
        <v/>
      </c>
      <c r="AC87" s="196" t="str">
        <f>IFERROR(INDEX(Расходка[Наименование расходного материала],MATCH(Расходка[[#This Row],[№]],Поиск_расходки[Индекс12],0)),"")</f>
        <v/>
      </c>
      <c r="AD87" s="196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477</v>
      </c>
    </row>
    <row r="88" spans="1:33">
      <c r="A88">
        <f>ROW(Расходка[[#This Row],[Тип расходного материала ]])-1</f>
        <v>87</v>
      </c>
      <c r="E88" s="195">
        <f>IF(ISNUMBER(SEARCH('Карта учёта'!$B$13,Расходка[[#This Row],[Наименование расходного материала]])),MAX($E$1:E87)+1,0)</f>
        <v>0</v>
      </c>
      <c r="F88" s="195">
        <f>IF(ISNUMBER(SEARCH('Карта учёта'!$B$14,Расходка[[#This Row],[Наименование расходного материала]])),MAX($F$1:F87)+1,0)</f>
        <v>0</v>
      </c>
      <c r="G88" s="195">
        <f>IF(ISNUMBER(SEARCH('Карта учёта'!$B$15,Расходка[[#This Row],[Наименование расходного материала]])),MAX($G$1:G87)+1,0)</f>
        <v>0</v>
      </c>
      <c r="H88" s="195">
        <f>IF(ISNUMBER(SEARCH('Карта учёта'!$B$16,Расходка[[#This Row],[Наименование расходного материала]])),MAX($H$1:H87)+1,0)</f>
        <v>0</v>
      </c>
      <c r="I88" s="195">
        <f>IF(ISNUMBER(SEARCH('Карта учёта'!$B$17,Расходка[[#This Row],[Наименование расходного материала]])),MAX($I$1:I87)+1,0)</f>
        <v>0</v>
      </c>
      <c r="J88" s="195">
        <f>IF(ISNUMBER(SEARCH('Карта учёта'!$B$18,Расходка[[#This Row],[Наименование расходного материала]])),MAX($J$1:J87)+1,0)</f>
        <v>0</v>
      </c>
      <c r="K88" s="195">
        <f>IF(ISNUMBER(SEARCH('Карта учёта'!$B$19,Расходка[[#This Row],[Наименование расходного материала]])),MAX($K$1:K87)+1,0)</f>
        <v>0</v>
      </c>
      <c r="L88" s="195">
        <f>IF(ISNUMBER(SEARCH('Карта учёта'!$B$20,Расходка[[#This Row],[Наименование расходного материала]])),MAX($L$1:L87)+1,0)</f>
        <v>0</v>
      </c>
      <c r="M88" s="195">
        <f>IF(ISNUMBER(SEARCH('Карта учёта'!$B$21,Расходка[[#This Row],[Наименование расходного материала]])),MAX($M$1:M87)+1,0)</f>
        <v>0</v>
      </c>
      <c r="N88" s="195">
        <f>IF(ISNUMBER(SEARCH('Карта учёта'!$B$22,Расходка[[#This Row],[Наименование расходного материала]])),MAX($N$1:N87)+1,0)</f>
        <v>0</v>
      </c>
      <c r="O88" s="195">
        <f>IF(ISNUMBER(SEARCH('Карта учёта'!$B$23,Расходка[[#This Row],[Наименование расходного материала]])),MAX($O$1:O87)+1,0)</f>
        <v>0</v>
      </c>
      <c r="P88" s="195">
        <f>IF(ISNUMBER(SEARCH('Карта учёта'!$B$24,Расходка[[#This Row],[Наименование расходного материала]])),MAX($P$1:P87)+1,0)</f>
        <v>0</v>
      </c>
      <c r="Q88" s="195">
        <f>IF(ISNUMBER(SEARCH('Карта учёта'!$B$25,Расходка[[#This Row],[Наименование расходного материала]])),MAX($Q$1:Q87)+1,0)</f>
        <v>0</v>
      </c>
      <c r="R88" s="196" t="str">
        <f>IFERROR(INDEX(Расходка[Наименование расходного материала],MATCH(Расходка[[#This Row],[№]],Поиск_расходки[Индекс1],0)),"")</f>
        <v/>
      </c>
      <c r="S88" s="196" t="str">
        <f>IFERROR(INDEX(Расходка[Наименование расходного материала],MATCH(Расходка[[#This Row],[№]],Поиск_расходки[Индекс2],0)),"")</f>
        <v/>
      </c>
      <c r="T88" s="196" t="str">
        <f>IFERROR(INDEX(Расходка[Наименование расходного материала],MATCH(Расходка[[#This Row],[№]],Поиск_расходки[Индекс3],0)),"")</f>
        <v/>
      </c>
      <c r="U88" s="196" t="str">
        <f>IFERROR(INDEX(Расходка[Наименование расходного материала],MATCH(Расходка[[#This Row],[№]],Поиск_расходки[Индекс4],0)),"")</f>
        <v/>
      </c>
      <c r="V88" s="196" t="str">
        <f>IFERROR(INDEX(Расходка[Наименование расходного материала],MATCH(Расходка[[#This Row],[№]],Поиск_расходки[Индекс5],0)),"")</f>
        <v/>
      </c>
      <c r="W88" s="196" t="str">
        <f>IFERROR(INDEX(Расходка[Наименование расходного материала],MATCH(Расходка[[#This Row],[№]],Поиск_расходки[Индекс6],0)),"")</f>
        <v/>
      </c>
      <c r="X88" s="196" t="str">
        <f>IFERROR(INDEX(Расходка[Наименование расходного материала],MATCH(Расходка[[#This Row],[№]],Поиск_расходки[Индекс7],0)),"")</f>
        <v/>
      </c>
      <c r="Y88" s="196" t="str">
        <f>IFERROR(INDEX(Расходка[Наименование расходного материала],MATCH(Расходка[[#This Row],[№]],Поиск_расходки[Индекс8],0)),"")</f>
        <v/>
      </c>
      <c r="Z88" s="196" t="str">
        <f>IFERROR(INDEX(Расходка[Наименование расходного материала],MATCH(Расходка[[#This Row],[№]],Поиск_расходки[Индекс9],0)),"")</f>
        <v/>
      </c>
      <c r="AA88" s="196" t="str">
        <f>IFERROR(INDEX(Расходка[Наименование расходного материала],MATCH(Расходка[[#This Row],[№]],Поиск_расходки[Индекс10],0)),"")</f>
        <v/>
      </c>
      <c r="AB88" s="196" t="str">
        <f>IFERROR(INDEX(Расходка[Наименование расходного материала],MATCH(Расходка[[#This Row],[№]],Поиск_расходки[Индекс11],0)),"")</f>
        <v/>
      </c>
      <c r="AC88" s="196" t="str">
        <f>IFERROR(INDEX(Расходка[Наименование расходного материала],MATCH(Расходка[[#This Row],[№]],Поиск_расходки[Индекс12],0)),"")</f>
        <v/>
      </c>
      <c r="AD88" s="196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478</v>
      </c>
    </row>
    <row r="89" spans="1:33">
      <c r="A89">
        <f>ROW(Расходка[[#This Row],[Тип расходного материала ]])-1</f>
        <v>88</v>
      </c>
      <c r="E89" s="195">
        <f>IF(ISNUMBER(SEARCH('Карта учёта'!$B$13,Расходка[[#This Row],[Наименование расходного материала]])),MAX($E$1:E88)+1,0)</f>
        <v>0</v>
      </c>
      <c r="F89" s="195">
        <f>IF(ISNUMBER(SEARCH('Карта учёта'!$B$14,Расходка[[#This Row],[Наименование расходного материала]])),MAX($F$1:F88)+1,0)</f>
        <v>0</v>
      </c>
      <c r="G89" s="195">
        <f>IF(ISNUMBER(SEARCH('Карта учёта'!$B$15,Расходка[[#This Row],[Наименование расходного материала]])),MAX($G$1:G88)+1,0)</f>
        <v>0</v>
      </c>
      <c r="H89" s="195">
        <f>IF(ISNUMBER(SEARCH('Карта учёта'!$B$16,Расходка[[#This Row],[Наименование расходного материала]])),MAX($H$1:H88)+1,0)</f>
        <v>0</v>
      </c>
      <c r="I89" s="195">
        <f>IF(ISNUMBER(SEARCH('Карта учёта'!$B$17,Расходка[[#This Row],[Наименование расходного материала]])),MAX($I$1:I88)+1,0)</f>
        <v>0</v>
      </c>
      <c r="J89" s="195">
        <f>IF(ISNUMBER(SEARCH('Карта учёта'!$B$18,Расходка[[#This Row],[Наименование расходного материала]])),MAX($J$1:J88)+1,0)</f>
        <v>0</v>
      </c>
      <c r="K89" s="195">
        <f>IF(ISNUMBER(SEARCH('Карта учёта'!$B$19,Расходка[[#This Row],[Наименование расходного материала]])),MAX($K$1:K88)+1,0)</f>
        <v>0</v>
      </c>
      <c r="L89" s="195">
        <f>IF(ISNUMBER(SEARCH('Карта учёта'!$B$20,Расходка[[#This Row],[Наименование расходного материала]])),MAX($L$1:L88)+1,0)</f>
        <v>0</v>
      </c>
      <c r="M89" s="195">
        <f>IF(ISNUMBER(SEARCH('Карта учёта'!$B$21,Расходка[[#This Row],[Наименование расходного материала]])),MAX($M$1:M88)+1,0)</f>
        <v>0</v>
      </c>
      <c r="N89" s="195">
        <f>IF(ISNUMBER(SEARCH('Карта учёта'!$B$22,Расходка[[#This Row],[Наименование расходного материала]])),MAX($N$1:N88)+1,0)</f>
        <v>0</v>
      </c>
      <c r="O89" s="195">
        <f>IF(ISNUMBER(SEARCH('Карта учёта'!$B$23,Расходка[[#This Row],[Наименование расходного материала]])),MAX($O$1:O88)+1,0)</f>
        <v>0</v>
      </c>
      <c r="P89" s="195">
        <f>IF(ISNUMBER(SEARCH('Карта учёта'!$B$24,Расходка[[#This Row],[Наименование расходного материала]])),MAX($P$1:P88)+1,0)</f>
        <v>0</v>
      </c>
      <c r="Q89" s="195">
        <f>IF(ISNUMBER(SEARCH('Карта учёта'!$B$25,Расходка[[#This Row],[Наименование расходного материала]])),MAX($Q$1:Q88)+1,0)</f>
        <v>0</v>
      </c>
      <c r="R89" s="196" t="str">
        <f>IFERROR(INDEX(Расходка[Наименование расходного материала],MATCH(Расходка[[#This Row],[№]],Поиск_расходки[Индекс1],0)),"")</f>
        <v/>
      </c>
      <c r="S89" s="196" t="str">
        <f>IFERROR(INDEX(Расходка[Наименование расходного материала],MATCH(Расходка[[#This Row],[№]],Поиск_расходки[Индекс2],0)),"")</f>
        <v/>
      </c>
      <c r="T89" s="196" t="str">
        <f>IFERROR(INDEX(Расходка[Наименование расходного материала],MATCH(Расходка[[#This Row],[№]],Поиск_расходки[Индекс3],0)),"")</f>
        <v/>
      </c>
      <c r="U89" s="196" t="str">
        <f>IFERROR(INDEX(Расходка[Наименование расходного материала],MATCH(Расходка[[#This Row],[№]],Поиск_расходки[Индекс4],0)),"")</f>
        <v/>
      </c>
      <c r="V89" s="196" t="str">
        <f>IFERROR(INDEX(Расходка[Наименование расходного материала],MATCH(Расходка[[#This Row],[№]],Поиск_расходки[Индекс5],0)),"")</f>
        <v/>
      </c>
      <c r="W89" s="196" t="str">
        <f>IFERROR(INDEX(Расходка[Наименование расходного материала],MATCH(Расходка[[#This Row],[№]],Поиск_расходки[Индекс6],0)),"")</f>
        <v/>
      </c>
      <c r="X89" s="196" t="str">
        <f>IFERROR(INDEX(Расходка[Наименование расходного материала],MATCH(Расходка[[#This Row],[№]],Поиск_расходки[Индекс7],0)),"")</f>
        <v/>
      </c>
      <c r="Y89" s="196" t="str">
        <f>IFERROR(INDEX(Расходка[Наименование расходного материала],MATCH(Расходка[[#This Row],[№]],Поиск_расходки[Индекс8],0)),"")</f>
        <v/>
      </c>
      <c r="Z89" s="196" t="str">
        <f>IFERROR(INDEX(Расходка[Наименование расходного материала],MATCH(Расходка[[#This Row],[№]],Поиск_расходки[Индекс9],0)),"")</f>
        <v/>
      </c>
      <c r="AA89" s="196" t="str">
        <f>IFERROR(INDEX(Расходка[Наименование расходного материала],MATCH(Расходка[[#This Row],[№]],Поиск_расходки[Индекс10],0)),"")</f>
        <v/>
      </c>
      <c r="AB89" s="196" t="str">
        <f>IFERROR(INDEX(Расходка[Наименование расходного материала],MATCH(Расходка[[#This Row],[№]],Поиск_расходки[Индекс11],0)),"")</f>
        <v/>
      </c>
      <c r="AC89" s="196" t="str">
        <f>IFERROR(INDEX(Расходка[Наименование расходного материала],MATCH(Расходка[[#This Row],[№]],Поиск_расходки[Индекс12],0)),"")</f>
        <v/>
      </c>
      <c r="AD89" s="196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479</v>
      </c>
    </row>
    <row r="90" spans="1:33">
      <c r="A90">
        <f>ROW(Расходка[[#This Row],[Тип расходного материала ]])-1</f>
        <v>89</v>
      </c>
      <c r="E90" s="195">
        <f>IF(ISNUMBER(SEARCH('Карта учёта'!$B$13,Расходка[[#This Row],[Наименование расходного материала]])),MAX($E$1:E89)+1,0)</f>
        <v>0</v>
      </c>
      <c r="F90" s="195">
        <f>IF(ISNUMBER(SEARCH('Карта учёта'!$B$14,Расходка[[#This Row],[Наименование расходного материала]])),MAX($F$1:F89)+1,0)</f>
        <v>0</v>
      </c>
      <c r="G90" s="195">
        <f>IF(ISNUMBER(SEARCH('Карта учёта'!$B$15,Расходка[[#This Row],[Наименование расходного материала]])),MAX($G$1:G89)+1,0)</f>
        <v>0</v>
      </c>
      <c r="H90" s="195">
        <f>IF(ISNUMBER(SEARCH('Карта учёта'!$B$16,Расходка[[#This Row],[Наименование расходного материала]])),MAX($H$1:H89)+1,0)</f>
        <v>0</v>
      </c>
      <c r="I90" s="195">
        <f>IF(ISNUMBER(SEARCH('Карта учёта'!$B$17,Расходка[[#This Row],[Наименование расходного материала]])),MAX($I$1:I89)+1,0)</f>
        <v>0</v>
      </c>
      <c r="J90" s="195">
        <f>IF(ISNUMBER(SEARCH('Карта учёта'!$B$18,Расходка[[#This Row],[Наименование расходного материала]])),MAX($J$1:J89)+1,0)</f>
        <v>0</v>
      </c>
      <c r="K90" s="195">
        <f>IF(ISNUMBER(SEARCH('Карта учёта'!$B$19,Расходка[[#This Row],[Наименование расходного материала]])),MAX($K$1:K89)+1,0)</f>
        <v>0</v>
      </c>
      <c r="L90" s="195">
        <f>IF(ISNUMBER(SEARCH('Карта учёта'!$B$20,Расходка[[#This Row],[Наименование расходного материала]])),MAX($L$1:L89)+1,0)</f>
        <v>0</v>
      </c>
      <c r="M90" s="195">
        <f>IF(ISNUMBER(SEARCH('Карта учёта'!$B$21,Расходка[[#This Row],[Наименование расходного материала]])),MAX($M$1:M89)+1,0)</f>
        <v>0</v>
      </c>
      <c r="N90" s="195">
        <f>IF(ISNUMBER(SEARCH('Карта учёта'!$B$22,Расходка[[#This Row],[Наименование расходного материала]])),MAX($N$1:N89)+1,0)</f>
        <v>0</v>
      </c>
      <c r="O90" s="195">
        <f>IF(ISNUMBER(SEARCH('Карта учёта'!$B$23,Расходка[[#This Row],[Наименование расходного материала]])),MAX($O$1:O89)+1,0)</f>
        <v>0</v>
      </c>
      <c r="P90" s="195">
        <f>IF(ISNUMBER(SEARCH('Карта учёта'!$B$24,Расходка[[#This Row],[Наименование расходного материала]])),MAX($P$1:P89)+1,0)</f>
        <v>0</v>
      </c>
      <c r="Q90" s="195">
        <f>IF(ISNUMBER(SEARCH('Карта учёта'!$B$25,Расходка[[#This Row],[Наименование расходного материала]])),MAX($Q$1:Q89)+1,0)</f>
        <v>0</v>
      </c>
      <c r="R90" s="196" t="str">
        <f>IFERROR(INDEX(Расходка[Наименование расходного материала],MATCH(Расходка[[#This Row],[№]],Поиск_расходки[Индекс1],0)),"")</f>
        <v/>
      </c>
      <c r="S90" s="196" t="str">
        <f>IFERROR(INDEX(Расходка[Наименование расходного материала],MATCH(Расходка[[#This Row],[№]],Поиск_расходки[Индекс2],0)),"")</f>
        <v/>
      </c>
      <c r="T90" s="196" t="str">
        <f>IFERROR(INDEX(Расходка[Наименование расходного материала],MATCH(Расходка[[#This Row],[№]],Поиск_расходки[Индекс3],0)),"")</f>
        <v/>
      </c>
      <c r="U90" s="196" t="str">
        <f>IFERROR(INDEX(Расходка[Наименование расходного материала],MATCH(Расходка[[#This Row],[№]],Поиск_расходки[Индекс4],0)),"")</f>
        <v/>
      </c>
      <c r="V90" s="196" t="str">
        <f>IFERROR(INDEX(Расходка[Наименование расходного материала],MATCH(Расходка[[#This Row],[№]],Поиск_расходки[Индекс5],0)),"")</f>
        <v/>
      </c>
      <c r="W90" s="196" t="str">
        <f>IFERROR(INDEX(Расходка[Наименование расходного материала],MATCH(Расходка[[#This Row],[№]],Поиск_расходки[Индекс6],0)),"")</f>
        <v/>
      </c>
      <c r="X90" s="196" t="str">
        <f>IFERROR(INDEX(Расходка[Наименование расходного материала],MATCH(Расходка[[#This Row],[№]],Поиск_расходки[Индекс7],0)),"")</f>
        <v/>
      </c>
      <c r="Y90" s="196" t="str">
        <f>IFERROR(INDEX(Расходка[Наименование расходного материала],MATCH(Расходка[[#This Row],[№]],Поиск_расходки[Индекс8],0)),"")</f>
        <v/>
      </c>
      <c r="Z90" s="196" t="str">
        <f>IFERROR(INDEX(Расходка[Наименование расходного материала],MATCH(Расходка[[#This Row],[№]],Поиск_расходки[Индекс9],0)),"")</f>
        <v/>
      </c>
      <c r="AA90" s="196" t="str">
        <f>IFERROR(INDEX(Расходка[Наименование расходного материала],MATCH(Расходка[[#This Row],[№]],Поиск_расходки[Индекс10],0)),"")</f>
        <v/>
      </c>
      <c r="AB90" s="196" t="str">
        <f>IFERROR(INDEX(Расходка[Наименование расходного материала],MATCH(Расходка[[#This Row],[№]],Поиск_расходки[Индекс11],0)),"")</f>
        <v/>
      </c>
      <c r="AC90" s="196" t="str">
        <f>IFERROR(INDEX(Расходка[Наименование расходного материала],MATCH(Расходка[[#This Row],[№]],Поиск_расходки[Индекс12],0)),"")</f>
        <v/>
      </c>
      <c r="AD90" s="196" t="str">
        <f>IFERROR(INDEX(Расходка[Наименование расходного материала],MATCH(Расходка[[#This Row],[№]],Поиск_расходки[Индекс13],0)),"")</f>
        <v/>
      </c>
      <c r="AF90" s="4" t="s">
        <v>6</v>
      </c>
      <c r="AG90" s="4" t="s">
        <v>480</v>
      </c>
    </row>
    <row r="91" spans="1:33">
      <c r="A91">
        <f>ROW(Расходка[[#This Row],[Тип расходного материала ]])-1</f>
        <v>90</v>
      </c>
      <c r="E91" s="195">
        <f>IF(ISNUMBER(SEARCH('Карта учёта'!$B$13,Расходка[[#This Row],[Наименование расходного материала]])),MAX($E$1:E90)+1,0)</f>
        <v>0</v>
      </c>
      <c r="F91" s="195">
        <f>IF(ISNUMBER(SEARCH('Карта учёта'!$B$14,Расходка[[#This Row],[Наименование расходного материала]])),MAX($F$1:F90)+1,0)</f>
        <v>0</v>
      </c>
      <c r="G91" s="195">
        <f>IF(ISNUMBER(SEARCH('Карта учёта'!$B$15,Расходка[[#This Row],[Наименование расходного материала]])),MAX($G$1:G90)+1,0)</f>
        <v>0</v>
      </c>
      <c r="H91" s="195">
        <f>IF(ISNUMBER(SEARCH('Карта учёта'!$B$16,Расходка[[#This Row],[Наименование расходного материала]])),MAX($H$1:H90)+1,0)</f>
        <v>0</v>
      </c>
      <c r="I91" s="195">
        <f>IF(ISNUMBER(SEARCH('Карта учёта'!$B$17,Расходка[[#This Row],[Наименование расходного материала]])),MAX($I$1:I90)+1,0)</f>
        <v>0</v>
      </c>
      <c r="J91" s="195">
        <f>IF(ISNUMBER(SEARCH('Карта учёта'!$B$18,Расходка[[#This Row],[Наименование расходного материала]])),MAX($J$1:J90)+1,0)</f>
        <v>0</v>
      </c>
      <c r="K91" s="195">
        <f>IF(ISNUMBER(SEARCH('Карта учёта'!$B$19,Расходка[[#This Row],[Наименование расходного материала]])),MAX($K$1:K90)+1,0)</f>
        <v>0</v>
      </c>
      <c r="L91" s="195">
        <f>IF(ISNUMBER(SEARCH('Карта учёта'!$B$20,Расходка[[#This Row],[Наименование расходного материала]])),MAX($L$1:L90)+1,0)</f>
        <v>0</v>
      </c>
      <c r="M91" s="195">
        <f>IF(ISNUMBER(SEARCH('Карта учёта'!$B$21,Расходка[[#This Row],[Наименование расходного материала]])),MAX($M$1:M90)+1,0)</f>
        <v>0</v>
      </c>
      <c r="N91" s="195">
        <f>IF(ISNUMBER(SEARCH('Карта учёта'!$B$22,Расходка[[#This Row],[Наименование расходного материала]])),MAX($N$1:N90)+1,0)</f>
        <v>0</v>
      </c>
      <c r="O91" s="195">
        <f>IF(ISNUMBER(SEARCH('Карта учёта'!$B$23,Расходка[[#This Row],[Наименование расходного материала]])),MAX($O$1:O90)+1,0)</f>
        <v>0</v>
      </c>
      <c r="P91" s="195">
        <f>IF(ISNUMBER(SEARCH('Карта учёта'!$B$24,Расходка[[#This Row],[Наименование расходного материала]])),MAX($P$1:P90)+1,0)</f>
        <v>0</v>
      </c>
      <c r="Q91" s="195">
        <f>IF(ISNUMBER(SEARCH('Карта учёта'!$B$25,Расходка[[#This Row],[Наименование расходного материала]])),MAX($Q$1:Q90)+1,0)</f>
        <v>0</v>
      </c>
      <c r="R91" s="196" t="str">
        <f>IFERROR(INDEX(Расходка[Наименование расходного материала],MATCH(Расходка[[#This Row],[№]],Поиск_расходки[Индекс1],0)),"")</f>
        <v/>
      </c>
      <c r="S91" s="196" t="str">
        <f>IFERROR(INDEX(Расходка[Наименование расходного материала],MATCH(Расходка[[#This Row],[№]],Поиск_расходки[Индекс2],0)),"")</f>
        <v/>
      </c>
      <c r="T91" s="196" t="str">
        <f>IFERROR(INDEX(Расходка[Наименование расходного материала],MATCH(Расходка[[#This Row],[№]],Поиск_расходки[Индекс3],0)),"")</f>
        <v/>
      </c>
      <c r="U91" s="196" t="str">
        <f>IFERROR(INDEX(Расходка[Наименование расходного материала],MATCH(Расходка[[#This Row],[№]],Поиск_расходки[Индекс4],0)),"")</f>
        <v/>
      </c>
      <c r="V91" s="196" t="str">
        <f>IFERROR(INDEX(Расходка[Наименование расходного материала],MATCH(Расходка[[#This Row],[№]],Поиск_расходки[Индекс5],0)),"")</f>
        <v/>
      </c>
      <c r="W91" s="196" t="str">
        <f>IFERROR(INDEX(Расходка[Наименование расходного материала],MATCH(Расходка[[#This Row],[№]],Поиск_расходки[Индекс6],0)),"")</f>
        <v/>
      </c>
      <c r="X91" s="196" t="str">
        <f>IFERROR(INDEX(Расходка[Наименование расходного материала],MATCH(Расходка[[#This Row],[№]],Поиск_расходки[Индекс7],0)),"")</f>
        <v/>
      </c>
      <c r="Y91" s="196" t="str">
        <f>IFERROR(INDEX(Расходка[Наименование расходного материала],MATCH(Расходка[[#This Row],[№]],Поиск_расходки[Индекс8],0)),"")</f>
        <v/>
      </c>
      <c r="Z91" s="196" t="str">
        <f>IFERROR(INDEX(Расходка[Наименование расходного материала],MATCH(Расходка[[#This Row],[№]],Поиск_расходки[Индекс9],0)),"")</f>
        <v/>
      </c>
      <c r="AA91" s="196" t="str">
        <f>IFERROR(INDEX(Расходка[Наименование расходного материала],MATCH(Расходка[[#This Row],[№]],Поиск_расходки[Индекс10],0)),"")</f>
        <v/>
      </c>
      <c r="AB91" s="196" t="str">
        <f>IFERROR(INDEX(Расходка[Наименование расходного материала],MATCH(Расходка[[#This Row],[№]],Поиск_расходки[Индекс11],0)),"")</f>
        <v/>
      </c>
      <c r="AC91" s="196" t="str">
        <f>IFERROR(INDEX(Расходка[Наименование расходного материала],MATCH(Расходка[[#This Row],[№]],Поиск_расходки[Индекс12],0)),"")</f>
        <v/>
      </c>
      <c r="AD91" s="196" t="str">
        <f>IFERROR(INDEX(Расходка[Наименование расходного материала],MATCH(Расходка[[#This Row],[№]],Поиск_расходки[Индекс13],0)),"")</f>
        <v/>
      </c>
      <c r="AF91" s="4" t="s">
        <v>6</v>
      </c>
      <c r="AG91" s="4" t="s">
        <v>481</v>
      </c>
    </row>
    <row r="92" spans="1:33">
      <c r="A92">
        <f>ROW(Расходка[[#This Row],[Тип расходного материала ]])-1</f>
        <v>91</v>
      </c>
      <c r="E92" s="195">
        <f>IF(ISNUMBER(SEARCH('Карта учёта'!$B$13,Расходка[[#This Row],[Наименование расходного материала]])),MAX($E$1:E91)+1,0)</f>
        <v>0</v>
      </c>
      <c r="F92" s="195">
        <f>IF(ISNUMBER(SEARCH('Карта учёта'!$B$14,Расходка[[#This Row],[Наименование расходного материала]])),MAX($F$1:F91)+1,0)</f>
        <v>0</v>
      </c>
      <c r="G92" s="195">
        <f>IF(ISNUMBER(SEARCH('Карта учёта'!$B$15,Расходка[[#This Row],[Наименование расходного материала]])),MAX($G$1:G91)+1,0)</f>
        <v>0</v>
      </c>
      <c r="H92" s="195">
        <f>IF(ISNUMBER(SEARCH('Карта учёта'!$B$16,Расходка[[#This Row],[Наименование расходного материала]])),MAX($H$1:H91)+1,0)</f>
        <v>0</v>
      </c>
      <c r="I92" s="195">
        <f>IF(ISNUMBER(SEARCH('Карта учёта'!$B$17,Расходка[[#This Row],[Наименование расходного материала]])),MAX($I$1:I91)+1,0)</f>
        <v>0</v>
      </c>
      <c r="J92" s="195">
        <f>IF(ISNUMBER(SEARCH('Карта учёта'!$B$18,Расходка[[#This Row],[Наименование расходного материала]])),MAX($J$1:J91)+1,0)</f>
        <v>0</v>
      </c>
      <c r="K92" s="195">
        <f>IF(ISNUMBER(SEARCH('Карта учёта'!$B$19,Расходка[[#This Row],[Наименование расходного материала]])),MAX($K$1:K91)+1,0)</f>
        <v>0</v>
      </c>
      <c r="L92" s="195">
        <f>IF(ISNUMBER(SEARCH('Карта учёта'!$B$20,Расходка[[#This Row],[Наименование расходного материала]])),MAX($L$1:L91)+1,0)</f>
        <v>0</v>
      </c>
      <c r="M92" s="195">
        <f>IF(ISNUMBER(SEARCH('Карта учёта'!$B$21,Расходка[[#This Row],[Наименование расходного материала]])),MAX($M$1:M91)+1,0)</f>
        <v>0</v>
      </c>
      <c r="N92" s="195">
        <f>IF(ISNUMBER(SEARCH('Карта учёта'!$B$22,Расходка[[#This Row],[Наименование расходного материала]])),MAX($N$1:N91)+1,0)</f>
        <v>0</v>
      </c>
      <c r="O92" s="195">
        <f>IF(ISNUMBER(SEARCH('Карта учёта'!$B$23,Расходка[[#This Row],[Наименование расходного материала]])),MAX($O$1:O91)+1,0)</f>
        <v>0</v>
      </c>
      <c r="P92" s="195">
        <f>IF(ISNUMBER(SEARCH('Карта учёта'!$B$24,Расходка[[#This Row],[Наименование расходного материала]])),MAX($P$1:P91)+1,0)</f>
        <v>0</v>
      </c>
      <c r="Q92" s="195">
        <f>IF(ISNUMBER(SEARCH('Карта учёта'!$B$25,Расходка[[#This Row],[Наименование расходного материала]])),MAX($Q$1:Q91)+1,0)</f>
        <v>0</v>
      </c>
      <c r="R92" s="196" t="str">
        <f>IFERROR(INDEX(Расходка[Наименование расходного материала],MATCH(Расходка[[#This Row],[№]],Поиск_расходки[Индекс1],0)),"")</f>
        <v/>
      </c>
      <c r="S92" s="196" t="str">
        <f>IFERROR(INDEX(Расходка[Наименование расходного материала],MATCH(Расходка[[#This Row],[№]],Поиск_расходки[Индекс2],0)),"")</f>
        <v/>
      </c>
      <c r="T92" s="196" t="str">
        <f>IFERROR(INDEX(Расходка[Наименование расходного материала],MATCH(Расходка[[#This Row],[№]],Поиск_расходки[Индекс3],0)),"")</f>
        <v/>
      </c>
      <c r="U92" s="196" t="str">
        <f>IFERROR(INDEX(Расходка[Наименование расходного материала],MATCH(Расходка[[#This Row],[№]],Поиск_расходки[Индекс4],0)),"")</f>
        <v/>
      </c>
      <c r="V92" s="196" t="str">
        <f>IFERROR(INDEX(Расходка[Наименование расходного материала],MATCH(Расходка[[#This Row],[№]],Поиск_расходки[Индекс5],0)),"")</f>
        <v/>
      </c>
      <c r="W92" s="196" t="str">
        <f>IFERROR(INDEX(Расходка[Наименование расходного материала],MATCH(Расходка[[#This Row],[№]],Поиск_расходки[Индекс6],0)),"")</f>
        <v/>
      </c>
      <c r="X92" s="196" t="str">
        <f>IFERROR(INDEX(Расходка[Наименование расходного материала],MATCH(Расходка[[#This Row],[№]],Поиск_расходки[Индекс7],0)),"")</f>
        <v/>
      </c>
      <c r="Y92" s="196" t="str">
        <f>IFERROR(INDEX(Расходка[Наименование расходного материала],MATCH(Расходка[[#This Row],[№]],Поиск_расходки[Индекс8],0)),"")</f>
        <v/>
      </c>
      <c r="Z92" s="196" t="str">
        <f>IFERROR(INDEX(Расходка[Наименование расходного материала],MATCH(Расходка[[#This Row],[№]],Поиск_расходки[Индекс9],0)),"")</f>
        <v/>
      </c>
      <c r="AA92" s="196" t="str">
        <f>IFERROR(INDEX(Расходка[Наименование расходного материала],MATCH(Расходка[[#This Row],[№]],Поиск_расходки[Индекс10],0)),"")</f>
        <v/>
      </c>
      <c r="AB92" s="196" t="str">
        <f>IFERROR(INDEX(Расходка[Наименование расходного материала],MATCH(Расходка[[#This Row],[№]],Поиск_расходки[Индекс11],0)),"")</f>
        <v/>
      </c>
      <c r="AC92" s="196" t="str">
        <f>IFERROR(INDEX(Расходка[Наименование расходного материала],MATCH(Расходка[[#This Row],[№]],Поиск_расходки[Индекс12],0)),"")</f>
        <v/>
      </c>
      <c r="AD92" s="196" t="str">
        <f>IFERROR(INDEX(Расходка[Наименование расходного материала],MATCH(Расходка[[#This Row],[№]],Поиск_расходки[Индекс13],0)),"")</f>
        <v/>
      </c>
      <c r="AF92" s="4" t="s">
        <v>6</v>
      </c>
      <c r="AG92" s="4" t="s">
        <v>482</v>
      </c>
    </row>
    <row r="93" spans="1:33">
      <c r="E93" s="195">
        <f>IF(ISNUMBER(SEARCH('Карта учёта'!$B$13,Расходка[[#This Row],[Наименование расходного материала]])),MAX($E$1:E92)+1,0)</f>
        <v>0</v>
      </c>
      <c r="F93" s="195">
        <f>IF(ISNUMBER(SEARCH('Карта учёта'!$B$14,Расходка[[#This Row],[Наименование расходного материала]])),MAX($F$1:F92)+1,0)</f>
        <v>0</v>
      </c>
      <c r="G93" s="195">
        <f>IF(ISNUMBER(SEARCH('Карта учёта'!$B$15,Расходка[[#This Row],[Наименование расходного материала]])),MAX($G$1:G92)+1,0)</f>
        <v>0</v>
      </c>
      <c r="H93" s="195">
        <f>IF(ISNUMBER(SEARCH('Карта учёта'!$B$16,Расходка[[#This Row],[Наименование расходного материала]])),MAX($H$1:H92)+1,0)</f>
        <v>0</v>
      </c>
      <c r="I93" s="195">
        <f>IF(ISNUMBER(SEARCH('Карта учёта'!$B$17,Расходка[[#This Row],[Наименование расходного материала]])),MAX($I$1:I92)+1,0)</f>
        <v>0</v>
      </c>
      <c r="J93" s="195">
        <f>IF(ISNUMBER(SEARCH('Карта учёта'!$B$18,Расходка[[#This Row],[Наименование расходного материала]])),MAX($J$1:J92)+1,0)</f>
        <v>0</v>
      </c>
      <c r="K93" s="195">
        <f>IF(ISNUMBER(SEARCH('Карта учёта'!$B$19,Расходка[[#This Row],[Наименование расходного материала]])),MAX($K$1:K92)+1,0)</f>
        <v>0</v>
      </c>
      <c r="L93" s="195">
        <f>IF(ISNUMBER(SEARCH('Карта учёта'!$B$20,Расходка[[#This Row],[Наименование расходного материала]])),MAX($L$1:L92)+1,0)</f>
        <v>0</v>
      </c>
      <c r="M93" s="195">
        <f>IF(ISNUMBER(SEARCH('Карта учёта'!$B$21,Расходка[[#This Row],[Наименование расходного материала]])),MAX($M$1:M92)+1,0)</f>
        <v>0</v>
      </c>
      <c r="N93" s="195">
        <f>IF(ISNUMBER(SEARCH('Карта учёта'!$B$22,Расходка[[#This Row],[Наименование расходного материала]])),MAX($N$1:N92)+1,0)</f>
        <v>0</v>
      </c>
      <c r="O93" s="195">
        <f>IF(ISNUMBER(SEARCH('Карта учёта'!$B$23,Расходка[[#This Row],[Наименование расходного материала]])),MAX($O$1:O92)+1,0)</f>
        <v>0</v>
      </c>
      <c r="P93" s="195">
        <f>IF(ISNUMBER(SEARCH('Карта учёта'!$B$24,Расходка[[#This Row],[Наименование расходного материала]])),MAX($P$1:P92)+1,0)</f>
        <v>0</v>
      </c>
      <c r="Q93" s="195">
        <f>IF(ISNUMBER(SEARCH('Карта учёта'!$B$25,Расходка[[#This Row],[Наименование расходного материала]])),MAX($Q$1:Q92)+1,0)</f>
        <v>0</v>
      </c>
      <c r="R93" s="196" t="str">
        <f>IFERROR(INDEX(Расходка[Наименование расходного материала],MATCH(Расходка[[#This Row],[№]],Поиск_расходки[Индекс1],0)),"")</f>
        <v/>
      </c>
      <c r="S93" s="196" t="str">
        <f>IFERROR(INDEX(Расходка[Наименование расходного материала],MATCH(Расходка[[#This Row],[№]],Поиск_расходки[Индекс2],0)),"")</f>
        <v/>
      </c>
      <c r="T93" s="196" t="str">
        <f>IFERROR(INDEX(Расходка[Наименование расходного материала],MATCH(Расходка[[#This Row],[№]],Поиск_расходки[Индекс3],0)),"")</f>
        <v/>
      </c>
      <c r="U93" s="196" t="str">
        <f>IFERROR(INDEX(Расходка[Наименование расходного материала],MATCH(Расходка[[#This Row],[№]],Поиск_расходки[Индекс4],0)),"")</f>
        <v/>
      </c>
      <c r="V93" s="196" t="str">
        <f>IFERROR(INDEX(Расходка[Наименование расходного материала],MATCH(Расходка[[#This Row],[№]],Поиск_расходки[Индекс5],0)),"")</f>
        <v/>
      </c>
      <c r="W93" s="196" t="str">
        <f>IFERROR(INDEX(Расходка[Наименование расходного материала],MATCH(Расходка[[#This Row],[№]],Поиск_расходки[Индекс6],0)),"")</f>
        <v/>
      </c>
      <c r="X93" s="196" t="str">
        <f>IFERROR(INDEX(Расходка[Наименование расходного материала],MATCH(Расходка[[#This Row],[№]],Поиск_расходки[Индекс7],0)),"")</f>
        <v/>
      </c>
      <c r="Y93" s="196" t="str">
        <f>IFERROR(INDEX(Расходка[Наименование расходного материала],MATCH(Расходка[[#This Row],[№]],Поиск_расходки[Индекс8],0)),"")</f>
        <v/>
      </c>
      <c r="Z93" s="196" t="str">
        <f>IFERROR(INDEX(Расходка[Наименование расходного материала],MATCH(Расходка[[#This Row],[№]],Поиск_расходки[Индекс9],0)),"")</f>
        <v/>
      </c>
      <c r="AA93" s="196" t="str">
        <f>IFERROR(INDEX(Расходка[Наименование расходного материала],MATCH(Расходка[[#This Row],[№]],Поиск_расходки[Индекс10],0)),"")</f>
        <v/>
      </c>
      <c r="AB93" s="196" t="str">
        <f>IFERROR(INDEX(Расходка[Наименование расходного материала],MATCH(Расходка[[#This Row],[№]],Поиск_расходки[Индекс11],0)),"")</f>
        <v/>
      </c>
      <c r="AC93" s="196" t="str">
        <f>IFERROR(INDEX(Расходка[Наименование расходного материала],MATCH(Расходка[[#This Row],[№]],Поиск_расходки[Индекс12],0)),"")</f>
        <v/>
      </c>
      <c r="AD93" s="196" t="str">
        <f>IFERROR(INDEX(Расходка[Наименование расходного материала],MATCH(Расходка[[#This Row],[№]],Поиск_расходки[Индекс13],0)),"")</f>
        <v/>
      </c>
      <c r="AF93" s="4" t="s">
        <v>6</v>
      </c>
      <c r="AG93" s="4" t="s">
        <v>483</v>
      </c>
    </row>
    <row r="94" spans="1:33">
      <c r="AF94" s="4" t="s">
        <v>6</v>
      </c>
      <c r="AG94" s="4" t="s">
        <v>430</v>
      </c>
    </row>
    <row r="95" spans="1:33"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9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46" zoomScale="90" zoomScaleNormal="90" workbookViewId="0">
      <selection activeCell="B61" sqref="B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8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536</v>
      </c>
      <c r="C14" t="str">
        <f>CONCATENATE(A14,B14)</f>
        <v>Оператор: А.Г. Рыбаков</v>
      </c>
    </row>
    <row r="15" spans="1:5">
      <c r="A15" t="s">
        <v>108</v>
      </c>
      <c r="B15" t="s">
        <v>110</v>
      </c>
      <c r="C15" t="str">
        <f t="shared" si="0"/>
        <v xml:space="preserve">Оператор: А.С. Щербаков </v>
      </c>
    </row>
    <row r="16" spans="1:5">
      <c r="A16" t="s">
        <v>120</v>
      </c>
      <c r="B16" t="s">
        <v>517</v>
      </c>
      <c r="C16" s="200" t="str">
        <f>CONCATENATE(A16,B16)</f>
        <v>Старшая мед.сетра: Н.Б. Шишкина</v>
      </c>
    </row>
    <row r="17" spans="1:3">
      <c r="A17" t="s">
        <v>120</v>
      </c>
      <c r="B17" t="s">
        <v>122</v>
      </c>
      <c r="C17" t="str">
        <f>CONCATENATE(A17,B17)</f>
        <v>Старшая мед.сетра: О.Н. Черткова</v>
      </c>
    </row>
    <row r="18" spans="1:3">
      <c r="A18" t="s">
        <v>123</v>
      </c>
      <c r="B18" t="s">
        <v>350</v>
      </c>
      <c r="C18" t="str">
        <f t="shared" si="0"/>
        <v xml:space="preserve">И/О старшей мед.сетры: А.А. Нефёдова </v>
      </c>
    </row>
    <row r="19" spans="1:3">
      <c r="A19" t="s">
        <v>123</v>
      </c>
      <c r="B19" t="s">
        <v>349</v>
      </c>
      <c r="C19" t="str">
        <f>CONCATENATE(A19,B19)</f>
        <v>И/О старшей мед.сетры: А.М. Казанцева</v>
      </c>
    </row>
    <row r="20" spans="1:3">
      <c r="C20" s="200"/>
    </row>
    <row r="21" spans="1:3">
      <c r="C21" s="200"/>
    </row>
    <row r="22" spans="1:3">
      <c r="A22" t="s">
        <v>175</v>
      </c>
      <c r="B22" t="s">
        <v>174</v>
      </c>
    </row>
    <row r="23" spans="1:3">
      <c r="A23" t="s">
        <v>170</v>
      </c>
      <c r="B23" t="s">
        <v>267</v>
      </c>
    </row>
    <row r="24" spans="1:3">
      <c r="A24" t="s">
        <v>170</v>
      </c>
      <c r="B24" t="s">
        <v>176</v>
      </c>
    </row>
    <row r="25" spans="1:3">
      <c r="A25" t="s">
        <v>170</v>
      </c>
      <c r="B25" t="s">
        <v>304</v>
      </c>
    </row>
    <row r="26" spans="1:3">
      <c r="A26" t="s">
        <v>170</v>
      </c>
      <c r="B26" t="s">
        <v>250</v>
      </c>
    </row>
    <row r="27" spans="1:3">
      <c r="A27" t="s">
        <v>170</v>
      </c>
      <c r="B27" t="s">
        <v>264</v>
      </c>
    </row>
    <row r="28" spans="1:3">
      <c r="A28" t="s">
        <v>170</v>
      </c>
      <c r="B28" t="s">
        <v>268</v>
      </c>
    </row>
    <row r="29" spans="1:3">
      <c r="A29" t="s">
        <v>170</v>
      </c>
      <c r="B29" t="s">
        <v>256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302</v>
      </c>
    </row>
    <row r="32" spans="1:3">
      <c r="A32" t="s">
        <v>170</v>
      </c>
      <c r="B32" t="s">
        <v>254</v>
      </c>
    </row>
    <row r="33" spans="1:2">
      <c r="A33" t="s">
        <v>170</v>
      </c>
      <c r="B33" t="s">
        <v>270</v>
      </c>
    </row>
    <row r="34" spans="1:2">
      <c r="A34" t="s">
        <v>170</v>
      </c>
      <c r="B34" t="s">
        <v>353</v>
      </c>
    </row>
    <row r="35" spans="1:2">
      <c r="A35" t="s">
        <v>170</v>
      </c>
      <c r="B35" t="s">
        <v>263</v>
      </c>
    </row>
    <row r="36" spans="1:2">
      <c r="A36" t="s">
        <v>170</v>
      </c>
      <c r="B36" t="s">
        <v>249</v>
      </c>
    </row>
    <row r="37" spans="1:2">
      <c r="A37" t="s">
        <v>170</v>
      </c>
      <c r="B37" t="s">
        <v>253</v>
      </c>
    </row>
    <row r="38" spans="1:2">
      <c r="A38" t="s">
        <v>170</v>
      </c>
      <c r="B38" t="s">
        <v>248</v>
      </c>
    </row>
    <row r="39" spans="1:2">
      <c r="A39" t="s">
        <v>170</v>
      </c>
      <c r="B39" t="s">
        <v>364</v>
      </c>
    </row>
    <row r="40" spans="1:2">
      <c r="A40" t="s">
        <v>170</v>
      </c>
      <c r="B40" t="s">
        <v>508</v>
      </c>
    </row>
    <row r="41" spans="1:2">
      <c r="A41" t="s">
        <v>170</v>
      </c>
      <c r="B41" t="s">
        <v>266</v>
      </c>
    </row>
    <row r="42" spans="1:2">
      <c r="A42" t="s">
        <v>170</v>
      </c>
      <c r="B42" t="s">
        <v>265</v>
      </c>
    </row>
    <row r="43" spans="1:2">
      <c r="A43" t="s">
        <v>170</v>
      </c>
      <c r="B43" t="s">
        <v>257</v>
      </c>
    </row>
    <row r="44" spans="1:2">
      <c r="A44" t="s">
        <v>170</v>
      </c>
      <c r="B44" t="s">
        <v>251</v>
      </c>
    </row>
    <row r="45" spans="1:2">
      <c r="A45" t="s">
        <v>170</v>
      </c>
      <c r="B45" t="s">
        <v>252</v>
      </c>
    </row>
    <row r="46" spans="1:2">
      <c r="A46" t="s">
        <v>303</v>
      </c>
      <c r="B46" t="s">
        <v>260</v>
      </c>
    </row>
    <row r="47" spans="1:2">
      <c r="A47" t="s">
        <v>303</v>
      </c>
      <c r="B47" t="s">
        <v>261</v>
      </c>
    </row>
    <row r="48" spans="1:2">
      <c r="A48" t="s">
        <v>303</v>
      </c>
      <c r="B48" t="s">
        <v>262</v>
      </c>
    </row>
    <row r="49" spans="1:2">
      <c r="A49" t="s">
        <v>303</v>
      </c>
      <c r="B49" t="s">
        <v>178</v>
      </c>
    </row>
    <row r="50" spans="1:2">
      <c r="A50" t="s">
        <v>303</v>
      </c>
      <c r="B50" t="s">
        <v>258</v>
      </c>
    </row>
    <row r="51" spans="1:2">
      <c r="A51" t="s">
        <v>303</v>
      </c>
      <c r="B51" t="s">
        <v>269</v>
      </c>
    </row>
    <row r="52" spans="1:2">
      <c r="A52" t="s">
        <v>303</v>
      </c>
      <c r="B52" t="s">
        <v>177</v>
      </c>
    </row>
    <row r="53" spans="1:2">
      <c r="A53" t="s">
        <v>303</v>
      </c>
      <c r="B53" t="s">
        <v>505</v>
      </c>
    </row>
    <row r="54" spans="1:2">
      <c r="A54" t="s">
        <v>303</v>
      </c>
      <c r="B54" t="s">
        <v>259</v>
      </c>
    </row>
    <row r="55" spans="1:2">
      <c r="A55" t="s">
        <v>303</v>
      </c>
      <c r="B55" t="s">
        <v>369</v>
      </c>
    </row>
    <row r="56" spans="1:2">
      <c r="A56" t="s">
        <v>303</v>
      </c>
      <c r="B56" t="s">
        <v>365</v>
      </c>
    </row>
    <row r="57" spans="1:2">
      <c r="A57" t="s">
        <v>303</v>
      </c>
      <c r="B57" t="s">
        <v>533</v>
      </c>
    </row>
    <row r="58" spans="1:2">
      <c r="A58" t="s">
        <v>303</v>
      </c>
      <c r="B58" t="s">
        <v>534</v>
      </c>
    </row>
    <row r="59" spans="1:2">
      <c r="A59" t="s">
        <v>303</v>
      </c>
      <c r="B59" t="s">
        <v>535</v>
      </c>
    </row>
    <row r="60" spans="1:2">
      <c r="A60" t="s">
        <v>303</v>
      </c>
      <c r="B60" t="s">
        <v>544</v>
      </c>
    </row>
    <row r="61" spans="1:2">
      <c r="A61" t="s">
        <v>303</v>
      </c>
      <c r="B61" t="s">
        <v>530</v>
      </c>
    </row>
    <row r="62" spans="1:2">
      <c r="A62" t="s">
        <v>171</v>
      </c>
      <c r="B62" t="s">
        <v>144</v>
      </c>
    </row>
    <row r="63" spans="1:2">
      <c r="A63" t="s">
        <v>171</v>
      </c>
      <c r="B63" t="s">
        <v>147</v>
      </c>
    </row>
    <row r="64" spans="1:2">
      <c r="A64" t="s">
        <v>171</v>
      </c>
      <c r="B64" t="s">
        <v>150</v>
      </c>
    </row>
    <row r="65" spans="1:2">
      <c r="A65" t="s">
        <v>171</v>
      </c>
      <c r="B65" t="s">
        <v>153</v>
      </c>
    </row>
    <row r="66" spans="1:2">
      <c r="A66" t="s">
        <v>171</v>
      </c>
      <c r="B66" t="s">
        <v>156</v>
      </c>
    </row>
    <row r="67" spans="1:2">
      <c r="A67" t="s">
        <v>171</v>
      </c>
      <c r="B67" t="s">
        <v>159</v>
      </c>
    </row>
    <row r="68" spans="1:2">
      <c r="A68" t="s">
        <v>171</v>
      </c>
      <c r="B68" t="s">
        <v>164</v>
      </c>
    </row>
    <row r="69" spans="1:2">
      <c r="A69" t="s">
        <v>171</v>
      </c>
      <c r="B69" t="s">
        <v>275</v>
      </c>
    </row>
    <row r="70" spans="1:2">
      <c r="A70" t="s">
        <v>171</v>
      </c>
      <c r="B70" t="s">
        <v>166</v>
      </c>
    </row>
    <row r="71" spans="1:2">
      <c r="A71" t="s">
        <v>171</v>
      </c>
      <c r="B71" t="s">
        <v>167</v>
      </c>
    </row>
    <row r="72" spans="1:2">
      <c r="A72" t="s">
        <v>171</v>
      </c>
      <c r="B72" t="s">
        <v>168</v>
      </c>
    </row>
    <row r="73" spans="1:2">
      <c r="A73" t="s">
        <v>171</v>
      </c>
      <c r="B73" t="s">
        <v>169</v>
      </c>
    </row>
    <row r="74" spans="1:2">
      <c r="A74" t="s">
        <v>171</v>
      </c>
      <c r="B74" t="s">
        <v>141</v>
      </c>
    </row>
    <row r="75" spans="1:2">
      <c r="A75" t="s">
        <v>171</v>
      </c>
      <c r="B75" t="s">
        <v>185</v>
      </c>
    </row>
    <row r="76" spans="1:2">
      <c r="A76" t="s">
        <v>172</v>
      </c>
      <c r="B76" t="s">
        <v>342</v>
      </c>
    </row>
    <row r="77" spans="1:2">
      <c r="A77" t="s">
        <v>172</v>
      </c>
      <c r="B77" t="s">
        <v>143</v>
      </c>
    </row>
    <row r="78" spans="1:2">
      <c r="A78" t="s">
        <v>172</v>
      </c>
      <c r="B78" t="s">
        <v>367</v>
      </c>
    </row>
    <row r="79" spans="1:2">
      <c r="A79" t="s">
        <v>172</v>
      </c>
      <c r="B79" t="s">
        <v>146</v>
      </c>
    </row>
    <row r="80" spans="1:2">
      <c r="A80" t="s">
        <v>172</v>
      </c>
      <c r="B80" t="s">
        <v>140</v>
      </c>
    </row>
    <row r="81" spans="1:2">
      <c r="A81" t="s">
        <v>172</v>
      </c>
      <c r="B81" t="s">
        <v>149</v>
      </c>
    </row>
    <row r="82" spans="1:2">
      <c r="A82" t="s">
        <v>172</v>
      </c>
      <c r="B82" t="s">
        <v>152</v>
      </c>
    </row>
    <row r="83" spans="1:2">
      <c r="A83" t="s">
        <v>172</v>
      </c>
      <c r="B83" t="s">
        <v>155</v>
      </c>
    </row>
    <row r="84" spans="1:2">
      <c r="A84" t="s">
        <v>172</v>
      </c>
      <c r="B84" t="s">
        <v>158</v>
      </c>
    </row>
    <row r="85" spans="1:2">
      <c r="A85" t="s">
        <v>172</v>
      </c>
      <c r="B85" t="s">
        <v>161</v>
      </c>
    </row>
    <row r="86" spans="1:2">
      <c r="A86" t="s">
        <v>172</v>
      </c>
      <c r="B86" t="s">
        <v>532</v>
      </c>
    </row>
    <row r="87" spans="1:2">
      <c r="A87" t="s">
        <v>172</v>
      </c>
      <c r="B87" t="s">
        <v>163</v>
      </c>
    </row>
    <row r="88" spans="1:2">
      <c r="A88" t="s">
        <v>184</v>
      </c>
      <c r="B88" t="s">
        <v>142</v>
      </c>
    </row>
    <row r="89" spans="1:2">
      <c r="A89" t="s">
        <v>184</v>
      </c>
      <c r="B89" t="s">
        <v>274</v>
      </c>
    </row>
    <row r="90" spans="1:2">
      <c r="A90" t="s">
        <v>184</v>
      </c>
      <c r="B90" t="s">
        <v>145</v>
      </c>
    </row>
    <row r="91" spans="1:2">
      <c r="A91" t="s">
        <v>184</v>
      </c>
      <c r="B91" t="s">
        <v>148</v>
      </c>
    </row>
    <row r="92" spans="1:2">
      <c r="A92" t="s">
        <v>184</v>
      </c>
      <c r="B92" t="s">
        <v>151</v>
      </c>
    </row>
    <row r="93" spans="1:2">
      <c r="A93" t="s">
        <v>184</v>
      </c>
      <c r="B93" t="s">
        <v>154</v>
      </c>
    </row>
    <row r="94" spans="1:2">
      <c r="A94" t="s">
        <v>184</v>
      </c>
      <c r="B94" t="s">
        <v>160</v>
      </c>
    </row>
    <row r="95" spans="1:2">
      <c r="A95" t="s">
        <v>184</v>
      </c>
      <c r="B95" t="s">
        <v>157</v>
      </c>
    </row>
    <row r="96" spans="1:2">
      <c r="A96" t="s">
        <v>184</v>
      </c>
      <c r="B96" t="s">
        <v>162</v>
      </c>
    </row>
    <row r="97" spans="1:2">
      <c r="A97" t="s">
        <v>184</v>
      </c>
      <c r="B9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3:A9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2025-06-17T07:31:45Z</cp:lastPrinted>
  <dcterms:created xsi:type="dcterms:W3CDTF">2015-06-05T18:19:34Z</dcterms:created>
  <dcterms:modified xsi:type="dcterms:W3CDTF">2025-06-17T07:35:14Z</dcterms:modified>
</cp:coreProperties>
</file>