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9" l="1"/>
  <c r="A79" i="1"/>
  <c r="A78" i="1" l="1"/>
  <c r="E79" i="1"/>
  <c r="E80" i="1"/>
  <c r="E81" i="1"/>
  <c r="F79" i="1"/>
  <c r="F80" i="1"/>
  <c r="F81" i="1"/>
  <c r="G79" i="1"/>
  <c r="G80" i="1"/>
  <c r="G81" i="1"/>
  <c r="H79" i="1"/>
  <c r="H80" i="1"/>
  <c r="H81" i="1"/>
  <c r="I79" i="1"/>
  <c r="I80" i="1"/>
  <c r="I81" i="1"/>
  <c r="J79" i="1"/>
  <c r="J80" i="1"/>
  <c r="J81" i="1"/>
  <c r="K80" i="1"/>
  <c r="K81" i="1"/>
  <c r="L79" i="1"/>
  <c r="L80" i="1"/>
  <c r="L81" i="1"/>
  <c r="M79" i="1"/>
  <c r="M80" i="1"/>
  <c r="M81" i="1"/>
  <c r="N79" i="1"/>
  <c r="N80" i="1"/>
  <c r="N81" i="1"/>
  <c r="O79" i="1"/>
  <c r="O80" i="1"/>
  <c r="O81" i="1"/>
  <c r="P79" i="1"/>
  <c r="P80" i="1"/>
  <c r="P81" i="1"/>
  <c r="Q79" i="1"/>
  <c r="Q80" i="1"/>
  <c r="Q81" i="1"/>
  <c r="R80" i="1"/>
  <c r="R81" i="1"/>
  <c r="S80" i="1"/>
  <c r="S81" i="1"/>
  <c r="T80" i="1"/>
  <c r="T81" i="1"/>
  <c r="U80" i="1"/>
  <c r="U81" i="1"/>
  <c r="V80" i="1"/>
  <c r="V81" i="1"/>
  <c r="W80" i="1"/>
  <c r="W81" i="1"/>
  <c r="X80" i="1"/>
  <c r="X81" i="1"/>
  <c r="Y80" i="1"/>
  <c r="Y81" i="1"/>
  <c r="Z80" i="1"/>
  <c r="Z81" i="1"/>
  <c r="AA80" i="1"/>
  <c r="AA81" i="1"/>
  <c r="AB80" i="1"/>
  <c r="AB81" i="1"/>
  <c r="AC80" i="1"/>
  <c r="AC81" i="1"/>
  <c r="AD80" i="1"/>
  <c r="AD81" i="1"/>
  <c r="B13" i="9" l="1"/>
  <c r="A54" i="1" l="1"/>
  <c r="A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5" i="1"/>
  <c r="F76" i="1"/>
  <c r="F77" i="1"/>
  <c r="F78" i="1"/>
  <c r="G78" i="1"/>
  <c r="H78" i="1"/>
  <c r="J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O11" i="1" s="1"/>
  <c r="O12" i="1" s="1"/>
  <c r="O13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79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Q78" i="1" s="1"/>
  <c r="AD79" i="1" s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77" i="1" l="1"/>
  <c r="AD78" i="1"/>
  <c r="AD75" i="1"/>
  <c r="O77" i="1"/>
  <c r="O78" i="1" s="1"/>
  <c r="AB79" i="1" s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AB77" i="1" l="1"/>
  <c r="AB78" i="1"/>
  <c r="AB76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P30" i="1" l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S79" i="1" s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U45" i="1" s="1"/>
  <c r="U70" i="1"/>
  <c r="U73" i="1"/>
  <c r="U59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U44" i="1" l="1"/>
  <c r="U69" i="1"/>
  <c r="U42" i="1"/>
  <c r="U39" i="1"/>
  <c r="U79" i="1"/>
  <c r="U52" i="1"/>
  <c r="U61" i="1"/>
  <c r="U54" i="1"/>
  <c r="U53" i="1"/>
  <c r="U78" i="1"/>
  <c r="U41" i="1"/>
  <c r="U58" i="1"/>
  <c r="U74" i="1"/>
  <c r="U60" i="1"/>
  <c r="U68" i="1"/>
  <c r="U75" i="1"/>
  <c r="U63" i="1"/>
  <c r="U49" i="1"/>
  <c r="U71" i="1"/>
  <c r="U67" i="1"/>
  <c r="U43" i="1"/>
  <c r="U62" i="1"/>
  <c r="U50" i="1"/>
  <c r="U76" i="1"/>
  <c r="U48" i="1"/>
  <c r="U65" i="1"/>
  <c r="U77" i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J76" i="1" l="1"/>
  <c r="I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I78" i="1" s="1"/>
  <c r="J77" i="1"/>
  <c r="W57" i="1" s="1"/>
  <c r="W64" i="1"/>
  <c r="W70" i="1"/>
  <c r="W41" i="1"/>
  <c r="W44" i="1"/>
  <c r="W56" i="1"/>
  <c r="W59" i="1"/>
  <c r="W43" i="1"/>
  <c r="W54" i="1"/>
  <c r="W66" i="1"/>
  <c r="W52" i="1"/>
  <c r="W49" i="1"/>
  <c r="W67" i="1"/>
  <c r="W63" i="1"/>
  <c r="W60" i="1"/>
  <c r="W47" i="1"/>
  <c r="W46" i="1"/>
  <c r="W53" i="1"/>
  <c r="W45" i="1"/>
  <c r="W40" i="1"/>
  <c r="W58" i="1"/>
  <c r="W61" i="1"/>
  <c r="W62" i="1"/>
  <c r="W55" i="1"/>
  <c r="W65" i="1"/>
  <c r="W68" i="1"/>
  <c r="W74" i="1"/>
  <c r="W73" i="1"/>
  <c r="W51" i="1"/>
  <c r="W72" i="1"/>
  <c r="W39" i="1"/>
  <c r="W76" i="1"/>
  <c r="W77" i="1"/>
  <c r="P36" i="1"/>
  <c r="AC36" i="1" s="1"/>
  <c r="AC35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14" i="1"/>
  <c r="V20" i="1"/>
  <c r="V23" i="1"/>
  <c r="V15" i="1"/>
  <c r="V32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78" i="1" l="1"/>
  <c r="W79" i="1"/>
  <c r="V2" i="1"/>
  <c r="V79" i="1"/>
  <c r="V26" i="1"/>
  <c r="V36" i="1"/>
  <c r="V6" i="1"/>
  <c r="V77" i="1"/>
  <c r="V11" i="1"/>
  <c r="V37" i="1"/>
  <c r="V27" i="1"/>
  <c r="V19" i="1"/>
  <c r="V9" i="1"/>
  <c r="V25" i="1"/>
  <c r="V34" i="1"/>
  <c r="V10" i="1"/>
  <c r="V4" i="1"/>
  <c r="V3" i="1"/>
  <c r="V17" i="1"/>
  <c r="V12" i="1"/>
  <c r="V8" i="1"/>
  <c r="V62" i="1"/>
  <c r="V50" i="1"/>
  <c r="V78" i="1"/>
  <c r="V68" i="1"/>
  <c r="V52" i="1"/>
  <c r="V63" i="1"/>
  <c r="V49" i="1"/>
  <c r="V45" i="1"/>
  <c r="V59" i="1"/>
  <c r="V75" i="1"/>
  <c r="V41" i="1"/>
  <c r="V53" i="1"/>
  <c r="V55" i="1"/>
  <c r="V70" i="1"/>
  <c r="V42" i="1"/>
  <c r="V76" i="1"/>
  <c r="V51" i="1"/>
  <c r="V67" i="1"/>
  <c r="V46" i="1"/>
  <c r="V54" i="1"/>
  <c r="V72" i="1"/>
  <c r="V48" i="1"/>
  <c r="V56" i="1"/>
  <c r="V74" i="1"/>
  <c r="V40" i="1"/>
  <c r="V61" i="1"/>
  <c r="V64" i="1"/>
  <c r="V66" i="1"/>
  <c r="V43" i="1"/>
  <c r="V44" i="1"/>
  <c r="V69" i="1"/>
  <c r="V60" i="1"/>
  <c r="V71" i="1"/>
  <c r="V58" i="1"/>
  <c r="V47" i="1"/>
  <c r="V65" i="1"/>
  <c r="V39" i="1"/>
  <c r="V5" i="1"/>
  <c r="V13" i="1"/>
  <c r="V7" i="1"/>
  <c r="V73" i="1"/>
  <c r="V57" i="1"/>
  <c r="W2" i="1"/>
  <c r="W50" i="1"/>
  <c r="W48" i="1"/>
  <c r="W69" i="1"/>
  <c r="W71" i="1"/>
  <c r="W75" i="1"/>
  <c r="W42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M51" i="1"/>
  <c r="M52" i="1" s="1"/>
  <c r="M53" i="1" s="1"/>
  <c r="L50" i="1"/>
  <c r="G63" i="1" l="1"/>
  <c r="K75" i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K77" i="1" l="1"/>
  <c r="T2" i="1"/>
  <c r="AC45" i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AC68" i="1"/>
  <c r="G74" i="1"/>
  <c r="G75" i="1" s="1"/>
  <c r="P74" i="1"/>
  <c r="N72" i="1"/>
  <c r="N73" i="1" s="1"/>
  <c r="L67" i="1"/>
  <c r="M61" i="1"/>
  <c r="K79" i="1" l="1"/>
  <c r="X2" i="1" s="1"/>
  <c r="X9" i="1"/>
  <c r="X78" i="1"/>
  <c r="X42" i="1"/>
  <c r="X24" i="1"/>
  <c r="X38" i="1"/>
  <c r="X45" i="1"/>
  <c r="X65" i="1"/>
  <c r="X26" i="1"/>
  <c r="X37" i="1"/>
  <c r="X47" i="1"/>
  <c r="X59" i="1"/>
  <c r="X56" i="1"/>
  <c r="X71" i="1"/>
  <c r="X32" i="1"/>
  <c r="X50" i="1"/>
  <c r="X48" i="1"/>
  <c r="X23" i="1"/>
  <c r="X77" i="1"/>
  <c r="X72" i="1"/>
  <c r="X54" i="1"/>
  <c r="X43" i="1"/>
  <c r="X34" i="1"/>
  <c r="X67" i="1"/>
  <c r="G76" i="1"/>
  <c r="G77" i="1" s="1"/>
  <c r="T39" i="1" s="1"/>
  <c r="AC51" i="1"/>
  <c r="P75" i="1"/>
  <c r="AC73" i="1" s="1"/>
  <c r="T5" i="1"/>
  <c r="T71" i="1"/>
  <c r="T34" i="1"/>
  <c r="T64" i="1"/>
  <c r="T47" i="1"/>
  <c r="T50" i="1"/>
  <c r="T17" i="1"/>
  <c r="T68" i="1"/>
  <c r="T48" i="1"/>
  <c r="T15" i="1"/>
  <c r="T65" i="1"/>
  <c r="T57" i="1"/>
  <c r="T36" i="1"/>
  <c r="T51" i="1"/>
  <c r="T20" i="1"/>
  <c r="T60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X4" i="1" l="1"/>
  <c r="X10" i="1"/>
  <c r="X11" i="1"/>
  <c r="X13" i="1"/>
  <c r="X66" i="1"/>
  <c r="X5" i="1"/>
  <c r="X75" i="1"/>
  <c r="X19" i="1"/>
  <c r="X76" i="1"/>
  <c r="X8" i="1"/>
  <c r="X68" i="1"/>
  <c r="X57" i="1"/>
  <c r="X70" i="1"/>
  <c r="X3" i="1"/>
  <c r="X55" i="1"/>
  <c r="X60" i="1"/>
  <c r="X74" i="1"/>
  <c r="X30" i="1"/>
  <c r="X62" i="1"/>
  <c r="X63" i="1"/>
  <c r="X20" i="1"/>
  <c r="X17" i="1"/>
  <c r="X53" i="1"/>
  <c r="X46" i="1"/>
  <c r="X36" i="1"/>
  <c r="X33" i="1"/>
  <c r="X58" i="1"/>
  <c r="X21" i="1"/>
  <c r="X44" i="1"/>
  <c r="X25" i="1"/>
  <c r="X69" i="1"/>
  <c r="X29" i="1"/>
  <c r="X40" i="1"/>
  <c r="X14" i="1"/>
  <c r="X18" i="1"/>
  <c r="X51" i="1"/>
  <c r="X49" i="1"/>
  <c r="X7" i="1"/>
  <c r="X52" i="1"/>
  <c r="X16" i="1"/>
  <c r="X6" i="1"/>
  <c r="X39" i="1"/>
  <c r="X28" i="1"/>
  <c r="X64" i="1"/>
  <c r="X41" i="1"/>
  <c r="X12" i="1"/>
  <c r="X15" i="1"/>
  <c r="X35" i="1"/>
  <c r="X22" i="1"/>
  <c r="X61" i="1"/>
  <c r="X27" i="1"/>
  <c r="X31" i="1"/>
  <c r="X73" i="1"/>
  <c r="X79" i="1"/>
  <c r="T43" i="1"/>
  <c r="T67" i="1"/>
  <c r="T9" i="1"/>
  <c r="T33" i="1"/>
  <c r="T66" i="1"/>
  <c r="T40" i="1"/>
  <c r="T74" i="1"/>
  <c r="T6" i="1"/>
  <c r="T79" i="1"/>
  <c r="T3" i="1"/>
  <c r="T24" i="1"/>
  <c r="T46" i="1"/>
  <c r="T44" i="1"/>
  <c r="T49" i="1"/>
  <c r="T58" i="1"/>
  <c r="T73" i="1"/>
  <c r="T75" i="1"/>
  <c r="T78" i="1"/>
  <c r="T4" i="1"/>
  <c r="T76" i="1"/>
  <c r="T77" i="1"/>
  <c r="P76" i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51" i="1"/>
  <c r="L69" i="1"/>
  <c r="M63" i="1"/>
  <c r="M64" i="1" s="1"/>
  <c r="M65" i="1" s="1"/>
  <c r="M66" i="1" s="1"/>
  <c r="P77" i="1" l="1"/>
  <c r="P78" i="1" s="1"/>
  <c r="AC79" i="1" s="1"/>
  <c r="AC74" i="1"/>
  <c r="N76" i="1"/>
  <c r="L70" i="1"/>
  <c r="M67" i="1"/>
  <c r="AC77" i="1" l="1"/>
  <c r="AC78" i="1"/>
  <c r="N77" i="1"/>
  <c r="N78" i="1" s="1"/>
  <c r="AA79" i="1" s="1"/>
  <c r="AA74" i="1"/>
  <c r="AC75" i="1"/>
  <c r="AC76" i="1"/>
  <c r="AA75" i="1"/>
  <c r="L71" i="1"/>
  <c r="L72" i="1" s="1"/>
  <c r="L73" i="1" s="1"/>
  <c r="M68" i="1"/>
  <c r="AA77" i="1" l="1"/>
  <c r="AA78" i="1"/>
  <c r="AA76" i="1"/>
  <c r="L74" i="1"/>
  <c r="L75" i="1" s="1"/>
  <c r="M69" i="1"/>
  <c r="L76" i="1" l="1"/>
  <c r="Y3" i="1"/>
  <c r="M70" i="1"/>
  <c r="L77" i="1" l="1"/>
  <c r="M71" i="1"/>
  <c r="L78" i="1" l="1"/>
  <c r="Y79" i="1" s="1"/>
  <c r="Y77" i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Y78" i="1" l="1"/>
  <c r="M73" i="1"/>
  <c r="M74" i="1" l="1"/>
  <c r="M75" i="1" s="1"/>
  <c r="M76" i="1" l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  <c r="M77" i="1" l="1"/>
  <c r="M78" i="1" s="1"/>
  <c r="Z79" i="1" s="1"/>
  <c r="Z77" i="1" l="1"/>
  <c r="Z78" i="1"/>
  <c r="Z75" i="1"/>
  <c r="Z7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<sst xmlns="http://schemas.openxmlformats.org/spreadsheetml/2006/main" count="899" uniqueCount="541">
  <si>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</si>
  <si>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</si>
  <si>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</si>
  <si>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</si>
  <si>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</si>
  <si>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</si>
  <si>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</si>
  <si>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</si>
  <si>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</si>
  <si>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</si>
  <si>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</si>
  <si>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</si>
  <si>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</si>
  <si>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</si>
  <si>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</si>
  <si>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</si>
  <si>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</si>
  <si>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</si>
  <si>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</si>
  <si>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</si>
  <si>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</si>
  <si>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</si>
  <si>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</si>
  <si>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</si>
  <si>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</si>
  <si>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</si>
  <si>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</si>
  <si>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</si>
  <si>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</si>
  <si>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</si>
  <si>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</si>
  <si>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</si>
  <si>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</si>
  <si>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</si>
  <si>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</si>
  <si>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</si>
  <si>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</si>
  <si>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</si>
  <si>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</si>
  <si>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</si>
  <si>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</si>
  <si>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</si>
  <si>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</si>
  <si>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</si>
  <si>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</si>
  <si>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</si>
  <si>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</si>
  <si>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</si>
  <si>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</si>
  <si>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</si>
  <si>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</si>
  <si>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</si>
  <si>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</si>
  <si>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</si>
  <si>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</si>
  <si>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</si>
  <si>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</si>
  <si>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</si>
  <si>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</si>
  <si>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</si>
  <si>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</si>
  <si>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</si>
  <si>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</si>
  <si>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</si>
  <si>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</si>
  <si>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</si>
  <si>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</si>
  <si>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</si>
  <si>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</si>
  <si>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</si>
  <si>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</si>
  <si>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</si>
  <si>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</si>
  <si>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</si>
  <si>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</si>
  <si>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</si>
  <si>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</si>
  <si>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</si>
  <si>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</si>
  <si>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</si>
  <si>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</si>
  <si>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</si>
  <si>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</si>
  <si>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</si>
  <si>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</si>
  <si>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</si>
  <si>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</si>
  <si>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</si>
  <si>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</si>
  <si>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</si>
  <si>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</si>
  <si>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</si>
  <si>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</si>
  <si>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</si>
  <si>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</si>
  <si>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</si>
  <si>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</si>
  <si>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</si>
  <si>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</si>
  <si>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</si>
  <si>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</si>
  <si>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</si>
  <si>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</si>
  <si>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</si>
  <si>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</si>
  <si>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</si>
  <si>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</si>
  <si>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</si>
  <si>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</si>
  <si>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</si>
  <si>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</si>
  <si>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</si>
  <si>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</si>
  <si>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</si>
  <si>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</si>
  <si>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</si>
  <si>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</si>
  <si>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</si>
  <si>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</si>
  <si>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</si>
  <si>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</si>
  <si>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</si>
  <si>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</si>
  <si>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</si>
  <si>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</si>
  <si>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</si>
  <si>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</si>
  <si>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</si>
  <si>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</si>
  <si>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</si>
  <si>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</si>
  <si>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</si>
  <si>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</si>
  <si>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</si>
  <si>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</si>
  <si>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</si>
  <si>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</si>
  <si>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</si>
  <si>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</si>
  <si>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</si>
  <si>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</si>
  <si>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</si>
  <si>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</si>
  <si>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</si>
  <si>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</si>
  <si>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</si>
  <si>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</si>
  <si>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</si>
  <si>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</si>
  <si>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</si>
  <si>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</si>
  <si>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</si>
  <si>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</si>
  <si>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</si>
  <si>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</si>
  <si>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</si>
  <si>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</si>
  <si>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</si>
  <si>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</si>
  <si>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</si>
  <si>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</si>
  <si>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</si>
  <si>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</si>
  <si>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</si>
  <si>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</si>
  <si>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</si>
  <si>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</si>
  <si>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</si>
  <si>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</si>
  <si>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</si>
  <si>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</si>
  <si>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</si>
  <si>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</si>
  <si>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</si>
  <si>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</si>
  <si>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</si>
  <si>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</si>
  <si>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</si>
  <si>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</si>
  <si>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</si>
  <si>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</si>
  <si>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</si>
  <si>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</si>
  <si>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</si>
  <si>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</si>
  <si>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</si>
  <si>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</si>
  <si>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</si>
  <si>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</si>
  <si>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</si>
  <si>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</si>
  <si>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</si>
  <si>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</si>
  <si>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</si>
  <si>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</si>
  <si>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</si>
  <si>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</si>
  <si>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</si>
  <si>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</si>
  <si>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</si>
  <si>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</si>
  <si>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</si>
  <si>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</si>
  <si>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</si>
  <si>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</si>
  <si>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</si>
  <si>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</si>
  <si>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</si>
  <si>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</si>
  <si>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</si>
  <si>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</si>
  <si>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</si>
  <si>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</si>
  <si>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</si>
  <si>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</si>
  <si>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</si>
  <si>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</si>
  <si>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</si>
  <si>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</si>
  <si>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</si>
  <si>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</si>
  <si>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</si>
  <si>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</si>
  <si>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</si>
  <si>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</si>
  <si>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</si>
  <si>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</si>
  <si>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</si>
  <si>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</si>
  <si>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</si>
  <si>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</si>
  <si>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</si>
  <si>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</si>
  <si>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</si>
  <si>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</si>
  <si>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</si>
  <si>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</si>
  <si>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</si>
  <si>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</si>
  <si>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</si>
  <si>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</si>
  <si>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</si>
  <si>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</si>
  <si>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</si>
  <si>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</si>
  <si>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</si>
  <si>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</si>
  <si>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</si>
  <si>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</si>
  <si>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</si>
  <si>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</si>
  <si>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</si>
  <si>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</si>
  <si>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</si>
  <si>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</si>
  <si>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</si>
  <si>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</si>
  <si>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</si>
  <si>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</si>
  <si>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</si>
  <si>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</si>
  <si>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</si>
  <si>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</si>
  <si>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</si>
  <si>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</si>
  <si>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</si>
  <si>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</si>
  <si>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</si>
  <si>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</si>
  <si>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</si>
  <si>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</si>
  <si>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</si>
  <si>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</si>
  <si>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</si>
  <si>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</si>
  <si>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</si>
  <si>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</si>
  <si>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</si>
  <si>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</si>
  <si>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</si>
  <si>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</si>
  <si>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</si>
  <si>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</si>
  <si>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</si>
  <si>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</si>
  <si>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</si>
  <si>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</si>
  <si>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</si>
  <si>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</si>
  <si>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</si>
  <si>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</si>
  <si>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</si>
  <si>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</si>
  <si>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</si>
  <si>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</si>
  <si>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</si>
  <si>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</si>
  <si>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</si>
  <si>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</si>
  <si>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</si>
  <si>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</si>
  <si>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</si>
  <si>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</si>
  <si>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</si>
  <si>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</si>
  <si>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</si>
  <si>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</si>
  <si>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</si>
  <si>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</si>
  <si>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</si>
  <si>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</si>
  <si>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</si>
  <si>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</si>
  <si>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</si>
  <si>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</si>
  <si>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</si>
  <si>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</si>
  <si>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</si>
  <si>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</si>
  <si>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</si>
  <si>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</si>
  <si>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</si>
  <si>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</si>
  <si>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</si>
  <si>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</si>
  <si>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</si>
  <si>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</si>
  <si>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</si>
  <si>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</si>
  <si>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</si>
  <si>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</si>
  <si>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</si>
  <si>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</si>
  <si>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</si>
  <si>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</si>
  <si>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</si>
  <si>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</si>
  <si>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</si>
  <si>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</si>
  <si>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</si>
  <si>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</si>
  <si>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</si>
  <si>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</si>
  <si>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</si>
  <si>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</si>
  <si>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</si>
  <si>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</si>
  <si>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</si>
  <si>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</si>
  <si>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</si>
  <si>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</si>
  <si>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</si>
  <si>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</si>
  <si>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</si>
  <si>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</si>
  <si>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</si>
  <si>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</si>
  <si>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</si>
  <si>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</si>
  <si>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</si>
  <si>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</si>
  <si>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</si>
  <si>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</si>
  <si>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</si>
  <si>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</si>
  <si>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</si>
  <si>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</si>
  <si>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</si>
  <si>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</si>
  <si>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</si>
  <si>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</si>
  <si>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</si>
  <si>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</si>
  <si>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</si>
  <si>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</si>
  <si>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</si>
  <si>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</si>
  <si>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</si>
  <si>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</si>
  <si>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</si>
  <si>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</si>
  <si>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</si>
  <si>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</si>
  <si>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</si>
  <si>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</si>
  <si>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</si>
  <si>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</si>
  <si>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</si>
  <si>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</si>
  <si>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</si>
  <si>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</si>
  <si>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</si>
  <si>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</si>
  <si>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</si>
  <si>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</si>
  <si>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</si>
  <si>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</si>
  <si>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</si>
  <si>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</si>
  <si>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</si>
  <si>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</si>
  <si>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</si>
  <si>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</si>
  <si>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</si>
  <si>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</si>
  <si>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</si>
  <si>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</si>
  <si>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</si>
  <si>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</si>
  <si>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</si>
  <si>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</si>
  <si>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</si>
  <si>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</si>
  <si>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</si>
  <si>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</si>
  <si>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</si>
  <si>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</si>
  <si>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</si>
  <si>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</si>
  <si>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</si>
  <si>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</si>
  <si>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</si>
  <si>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</si>
  <si>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</si>
  <si>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</si>
  <si>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</si>
  <si>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</si>
  <si>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</si>
  <si>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</si>
  <si>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</si>
  <si>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</si>
  <si>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</si>
  <si>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</si>
  <si>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</si>
  <si>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</si>
  <si>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</si>
  <si>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</si>
  <si>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</si>
  <si>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</si>
  <si>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</si>
  <si>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</si>
  <si>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</si>
  <si>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</si>
  <si>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</si>
  <si>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</si>
  <si>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</si>
  <si>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</si>
  <si>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</si>
  <si>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</si>
  <si>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</si>
  <si>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</si>
  <si>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</si>
  <si>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</si>
  <si>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</si>
  <si>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</si>
  <si>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</si>
  <si>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</si>
  <si>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</si>
  <si>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</si>
  <si>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</si>
  <si>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</si>
  <si>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</si>
  <si>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</si>
  <si>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</si>
  <si>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</si>
  <si>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</si>
  <si>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</si>
  <si>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</si>
  <si>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</si>
  <si>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</si>
  <si>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</si>
  <si>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</si>
  <si>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</si>
  <si>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</si>
  <si>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</si>
  <si>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</si>
  <si>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</si>
  <si>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</si>
  <si>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</si>
  <si>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</si>
  <si>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</si>
  <si>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</si>
  <si>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</si>
  <si>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</si>
  <si>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</si>
  <si>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</si>
  <si>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</si>
  <si>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</si>
  <si>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</si>
  <si>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</si>
  <si>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</si>
  <si>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</si>
  <si>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</si>
  <si>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</si>
  <si>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</si>
  <si>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</si>
  <si>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</si>
  <si>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</si>
  <si>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</si>
  <si>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</si>
  <si>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</si>
  <si>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</si>
  <si>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</si>
  <si>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</si>
  <si>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</si>
  <si>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</si>
  <si>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</si>
  <si>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</si>
  <si>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</si>
  <si>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</si>
  <si>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</si>
  <si>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</si>
  <si>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</si>
  <si>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</si>
  <si>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</si>
  <si>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</si>
  <si>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</si>
  <si>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DES, Калипсо</t>
  </si>
  <si>
    <t>Meril Evermine50™</t>
  </si>
  <si>
    <t>Shunmei</t>
  </si>
  <si>
    <t>100 ml</t>
  </si>
  <si>
    <t>Правый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</si>
  <si>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</si>
  <si>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</si>
  <si>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</si>
  <si>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</si>
  <si>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</si>
  <si>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</si>
  <si>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>Вольхин М.В.</t>
  </si>
  <si>
    <t>Artimes</t>
  </si>
  <si>
    <t>200 ml</t>
  </si>
  <si>
    <t>А.С. Трунова</t>
  </si>
  <si>
    <t>И/О старшей мед.сетры: А.С. Трунова</t>
  </si>
  <si>
    <t>Крашакова И.И.</t>
  </si>
  <si>
    <t>Калашникова А.Д.</t>
  </si>
  <si>
    <t>Докторова Т.С.</t>
  </si>
  <si>
    <t>Волженцева Ю.В.</t>
  </si>
  <si>
    <t>NC Apollo</t>
  </si>
  <si>
    <t>2,75 - 10</t>
  </si>
  <si>
    <t>19:18</t>
  </si>
  <si>
    <t>Устье ствола ЛКА катетеризировано проводниковым катетером Launcher EBU 3.5 6Fr. Коронарный проводник Shunmei проведен в дистальный сегмент ОА. Предилатация значимого стеноза БК Artimes 2,0-15 мм давлением 10 атм. В зону остаточного стеноза из дистального сегмента ОА в проксимальный сегмент до устья, с покрытием устья ВТК, последовательно с оверлеппингом позиционированы и имплантированы стенты DES Resolute Integrity 2,5 - 22 мм, DES Resolute Integrity 3,0 - 18 мм давлением до 10 атм.  Предприняты попытки заведения БК Apollo 2,75 - 10 мм для постдилатации стентов (баллон заходит за проксимальную кромку стента) - безуспешны.  На контрольных съемках стенты раскрыты удовлетворительно, признаков краевых диссекций, тромбоза, экстравазации контрастного вещества не выявлено, кровоток по ОА, ВТК - TIMI III.  Ангиографический результат удовлетворительный. Пациентка в стабильном состоянии транспортируется в 33 ОРИТ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</si>
</sst>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58" fillId="0" borderId="0" xfId="0" applyFont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9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1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4" totalsRowShown="0">
  <autoFilter ref="A21:B94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zoomScaleNormal="100" zoomScaleSheetLayoutView="100" zoomScalePageLayoutView="90" workbookViewId="0">
      <selection activeCell="H17" sqref="H17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1"/>
      <c r="B6" s="222"/>
      <c r="C6" s="222"/>
      <c r="D6" s="222"/>
      <c r="E6" s="222"/>
      <c r="F6" s="222"/>
      <c r="G6" s="222"/>
      <c r="H6" s="223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 xml:space="preserve">Код по ЕНМУ: 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45818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0.4375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0.47916666666666669</v>
      </c>
      <c r="C10" s="54"/>
      <c r="D10" s="94" t="s">
        <v>173</v>
      </c>
      <c r="E10" s="92"/>
      <c r="F10" s="92"/>
      <c r="G10" s="23" t="s">
        <v>150</v>
      </c>
      <c r="H10" s="25"/>
    </row>
    <row r="11" spans="1:8" ht="17.25" thickTop="1" thickBot="1">
      <c r="A11" s="88" t="s">
        <v>192</v>
      </c>
      <c r="B11" s="202" t="s">
        <v>533</v>
      </c>
      <c r="C11" s="8"/>
      <c r="D11" s="94" t="s">
        <v>170</v>
      </c>
      <c r="E11" s="92"/>
      <c r="F11" s="92"/>
      <c r="G11" s="23" t="s">
        <v>252</v>
      </c>
      <c r="H11" s="25"/>
    </row>
    <row r="12" spans="1:8" ht="16.5" thickTop="1">
      <c r="A12" s="80" t="s">
        <v>8</v>
      </c>
      <c r="B12" s="81">
        <v>19749</v>
      </c>
      <c r="C12" s="11"/>
      <c r="D12" s="94" t="s">
        <v>303</v>
      </c>
      <c r="E12" s="92"/>
      <c r="F12" s="92"/>
      <c r="G12" s="23" t="s">
        <v>178</v>
      </c>
      <c r="H12" s="25"/>
    </row>
    <row r="13" spans="1:8" ht="15.75">
      <c r="A13" s="14" t="s">
        <v>10</v>
      </c>
      <c r="B13" s="29">
        <f>DATEDIF(B12,B8,"y")</f>
        <v>71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15975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24</v>
      </c>
      <c r="C15"/>
      <c r="D15" s="35"/>
      <c r="E15" s="35"/>
      <c r="F15" s="35"/>
      <c r="G15" s="164" t="s">
        <v>398</v>
      </c>
      <c r="H15" s="168" t="s">
        <v>539</v>
      </c>
    </row>
    <row r="16" spans="1:8" ht="15.6" customHeight="1">
      <c r="A16" s="14" t="s">
        <v>106</v>
      </c>
      <c r="B16" s="18" t="s">
        <v>131</v>
      </c>
      <c r="C16"/>
      <c r="D16" s="35"/>
      <c r="E16" s="35"/>
      <c r="F16" s="35"/>
      <c r="G16" s="165" t="s">
        <v>401</v>
      </c>
      <c r="H16" s="163">
        <v>5240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387</v>
      </c>
      <c r="H17" s="167">
        <f>H16*0.0019</f>
        <v>9.9559999999999995</v>
      </c>
    </row>
    <row r="18" spans="1:8" ht="14.45" customHeight="1">
      <c r="A18" s="56" t="s">
        <v>188</v>
      </c>
      <c r="B18" s="86" t="s">
        <v>521</v>
      </c>
      <c r="C18"/>
      <c r="D18" s="27" t="s">
        <v>210</v>
      </c>
      <c r="E18" s="27"/>
      <c r="F18" s="27"/>
      <c r="G18" s="84" t="s">
        <v>189</v>
      </c>
      <c r="H18" s="85" t="s">
        <v>506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4"/>
      <c r="C20" s="225"/>
      <c r="D20" s="225"/>
      <c r="E20" s="225"/>
      <c r="F20" s="225"/>
      <c r="G20" s="225"/>
      <c r="H20" s="226"/>
    </row>
    <row r="21" spans="1:8">
      <c r="A21" s="57"/>
      <c r="B21" s="227"/>
      <c r="C21" s="227"/>
      <c r="D21" s="227"/>
      <c r="E21" s="227"/>
      <c r="F21" s="227"/>
      <c r="G21" s="227"/>
      <c r="H21" s="228"/>
    </row>
    <row r="22" spans="1:8" ht="15.6" customHeight="1">
      <c r="A22" s="58" t="s">
        <v>271</v>
      </c>
      <c r="B22" s="229"/>
      <c r="C22" s="229"/>
      <c r="D22" s="229"/>
      <c r="E22" s="229"/>
      <c r="F22" s="229"/>
      <c r="G22" s="229"/>
      <c r="H22" s="230"/>
    </row>
    <row r="23" spans="1:8" ht="14.45" customHeight="1">
      <c r="A23" s="37"/>
      <c r="B23" s="224"/>
      <c r="C23" s="224"/>
      <c r="D23" s="224"/>
      <c r="E23" s="224"/>
      <c r="F23" s="224"/>
      <c r="G23" s="224"/>
      <c r="H23" s="231"/>
    </row>
    <row r="24" spans="1:8" ht="14.45" customHeight="1">
      <c r="A24" s="59"/>
      <c r="B24" s="224"/>
      <c r="C24" s="224"/>
      <c r="D24" s="224"/>
      <c r="E24" s="224"/>
      <c r="F24" s="224"/>
      <c r="G24" s="224"/>
      <c r="H24" s="231"/>
    </row>
    <row r="25" spans="1:8" ht="14.45" customHeight="1">
      <c r="A25" s="37"/>
      <c r="B25" s="224"/>
      <c r="C25" s="224"/>
      <c r="D25" s="224"/>
      <c r="E25" s="224"/>
      <c r="F25" s="224"/>
      <c r="G25" s="224"/>
      <c r="H25" s="231"/>
    </row>
    <row r="26" spans="1:8" ht="14.45" customHeight="1">
      <c r="A26" s="39"/>
      <c r="B26" s="232"/>
      <c r="C26" s="232"/>
      <c r="D26" s="232"/>
      <c r="E26" s="232"/>
      <c r="F26" s="232"/>
      <c r="G26" s="232"/>
      <c r="H26" s="233"/>
    </row>
    <row r="27" spans="1:8" ht="14.45" customHeight="1">
      <c r="A27" s="58" t="s">
        <v>272</v>
      </c>
      <c r="B27" s="229"/>
      <c r="C27" s="229"/>
      <c r="D27" s="229"/>
      <c r="E27" s="229"/>
      <c r="F27" s="229"/>
      <c r="G27" s="229"/>
      <c r="H27" s="230"/>
    </row>
    <row r="28" spans="1:8" ht="15.6" customHeight="1">
      <c r="A28" s="37"/>
      <c r="B28" s="224"/>
      <c r="C28" s="224"/>
      <c r="D28" s="224"/>
      <c r="E28" s="224"/>
      <c r="F28" s="224"/>
      <c r="G28" s="224"/>
      <c r="H28" s="231"/>
    </row>
    <row r="29" spans="1:8" ht="14.45" customHeight="1">
      <c r="A29" s="37"/>
      <c r="B29" s="224"/>
      <c r="C29" s="224"/>
      <c r="D29" s="224"/>
      <c r="E29" s="224"/>
      <c r="F29" s="224"/>
      <c r="G29" s="224"/>
      <c r="H29" s="231"/>
    </row>
    <row r="30" spans="1:8" ht="14.45" customHeight="1">
      <c r="A30" s="31"/>
      <c r="B30" s="224"/>
      <c r="C30" s="224"/>
      <c r="D30" s="224"/>
      <c r="E30" s="224"/>
      <c r="F30" s="224"/>
      <c r="G30" s="224"/>
      <c r="H30" s="231"/>
    </row>
    <row r="31" spans="1:8" ht="14.45" customHeight="1">
      <c r="A31" s="32"/>
      <c r="B31" s="232"/>
      <c r="C31" s="232"/>
      <c r="D31" s="232"/>
      <c r="E31" s="232"/>
      <c r="F31" s="232"/>
      <c r="G31" s="232"/>
      <c r="H31" s="233"/>
    </row>
    <row r="32" spans="1:8" ht="14.45" customHeight="1">
      <c r="A32" s="58" t="s">
        <v>273</v>
      </c>
      <c r="B32" s="229"/>
      <c r="C32" s="229"/>
      <c r="D32" s="229"/>
      <c r="E32" s="229"/>
      <c r="F32" s="229"/>
      <c r="G32" s="229"/>
      <c r="H32" s="230"/>
    </row>
    <row r="33" spans="1:8" ht="14.45" customHeight="1">
      <c r="A33" s="37"/>
      <c r="B33" s="224"/>
      <c r="C33" s="224"/>
      <c r="D33" s="224"/>
      <c r="E33" s="224"/>
      <c r="F33" s="224"/>
      <c r="G33" s="224"/>
      <c r="H33" s="231"/>
    </row>
    <row r="34" spans="1:8" ht="15.6" customHeight="1">
      <c r="A34" s="37"/>
      <c r="B34" s="224"/>
      <c r="C34" s="224"/>
      <c r="D34" s="224"/>
      <c r="E34" s="224"/>
      <c r="F34" s="224"/>
      <c r="G34" s="224"/>
      <c r="H34" s="231"/>
    </row>
    <row r="35" spans="1:8" ht="14.45" customHeight="1">
      <c r="A35" s="37"/>
      <c r="B35" s="224"/>
      <c r="C35" s="224"/>
      <c r="D35" s="224"/>
      <c r="E35" s="224"/>
      <c r="F35" s="224"/>
      <c r="G35" s="224"/>
      <c r="H35" s="231"/>
    </row>
    <row r="36" spans="1:8" ht="15.6" customHeight="1">
      <c r="A36" s="37"/>
      <c r="B36" s="224"/>
      <c r="C36" s="224"/>
      <c r="D36" s="224"/>
      <c r="E36" s="224"/>
      <c r="F36" s="224"/>
      <c r="G36" s="224"/>
      <c r="H36" s="231"/>
    </row>
    <row r="37" spans="1:8" ht="14.45" customHeight="1">
      <c r="A37" s="37"/>
      <c r="B37"/>
      <c r="C37"/>
      <c r="D37" s="217" t="str">
        <f>IF($A$6=Вмешательства!$D$3,Вмешательства!$F$18,"")</f>
        <v/>
      </c>
      <c r="E37" s="217"/>
      <c r="F37" s="118"/>
      <c r="G37" s="118"/>
      <c r="H37" s="122"/>
    </row>
    <row r="38" spans="1:8" ht="14.45" customHeight="1">
      <c r="A38" s="37"/>
      <c r="B38"/>
      <c r="C38" s="123"/>
      <c r="D38" s="218"/>
      <c r="E38" s="219"/>
      <c r="F38" s="219"/>
      <c r="G38" s="219"/>
      <c r="H38" s="220"/>
    </row>
    <row r="39" spans="1:8" ht="14.45" customHeight="1">
      <c r="A39" s="34"/>
      <c r="B39" s="118"/>
      <c r="C39" s="123"/>
      <c r="D39" s="219"/>
      <c r="E39" s="219"/>
      <c r="F39" s="219"/>
      <c r="G39" s="219"/>
      <c r="H39" s="220"/>
    </row>
    <row r="40" spans="1:8" ht="14.45" customHeight="1">
      <c r="A40" s="34"/>
      <c r="B40" s="118"/>
      <c r="C40" s="123"/>
      <c r="D40" s="219"/>
      <c r="E40" s="219"/>
      <c r="F40" s="219"/>
      <c r="G40" s="219"/>
      <c r="H40" s="220"/>
    </row>
    <row r="41" spans="1:8" ht="14.45" customHeight="1">
      <c r="A41" s="34"/>
      <c r="B41" s="118"/>
      <c r="C41" s="123"/>
      <c r="D41" s="219"/>
      <c r="E41" s="219"/>
      <c r="F41" s="219"/>
      <c r="G41" s="219"/>
      <c r="H41" s="220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4"/>
      <c r="E43" s="215"/>
      <c r="F43" s="215"/>
      <c r="G43" s="215"/>
      <c r="H43" s="216"/>
    </row>
    <row r="44" spans="1:8" ht="14.45" customHeight="1">
      <c r="A44" s="34"/>
      <c r="B44" s="118"/>
      <c r="C44" s="125"/>
      <c r="D44" s="215"/>
      <c r="E44" s="215"/>
      <c r="F44" s="215"/>
      <c r="G44" s="215"/>
      <c r="H44" s="216"/>
    </row>
    <row r="45" spans="1:8" ht="14.45" customHeight="1">
      <c r="A45" s="34"/>
      <c r="B45" s="118"/>
      <c r="C45" s="125"/>
      <c r="D45" s="215"/>
      <c r="E45" s="215"/>
      <c r="F45" s="215"/>
      <c r="G45" s="215"/>
      <c r="H45" s="216"/>
    </row>
    <row r="46" spans="1:8">
      <c r="A46" s="34"/>
      <c r="B46" s="118"/>
      <c r="C46" s="125"/>
      <c r="D46" s="215"/>
      <c r="E46" s="215"/>
      <c r="F46" s="215"/>
      <c r="G46" s="215"/>
      <c r="H46" s="216"/>
    </row>
    <row r="47" spans="1:8">
      <c r="A47" s="37"/>
      <c r="B47"/>
      <c r="C47" s="125"/>
      <c r="D47" s="215"/>
      <c r="E47" s="215"/>
      <c r="F47" s="215"/>
      <c r="G47" s="215"/>
      <c r="H47" s="216"/>
    </row>
    <row r="48" spans="1:8">
      <c r="A48" s="37"/>
      <c r="B48"/>
      <c r="C48" s="125"/>
      <c r="D48" s="215"/>
      <c r="E48" s="215"/>
      <c r="F48" s="215"/>
      <c r="G48" s="215"/>
      <c r="H48" s="216"/>
    </row>
    <row r="49" spans="1:13">
      <c r="A49" s="37"/>
      <c r="B49" s="204"/>
      <c r="C49" s="205"/>
      <c r="D49" s="215"/>
      <c r="E49" s="215"/>
      <c r="F49" s="215"/>
      <c r="G49" s="215"/>
      <c r="H49" s="216"/>
    </row>
    <row r="50" spans="1:13">
      <c r="A50" s="37"/>
      <c r="B50"/>
      <c r="C50"/>
      <c r="D50" s="215"/>
      <c r="E50" s="215"/>
      <c r="F50" s="215"/>
      <c r="G50" s="215"/>
      <c r="H50" s="216"/>
      <c r="M50" t="s">
        <v>211</v>
      </c>
    </row>
    <row r="51" spans="1:13">
      <c r="A51" s="61" t="s">
        <v>199</v>
      </c>
      <c r="B51" s="62" t="s">
        <v>520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zoomScaleNormal="100" zoomScaleSheetLayoutView="100" zoomScalePageLayoutView="90" workbookViewId="0">
      <selection activeCell="A25" sqref="A25:H37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4" t="s">
        <v>208</v>
      </c>
      <c r="B6" s="245"/>
      <c r="C6" s="245"/>
      <c r="D6" s="245"/>
      <c r="E6" s="245"/>
      <c r="F6" s="245"/>
      <c r="G6" s="245"/>
      <c r="H6" s="246"/>
    </row>
    <row r="7" spans="1:8" ht="21.6" customHeight="1">
      <c r="A7" s="244"/>
      <c r="B7" s="245"/>
      <c r="C7" s="245"/>
      <c r="D7" s="245"/>
      <c r="E7" s="245"/>
      <c r="F7" s="245"/>
      <c r="G7" s="245"/>
      <c r="H7" s="246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3" t="s">
        <v>209</v>
      </c>
      <c r="D8" s="243"/>
      <c r="E8" s="243"/>
      <c r="F8" s="189">
        <v>2</v>
      </c>
      <c r="G8" s="117" t="s">
        <v>309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22228</v>
      </c>
      <c r="B9"/>
      <c r="C9" s="243"/>
      <c r="D9" s="243"/>
      <c r="E9" s="243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8"/>
      <c r="C10" s="247"/>
      <c r="D10" s="247"/>
      <c r="E10" s="247"/>
      <c r="F10" s="192"/>
      <c r="G10" s="117"/>
      <c r="H10" s="38"/>
    </row>
    <row r="11" spans="1:8">
      <c r="A11" s="191"/>
      <c r="B11" s="195"/>
      <c r="C11" s="198">
        <f>SUM(F8:F10)</f>
        <v>2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45818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КАГ!B9</f>
        <v>0.4375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f>КАГ!B10</f>
        <v>0.47916666666666669</v>
      </c>
      <c r="C14" s="11"/>
      <c r="D14" s="94" t="s">
        <v>173</v>
      </c>
      <c r="E14" s="92"/>
      <c r="F14" s="92"/>
      <c r="G14" s="79" t="str">
        <f>КАГ!G10</f>
        <v>Казанцева А.М.</v>
      </c>
      <c r="H14" s="90" t="str">
        <f>IF(ISBLANK(КАГ!H10),"",КАГ!H10)</f>
        <v/>
      </c>
    </row>
    <row r="15" spans="1:8" ht="16.5" thickBot="1">
      <c r="A15" s="162" t="s">
        <v>386</v>
      </c>
      <c r="B15" s="187">
        <f>IF(B14&lt;B13,B14+1,B14)-B13</f>
        <v>4.1666666666666685E-2</v>
      </c>
      <c r="C15"/>
      <c r="D15" s="94" t="s">
        <v>170</v>
      </c>
      <c r="E15" s="92"/>
      <c r="F15" s="92"/>
      <c r="G15" s="79" t="str">
        <f>КАГ!G11</f>
        <v>Шевьёв В.А.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Крашакова И.И.</v>
      </c>
      <c r="C16" s="199">
        <f>LEN(КАГ!B11)</f>
        <v>14</v>
      </c>
      <c r="D16" s="94" t="s">
        <v>303</v>
      </c>
      <c r="E16" s="92"/>
      <c r="F16" s="92"/>
      <c r="G16" s="79" t="str">
        <f>КАГ!G12</f>
        <v>Галамага Н.Е.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19749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71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15975</v>
      </c>
      <c r="C19" s="68"/>
      <c r="D19" s="68"/>
      <c r="E19" s="68"/>
      <c r="F19" s="68"/>
      <c r="G19" s="164" t="s">
        <v>398</v>
      </c>
      <c r="H19" s="179" t="str">
        <f>КАГ!H15</f>
        <v>19:18</v>
      </c>
    </row>
    <row r="20" spans="1:8" ht="14.45" customHeight="1">
      <c r="A20" s="14" t="s">
        <v>133</v>
      </c>
      <c r="B20" s="67">
        <f>КАГ!B15</f>
        <v>24</v>
      </c>
      <c r="C20" s="69"/>
      <c r="D20" s="69"/>
      <c r="E20" s="69"/>
      <c r="F20" s="69"/>
      <c r="G20" s="165" t="s">
        <v>401</v>
      </c>
      <c r="H20" s="180">
        <f>КАГ!H16</f>
        <v>5240</v>
      </c>
    </row>
    <row r="21" spans="1:8" ht="14.45" customHeight="1">
      <c r="A21" s="14" t="s">
        <v>106</v>
      </c>
      <c r="B21" s="66" t="str">
        <f>КАГ!B16</f>
        <v>ИБС</v>
      </c>
      <c r="C21" s="69"/>
      <c r="D21"/>
      <c r="E21" s="70"/>
      <c r="F21" s="70"/>
      <c r="G21" s="166" t="s">
        <v>387</v>
      </c>
      <c r="H21" s="167">
        <f>КАГ!H17</f>
        <v>9.9559999999999995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390</v>
      </c>
      <c r="B23" s="171" t="s">
        <v>389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388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1" t="s">
        <v>540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6" t="s">
        <v>394</v>
      </c>
      <c r="B38" s="174"/>
      <c r="C38" s="175"/>
      <c r="D38" s="175"/>
      <c r="E38" s="185" t="str">
        <f>IF(A6=Вмешательства!D4,Вмешательства!V16,IF(ЧКВ!A6=Вмешательства!D36,Вмешательства!V16,"-----"))</f>
        <v>СТЕНТ/Ы</v>
      </c>
      <c r="F38" s="175"/>
      <c r="G38" s="178"/>
      <c r="H38"/>
    </row>
    <row r="39" spans="1:12" ht="15.75">
      <c r="A39" s="172" t="s">
        <v>391</v>
      </c>
      <c r="B39" s="69" t="s">
        <v>393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392</v>
      </c>
      <c r="B40" s="177" t="s">
        <v>524</v>
      </c>
      <c r="C40" s="119"/>
      <c r="D40" s="248" t="s">
        <v>399</v>
      </c>
      <c r="E40" s="249"/>
      <c r="F40" s="249"/>
      <c r="G40" s="249"/>
      <c r="H40" s="250"/>
    </row>
    <row r="41" spans="1:12" ht="14.45" customHeight="1">
      <c r="A41" s="31"/>
      <c r="B41" s="27"/>
      <c r="C41" s="119"/>
      <c r="D41" s="249"/>
      <c r="E41" s="249"/>
      <c r="F41" s="249"/>
      <c r="G41" s="249"/>
      <c r="H41" s="250"/>
    </row>
    <row r="42" spans="1:12" ht="14.45" customHeight="1">
      <c r="A42" s="31"/>
      <c r="B42" s="27"/>
      <c r="C42" s="119"/>
      <c r="D42" s="249"/>
      <c r="E42" s="249"/>
      <c r="F42" s="249"/>
      <c r="G42" s="249"/>
      <c r="H42" s="250"/>
    </row>
    <row r="43" spans="1:12" ht="14.45" customHeight="1">
      <c r="A43" s="31"/>
      <c r="B43" s="27"/>
      <c r="C43" s="119"/>
      <c r="D43" s="249"/>
      <c r="E43" s="249"/>
      <c r="F43" s="249"/>
      <c r="G43" s="249"/>
      <c r="H43" s="250"/>
    </row>
    <row r="44" spans="1:12" ht="14.45" customHeight="1">
      <c r="A44" s="31"/>
      <c r="B44" s="27"/>
      <c r="C44" s="119"/>
      <c r="D44" s="249"/>
      <c r="E44" s="249"/>
      <c r="F44" s="249"/>
      <c r="G44" s="249"/>
      <c r="H44" s="250"/>
      <c r="L44" s="159"/>
    </row>
    <row r="45" spans="1:12" ht="14.45" customHeight="1">
      <c r="A45" s="31"/>
      <c r="B45" s="27"/>
      <c r="C45" s="119"/>
      <c r="D45" s="249"/>
      <c r="E45" s="249"/>
      <c r="F45" s="249"/>
      <c r="G45" s="249"/>
      <c r="H45" s="250"/>
    </row>
    <row r="46" spans="1:12" ht="14.45" customHeight="1">
      <c r="A46" s="31"/>
      <c r="B46" s="27"/>
      <c r="C46" s="119"/>
      <c r="D46" s="249"/>
      <c r="E46" s="249"/>
      <c r="F46" s="249"/>
      <c r="G46" s="249"/>
      <c r="H46" s="250"/>
    </row>
    <row r="47" spans="1:12" ht="14.45" customHeight="1">
      <c r="A47" s="37"/>
      <c r="B47"/>
      <c r="C47" s="119"/>
      <c r="D47" s="249"/>
      <c r="E47" s="249"/>
      <c r="F47" s="249"/>
      <c r="G47" s="249"/>
      <c r="H47" s="250"/>
    </row>
    <row r="48" spans="1:12" ht="14.45" customHeight="1">
      <c r="A48" s="37"/>
      <c r="B48"/>
      <c r="C48" s="119"/>
      <c r="D48" s="249"/>
      <c r="E48" s="249"/>
      <c r="F48" s="249"/>
      <c r="G48" s="249"/>
      <c r="H48" s="250"/>
    </row>
    <row r="49" spans="1:8" ht="14.45" customHeight="1">
      <c r="A49" s="37"/>
      <c r="B49"/>
      <c r="C49" s="119"/>
      <c r="D49" s="249"/>
      <c r="E49" s="249"/>
      <c r="F49" s="249"/>
      <c r="G49" s="249"/>
      <c r="H49" s="250"/>
    </row>
    <row r="50" spans="1:8">
      <c r="A50" s="61" t="s">
        <v>204</v>
      </c>
      <c r="B50" s="62" t="s">
        <v>530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4" t="s">
        <v>370</v>
      </c>
      <c r="B52" s="235"/>
      <c r="C52" s="235"/>
      <c r="D52" s="235"/>
      <c r="E52" s="235"/>
      <c r="F52" s="236"/>
      <c r="G52"/>
      <c r="H52" s="38"/>
    </row>
    <row r="53" spans="1:8" ht="15" customHeight="1">
      <c r="A53" s="237"/>
      <c r="B53" s="238"/>
      <c r="C53" s="238"/>
      <c r="D53" s="238"/>
      <c r="E53" s="238"/>
      <c r="F53" s="239"/>
      <c r="G53" s="73" t="str">
        <f>IF(ISBLANK(H13),"",H13)</f>
        <v/>
      </c>
      <c r="H53" s="63"/>
    </row>
    <row r="54" spans="1:8">
      <c r="A54" s="240"/>
      <c r="B54" s="241"/>
      <c r="C54" s="241"/>
      <c r="D54" s="241"/>
      <c r="E54" s="241"/>
      <c r="F54" s="242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>
        <f>КАГ!A6</f>
        <v>0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Правый
Ствол ЛКА:   
Бассейн ПНА:   
Бассейн  ОА:   
Бассейн ПКА:   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0" sqref="B20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45818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Крашакова И.И.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5" s="132" t="str">
        <f>IF(ISBLANK(КАГ!A6),"",КАГ!A6)</f>
        <v/>
      </c>
      <c r="C5" s="130" t="s">
        <v>8</v>
      </c>
      <c r="D5" s="101">
        <f>КАГ!$B$12</f>
        <v>19749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71</v>
      </c>
    </row>
    <row r="7" spans="1:4">
      <c r="A7" s="37"/>
      <c r="B7"/>
      <c r="C7" s="100" t="s">
        <v>12</v>
      </c>
      <c r="D7" s="102">
        <f>КАГ!$B$14</f>
        <v>15975</v>
      </c>
    </row>
    <row r="8" spans="1:4">
      <c r="A8" s="193" t="str">
        <f>ЧКВ!$A$9</f>
        <v>Код модели: 22228</v>
      </c>
      <c r="B8" s="103"/>
      <c r="C8" s="100" t="s">
        <v>133</v>
      </c>
      <c r="D8" s="102">
        <f>КАГ!$B$15</f>
        <v>24</v>
      </c>
    </row>
    <row r="9" spans="1:4">
      <c r="A9" s="193" t="str">
        <f>ЧКВ!$A$10</f>
        <v>Код метода: 46</v>
      </c>
      <c r="B9"/>
      <c r="C9" s="104" t="s">
        <v>106</v>
      </c>
      <c r="D9" s="102" t="str">
        <f>КАГ!$B$16</f>
        <v>ИБС</v>
      </c>
    </row>
    <row r="10" spans="1:4">
      <c r="A10" s="194"/>
      <c r="B10" s="30"/>
      <c r="C10" s="149" t="s">
        <v>13</v>
      </c>
      <c r="D10" s="150">
        <f>КАГ!$B$8</f>
        <v>45818</v>
      </c>
    </row>
    <row r="11" spans="1:4">
      <c r="A11" s="26"/>
      <c r="B11" s="111"/>
      <c r="C11" s="111"/>
      <c r="D11" s="112"/>
    </row>
    <row r="12" spans="1:4" ht="18.75" customHeight="1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326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519</v>
      </c>
      <c r="C15" s="134">
        <v>0.7</v>
      </c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3" t="s">
        <v>324</v>
      </c>
      <c r="C16" s="134" t="s">
        <v>440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529</v>
      </c>
      <c r="C17" s="134" t="s">
        <v>406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324</v>
      </c>
      <c r="C18" s="134" t="s">
        <v>455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53" t="s">
        <v>537</v>
      </c>
      <c r="C19" s="181" t="s">
        <v>538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376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532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394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395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396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64" zoomScaleNormal="100" workbookViewId="0">
      <selection activeCell="C79" sqref="C7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356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4" t="str">
        <f>IFERROR(INDEX(Расходка[Наименование расходного материала],MATCH(Расходка[[#This Row],[№]],Поиск_расходки[Индекс5],0)),"")</f>
        <v>Artimes</v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NC Apollo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309</v>
      </c>
      <c r="AO2" s="208" t="s">
        <v>496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369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489</v>
      </c>
      <c r="AO3" t="s">
        <v>497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502</v>
      </c>
      <c r="AO4" t="s">
        <v>499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358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374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355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397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515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>Nitrex 260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M13" s="188">
        <v>254570</v>
      </c>
      <c r="AN13" s="2"/>
      <c r="AO13" t="s">
        <v>527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365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>RadiFocus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>BasixCOMPAK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362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>BasixTOUCH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354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>Dolphin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375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>Lepu Medical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367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>Demax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>Oscor 7F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508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510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>Fielder</v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372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>Fielder XT-A</v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373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>Fielder XT-R</v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512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513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514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>Intuition</v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>Rinato</v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353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360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359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>Sion</v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377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>Sion Black</v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371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>Sion Blue</v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>Thunder</v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522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523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361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>Winn 200T</v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511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509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519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1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>Shunmei</v>
      </c>
      <c r="Z52" s="114" t="str">
        <f>IFERROR(INDEX(Расходка[Наименование расходного материала],MATCH(Расходка[[#This Row],[№]],Поиск_расходки[Индекс9],0)),"")</f>
        <v>Shunmei</v>
      </c>
      <c r="AA52" s="114" t="str">
        <f>IFERROR(INDEX(Расходка[Наименование расходного материала],MATCH(Расходка[[#This Row],[№]],Поиск_расходки[Индекс10],0)),"")</f>
        <v>Shunmei</v>
      </c>
      <c r="AB52" s="114" t="str">
        <f>IFERROR(INDEX(Расходка[Наименование расходного материала],MATCH(Расходка[[#This Row],[№]],Поиск_расходки[Индекс11],0)),"")</f>
        <v>Shunmei</v>
      </c>
      <c r="AC52" s="114" t="str">
        <f>IFERROR(INDEX(Расходка[Наименование расходного материала],MATCH(Расходка[[#This Row],[№]],Поиск_расходки[Индекс12],0)),"")</f>
        <v>Shunmei</v>
      </c>
      <c r="AD52" s="114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525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3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3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3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3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3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526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4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6</v>
      </c>
      <c r="C55" s="1" t="s">
        <v>278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>BMS, Integtity</v>
      </c>
      <c r="Z55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5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5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6" t="s">
        <v>346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>DES, Calipso</v>
      </c>
      <c r="Z56" s="114" t="str">
        <f>IFERROR(INDEX(Расходка[Наименование расходного материала],MATCH(Расходка[[#This Row],[№]],Поиск_расходки[Индекс9],0)),"")</f>
        <v>DES, Calipso</v>
      </c>
      <c r="AA56" s="114" t="str">
        <f>IFERROR(INDEX(Расходка[Наименование расходного материала],MATCH(Расходка[[#This Row],[№]],Поиск_расходки[Индекс10],0)),"")</f>
        <v>DES, Calipso</v>
      </c>
      <c r="AB56" s="114" t="str">
        <f>IFERROR(INDEX(Расходка[Наименование расходного материала],MATCH(Расходка[[#This Row],[№]],Поиск_расходки[Индекс11],0)),"")</f>
        <v>DES, Calipso</v>
      </c>
      <c r="AC56" s="114" t="str">
        <f>IFERROR(INDEX(Расходка[Наименование расходного материала],MATCH(Расходка[[#This Row],[№]],Поиск_расходки[Индекс12],0)),"")</f>
        <v>DES, Calipso</v>
      </c>
      <c r="AD56" s="114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>DES, NanoMed</v>
      </c>
      <c r="Z57" s="114" t="str">
        <f>IFERROR(INDEX(Расходка[Наименование расходного материала],MATCH(Расходка[[#This Row],[№]],Поиск_расходки[Индекс9],0)),"")</f>
        <v>DES, NanoMed</v>
      </c>
      <c r="AA57" s="114" t="str">
        <f>IFERROR(INDEX(Расходка[Наименование расходного материала],MATCH(Расходка[[#This Row],[№]],Поиск_расходки[Индекс10],0)),"")</f>
        <v>DES, NanoMed</v>
      </c>
      <c r="AB57" s="114" t="str">
        <f>IFERROR(INDEX(Расходка[Наименование расходного материала],MATCH(Расходка[[#This Row],[№]],Поиск_расходки[Индекс11],0)),"")</f>
        <v>DES, NanoMed</v>
      </c>
      <c r="AC57" s="114" t="str">
        <f>IFERROR(INDEX(Расходка[Наименование расходного материала],MATCH(Расходка[[#This Row],[№]],Поиск_расходки[Индекс12],0)),"")</f>
        <v>DES, NanoMed</v>
      </c>
      <c r="AD57" s="114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29" t="s">
        <v>324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1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1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8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8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8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8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8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t="s">
        <v>357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59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59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9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s="160" t="s">
        <v>385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>DES, Firehawk</v>
      </c>
      <c r="Z60" s="114" t="str">
        <f>IFERROR(INDEX(Расходка[Наименование расходного материала],MATCH(Расходка[[#This Row],[№]],Поиск_расходки[Индекс9],0)),"")</f>
        <v>DES, Firehawk</v>
      </c>
      <c r="AA60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0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384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1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517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2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2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2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518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3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3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3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3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3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95</v>
      </c>
      <c r="C64" s="1" t="s">
        <v>325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64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4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4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4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4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344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>Telescope ™ II 6F</v>
      </c>
      <c r="Z65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65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5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5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5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4</v>
      </c>
      <c r="C66" t="s">
        <v>350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>Launcher 6F AL 1</v>
      </c>
      <c r="Z66" s="114" t="str">
        <f>IFERROR(INDEX(Расходка[Наименование расходного материала],MATCH(Расходка[[#This Row],[№]],Поиск_расходки[Индекс9],0)),"")</f>
        <v>Launcher 6F AL 1</v>
      </c>
      <c r="AA66" s="114" t="str">
        <f>IFERROR(INDEX(Расходка[Наименование расходного материала],MATCH(Расходка[[#This Row],[№]],Поиск_расходки[Индекс10],0)),"")</f>
        <v>Launcher 6F AL 1</v>
      </c>
      <c r="AB66" s="114" t="str">
        <f>IFERROR(INDEX(Расходка[Наименование расходного материала],MATCH(Расходка[[#This Row],[№]],Поиск_расходки[Индекс11],0)),"")</f>
        <v>Launcher 6F AL 1</v>
      </c>
      <c r="AC66" s="114" t="str">
        <f>IFERROR(INDEX(Расходка[Наименование расходного материала],MATCH(Расходка[[#This Row],[№]],Поиск_расходки[Индекс12],0)),"")</f>
        <v>Launcher 6F AL 1</v>
      </c>
      <c r="AD66" s="114" t="str">
        <f>IFERROR(INDEX(Расходка[Наименование расходного материала],MATCH(Расходка[[#This Row],[№]],Поиск_расходки[Индекс13],0)),"")</f>
        <v>Launcher 6F AL 1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351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0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/>
      </c>
      <c r="Y67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67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67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67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67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67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326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1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0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/>
      </c>
      <c r="Y68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68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68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68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68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68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327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0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/>
      </c>
      <c r="Y69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69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69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69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69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69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328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0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/>
      </c>
      <c r="Y70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0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329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/>
      </c>
      <c r="Y71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1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335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0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/>
      </c>
      <c r="Y72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330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0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/>
      </c>
      <c r="Y73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3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331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0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/>
      </c>
      <c r="Y74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4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341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0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/>
      </c>
      <c r="Y75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5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5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5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5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5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340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0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/>
      </c>
      <c r="Y76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76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76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76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76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76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301</v>
      </c>
      <c r="C77" s="1" t="s">
        <v>332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0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/>
      </c>
      <c r="Y77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77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77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77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77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77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77" s="4" t="s">
        <v>6</v>
      </c>
      <c r="AG77" s="4" t="s">
        <v>468</v>
      </c>
    </row>
    <row r="78" spans="1:33">
      <c r="A78">
        <f>ROW(Расходка[[#This Row],[Тип расходного материала ]])-1</f>
        <v>77</v>
      </c>
      <c r="B78" t="s">
        <v>5</v>
      </c>
      <c r="C78" t="s">
        <v>529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1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>Artimes</v>
      </c>
      <c r="Z78" s="197" t="str">
        <f>IFERROR(INDEX(Расходка[Наименование расходного материала],MATCH(Расходка[[#This Row],[№]],Поиск_расходки[Индекс9],0)),"")</f>
        <v>Artimes</v>
      </c>
      <c r="AA78" s="197" t="str">
        <f>IFERROR(INDEX(Расходка[Наименование расходного материала],MATCH(Расходка[[#This Row],[№]],Поиск_расходки[Индекс10],0)),"")</f>
        <v>Artimes</v>
      </c>
      <c r="AB78" s="197" t="str">
        <f>IFERROR(INDEX(Расходка[Наименование расходного материала],MATCH(Расходка[[#This Row],[№]],Поиск_расходки[Индекс11],0)),"")</f>
        <v>Artimes</v>
      </c>
      <c r="AC78" s="197" t="str">
        <f>IFERROR(INDEX(Расходка[Наименование расходного материала],MATCH(Расходка[[#This Row],[№]],Поиск_расходки[Индекс12],0)),"")</f>
        <v>Artimes</v>
      </c>
      <c r="AD78" s="197" t="str">
        <f>IFERROR(INDEX(Расходка[Наименование расходного материала],MATCH(Расходка[[#This Row],[№]],Поиск_расходки[Индекс13],0)),"")</f>
        <v>Artimes</v>
      </c>
      <c r="AF78" s="4" t="s">
        <v>6</v>
      </c>
      <c r="AG78" s="4" t="s">
        <v>469</v>
      </c>
    </row>
    <row r="79" spans="1:33">
      <c r="A79">
        <f>ROW(Расходка[[#This Row],[Тип расходного материала ]])-1</f>
        <v>78</v>
      </c>
      <c r="B79" t="s">
        <v>5</v>
      </c>
      <c r="C79" t="s">
        <v>537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0</v>
      </c>
      <c r="K79" s="196">
        <f>IF(ISNUMBER(SEARCH('Карта учёта'!$B$19,Расходка[[#This Row],[Наименование расходного материала]])),MAX($K$1:K78)+1,0)</f>
        <v>1</v>
      </c>
      <c r="L79" s="196">
        <f>IF(ISNUMBER(SEARCH('Карта учёта'!$B$20,Расходка[[#This Row],[Наименование расходного материала]])),MAX($L$1:L78)+1,0)</f>
        <v>78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/>
      </c>
      <c r="X79" s="197" t="str">
        <f>IFERROR(INDEX(Расходка[Наименование расходного материала],MATCH(Расходка[[#This Row],[№]],Поиск_расходки[Индекс7],0)),"")</f>
        <v/>
      </c>
      <c r="Y79" s="197" t="str">
        <f>IFERROR(INDEX(Расходка[Наименование расходного материала],MATCH(Расходка[[#This Row],[№]],Поиск_расходки[Индекс8],0)),"")</f>
        <v>NC Apollo</v>
      </c>
      <c r="Z79" s="197" t="str">
        <f>IFERROR(INDEX(Расходка[Наименование расходного материала],MATCH(Расходка[[#This Row],[№]],Поиск_расходки[Индекс9],0)),"")</f>
        <v>NC Apollo</v>
      </c>
      <c r="AA79" s="197" t="str">
        <f>IFERROR(INDEX(Расходка[Наименование расходного материала],MATCH(Расходка[[#This Row],[№]],Поиск_расходки[Индекс10],0)),"")</f>
        <v>NC Apollo</v>
      </c>
      <c r="AB79" s="197" t="str">
        <f>IFERROR(INDEX(Расходка[Наименование расходного материала],MATCH(Расходка[[#This Row],[№]],Поиск_расходки[Индекс11],0)),"")</f>
        <v>NC Apollo</v>
      </c>
      <c r="AC79" s="197" t="str">
        <f>IFERROR(INDEX(Расходка[Наименование расходного материала],MATCH(Расходка[[#This Row],[№]],Поиск_расходки[Индекс12],0)),"")</f>
        <v>NC Apollo</v>
      </c>
      <c r="AD79" s="197" t="str">
        <f>IFERROR(INDEX(Расходка[Наименование расходного материала],MATCH(Расходка[[#This Row],[№]],Поиск_расходки[Индекс13],0)),"")</f>
        <v>NC Apollo</v>
      </c>
      <c r="AF79" s="4" t="s">
        <v>6</v>
      </c>
      <c r="AG79" s="4" t="s">
        <v>470</v>
      </c>
    </row>
    <row r="80" spans="1:33"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0</v>
      </c>
      <c r="K80" s="196">
        <f>IF(ISNUMBER(SEARCH('Карта учёта'!$B$19,Расходка[[#This Row],[Наименование расходного материала]])),MAX($K$1:K79)+1,0)</f>
        <v>0</v>
      </c>
      <c r="L80" s="196">
        <f>IF(ISNUMBER(SEARCH('Карта учёта'!$B$20,Расходка[[#This Row],[Наименование расходного материала]])),MAX($L$1:L79)+1,0)</f>
        <v>0</v>
      </c>
      <c r="M80" s="196">
        <f>IF(ISNUMBER(SEARCH('Карта учёта'!$B$21,Расходка[[#This Row],[Наименование расходного материала]])),MAX($M$1:M79)+1,0)</f>
        <v>0</v>
      </c>
      <c r="N80" s="196">
        <f>IF(ISNUMBER(SEARCH('Карта учёта'!$B$22,Расходка[[#This Row],[Наименование расходного материала]])),MAX($N$1:N79)+1,0)</f>
        <v>0</v>
      </c>
      <c r="O80" s="196">
        <f>IF(ISNUMBER(SEARCH('Карта учёта'!$B$23,Расходка[[#This Row],[Наименование расходного материала]])),MAX($O$1:O79)+1,0)</f>
        <v>0</v>
      </c>
      <c r="P80" s="196">
        <f>IF(ISNUMBER(SEARCH('Карта учёта'!$B$24,Расходка[[#This Row],[Наименование расходного материала]])),MAX($P$1:P79)+1,0)</f>
        <v>0</v>
      </c>
      <c r="Q80" s="196">
        <f>IF(ISNUMBER(SEARCH('Карта учёта'!$B$25,Расходка[[#This Row],[Наименование расходного материала]])),MAX($Q$1:Q79)+1,0)</f>
        <v>0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/>
      </c>
      <c r="X80" s="197" t="str">
        <f>IFERROR(INDEX(Расходка[Наименование расходного материала],MATCH(Расходка[[#This Row],[№]],Поиск_расходки[Индекс7],0)),"")</f>
        <v/>
      </c>
      <c r="Y80" s="197" t="str">
        <f>IFERROR(INDEX(Расходка[Наименование расходного материала],MATCH(Расходка[[#This Row],[№]],Поиск_расходки[Индекс8],0)),"")</f>
        <v/>
      </c>
      <c r="Z80" s="197" t="str">
        <f>IFERROR(INDEX(Расходка[Наименование расходного материала],MATCH(Расходка[[#This Row],[№]],Поиск_расходки[Индекс9],0)),"")</f>
        <v/>
      </c>
      <c r="AA80" s="197" t="str">
        <f>IFERROR(INDEX(Расходка[Наименование расходного материала],MATCH(Расходка[[#This Row],[№]],Поиск_расходки[Индекс10],0)),"")</f>
        <v/>
      </c>
      <c r="AB80" s="197" t="str">
        <f>IFERROR(INDEX(Расходка[Наименование расходного материала],MATCH(Расходка[[#This Row],[№]],Поиск_расходки[Индекс11],0)),"")</f>
        <v/>
      </c>
      <c r="AC80" s="197" t="str">
        <f>IFERROR(INDEX(Расходка[Наименование расходного материала],MATCH(Расходка[[#This Row],[№]],Поиск_расходки[Индекс12],0)),"")</f>
        <v/>
      </c>
      <c r="AD80" s="197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471</v>
      </c>
    </row>
    <row r="81" spans="5:33"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0</v>
      </c>
      <c r="K81" s="196">
        <f>IF(ISNUMBER(SEARCH('Карта учёта'!$B$19,Расходка[[#This Row],[Наименование расходного материала]])),MAX($K$1:K80)+1,0)</f>
        <v>0</v>
      </c>
      <c r="L81" s="196">
        <f>IF(ISNUMBER(SEARCH('Карта учёта'!$B$20,Расходка[[#This Row],[Наименование расходного материала]])),MAX($L$1:L80)+1,0)</f>
        <v>0</v>
      </c>
      <c r="M81" s="196">
        <f>IF(ISNUMBER(SEARCH('Карта учёта'!$B$21,Расходка[[#This Row],[Наименование расходного материала]])),MAX($M$1:M80)+1,0)</f>
        <v>0</v>
      </c>
      <c r="N81" s="196">
        <f>IF(ISNUMBER(SEARCH('Карта учёта'!$B$22,Расходка[[#This Row],[Наименование расходного материала]])),MAX($N$1:N80)+1,0)</f>
        <v>0</v>
      </c>
      <c r="O81" s="196">
        <f>IF(ISNUMBER(SEARCH('Карта учёта'!$B$23,Расходка[[#This Row],[Наименование расходного материала]])),MAX($O$1:O80)+1,0)</f>
        <v>0</v>
      </c>
      <c r="P81" s="196">
        <f>IF(ISNUMBER(SEARCH('Карта учёта'!$B$24,Расходка[[#This Row],[Наименование расходного материала]])),MAX($P$1:P80)+1,0)</f>
        <v>0</v>
      </c>
      <c r="Q81" s="196">
        <f>IF(ISNUMBER(SEARCH('Карта учёта'!$B$25,Расходка[[#This Row],[Наименование расходного материала]])),MAX($Q$1:Q80)+1,0)</f>
        <v>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/>
      </c>
      <c r="X81" s="197" t="str">
        <f>IFERROR(INDEX(Расходка[Наименование расходного материала],MATCH(Расходка[[#This Row],[№]],Поиск_расходки[Индекс7],0)),"")</f>
        <v/>
      </c>
      <c r="Y81" s="197" t="str">
        <f>IFERROR(INDEX(Расходка[Наименование расходного материала],MATCH(Расходка[[#This Row],[№]],Поиск_расходки[Индекс8],0)),"")</f>
        <v/>
      </c>
      <c r="Z81" s="197" t="str">
        <f>IFERROR(INDEX(Расходка[Наименование расходного материала],MATCH(Расходка[[#This Row],[№]],Поиск_расходки[Индекс9],0)),"")</f>
        <v/>
      </c>
      <c r="AA81" s="197" t="str">
        <f>IFERROR(INDEX(Расходка[Наименование расходного материала],MATCH(Расходка[[#This Row],[№]],Поиск_расходки[Индекс10],0)),"")</f>
        <v/>
      </c>
      <c r="AB81" s="197" t="str">
        <f>IFERROR(INDEX(Расходка[Наименование расходного материала],MATCH(Расходка[[#This Row],[№]],Поиск_расходки[Индекс11],0)),"")</f>
        <v/>
      </c>
      <c r="AC81" s="197" t="str">
        <f>IFERROR(INDEX(Расходка[Наименование расходного материала],MATCH(Расходка[[#This Row],[№]],Поиск_расходки[Индекс12],0)),"")</f>
        <v/>
      </c>
      <c r="AD81" s="197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472</v>
      </c>
    </row>
    <row r="82" spans="5:33">
      <c r="AF82" s="4" t="s">
        <v>6</v>
      </c>
      <c r="AG82" s="4" t="s">
        <v>473</v>
      </c>
    </row>
    <row r="83" spans="5:33">
      <c r="AF83" s="4" t="s">
        <v>6</v>
      </c>
      <c r="AG83" s="4" t="s">
        <v>474</v>
      </c>
    </row>
    <row r="84" spans="5:33">
      <c r="AF84" s="4" t="s">
        <v>6</v>
      </c>
      <c r="AG84" s="4" t="s">
        <v>425</v>
      </c>
    </row>
    <row r="85" spans="5:33">
      <c r="AF85" s="4" t="s">
        <v>6</v>
      </c>
      <c r="AG85" s="4" t="s">
        <v>426</v>
      </c>
    </row>
    <row r="86" spans="5:33">
      <c r="AF86" s="4" t="s">
        <v>6</v>
      </c>
      <c r="AG86" s="4" t="s">
        <v>475</v>
      </c>
    </row>
    <row r="87" spans="5:33">
      <c r="AF87" s="4" t="s">
        <v>6</v>
      </c>
      <c r="AG87" s="4" t="s">
        <v>476</v>
      </c>
    </row>
    <row r="88" spans="5:33">
      <c r="AF88" s="4" t="s">
        <v>6</v>
      </c>
      <c r="AG88" s="4" t="s">
        <v>477</v>
      </c>
    </row>
    <row r="89" spans="5:33">
      <c r="AF89" s="4" t="s">
        <v>6</v>
      </c>
      <c r="AG89" s="4" t="s">
        <v>478</v>
      </c>
    </row>
    <row r="90" spans="5:33">
      <c r="AF90" s="4" t="s">
        <v>6</v>
      </c>
      <c r="AG90" s="4" t="s">
        <v>479</v>
      </c>
    </row>
    <row r="91" spans="5:33">
      <c r="AF91" s="4" t="s">
        <v>6</v>
      </c>
      <c r="AG91" s="4" t="s">
        <v>480</v>
      </c>
    </row>
    <row r="92" spans="5:33">
      <c r="AF92" s="4" t="s">
        <v>6</v>
      </c>
      <c r="AG92" s="4" t="s">
        <v>481</v>
      </c>
    </row>
    <row r="93" spans="5:33">
      <c r="AF93" s="4" t="s">
        <v>6</v>
      </c>
      <c r="AG93" s="4" t="s">
        <v>482</v>
      </c>
    </row>
    <row r="94" spans="5:33">
      <c r="AF94" s="4" t="s">
        <v>6</v>
      </c>
      <c r="AG94" s="4" t="s">
        <v>429</v>
      </c>
    </row>
    <row r="95" spans="5:33">
      <c r="AF95" s="4" t="s">
        <v>6</v>
      </c>
      <c r="AG95" s="4" t="s">
        <v>430</v>
      </c>
    </row>
    <row r="96" spans="5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9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opLeftCell="A41" zoomScale="90" zoomScaleNormal="90" workbookViewId="0">
      <selection activeCell="B59" sqref="B5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531</v>
      </c>
      <c r="C17" t="str">
        <f t="shared" si="0"/>
        <v>И/О старшей мед.сетры: А.С. Трунова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352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363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368</v>
      </c>
    </row>
    <row r="55" spans="1:2">
      <c r="A55" t="s">
        <v>303</v>
      </c>
      <c r="B55" t="s">
        <v>364</v>
      </c>
    </row>
    <row r="56" spans="1:2">
      <c r="A56" t="s">
        <v>303</v>
      </c>
      <c r="B56" t="s">
        <v>534</v>
      </c>
    </row>
    <row r="57" spans="1:2">
      <c r="A57" t="s">
        <v>303</v>
      </c>
      <c r="B57" t="s">
        <v>535</v>
      </c>
    </row>
    <row r="58" spans="1:2">
      <c r="A58" t="s">
        <v>303</v>
      </c>
      <c r="B58" t="s">
        <v>536</v>
      </c>
    </row>
    <row r="59" spans="1:2">
      <c r="A59" t="s">
        <v>303</v>
      </c>
      <c r="B59" t="s">
        <v>528</v>
      </c>
    </row>
    <row r="60" spans="1:2">
      <c r="A60" t="s">
        <v>171</v>
      </c>
      <c r="B60" t="s">
        <v>144</v>
      </c>
    </row>
    <row r="61" spans="1:2">
      <c r="A61" t="s">
        <v>171</v>
      </c>
      <c r="B61" t="s">
        <v>147</v>
      </c>
    </row>
    <row r="62" spans="1:2">
      <c r="A62" t="s">
        <v>171</v>
      </c>
      <c r="B62" t="s">
        <v>150</v>
      </c>
    </row>
    <row r="63" spans="1:2">
      <c r="A63" t="s">
        <v>171</v>
      </c>
      <c r="B63" t="s">
        <v>153</v>
      </c>
    </row>
    <row r="64" spans="1:2">
      <c r="A64" t="s">
        <v>171</v>
      </c>
      <c r="B64" t="s">
        <v>156</v>
      </c>
    </row>
    <row r="65" spans="1:2">
      <c r="A65" t="s">
        <v>171</v>
      </c>
      <c r="B65" t="s">
        <v>159</v>
      </c>
    </row>
    <row r="66" spans="1:2">
      <c r="A66" t="s">
        <v>171</v>
      </c>
      <c r="B66" t="s">
        <v>164</v>
      </c>
    </row>
    <row r="67" spans="1:2">
      <c r="A67" t="s">
        <v>171</v>
      </c>
      <c r="B67" t="s">
        <v>275</v>
      </c>
    </row>
    <row r="68" spans="1:2">
      <c r="A68" t="s">
        <v>171</v>
      </c>
      <c r="B68" t="s">
        <v>166</v>
      </c>
    </row>
    <row r="69" spans="1:2">
      <c r="A69" t="s">
        <v>171</v>
      </c>
      <c r="B69" t="s">
        <v>167</v>
      </c>
    </row>
    <row r="70" spans="1:2">
      <c r="A70" t="s">
        <v>171</v>
      </c>
      <c r="B70" t="s">
        <v>168</v>
      </c>
    </row>
    <row r="71" spans="1:2">
      <c r="A71" t="s">
        <v>171</v>
      </c>
      <c r="B71" t="s">
        <v>169</v>
      </c>
    </row>
    <row r="72" spans="1:2">
      <c r="A72" t="s">
        <v>171</v>
      </c>
      <c r="B72" t="s">
        <v>141</v>
      </c>
    </row>
    <row r="73" spans="1:2">
      <c r="A73" t="s">
        <v>171</v>
      </c>
      <c r="B73" t="s">
        <v>185</v>
      </c>
    </row>
    <row r="74" spans="1:2">
      <c r="A74" t="s">
        <v>172</v>
      </c>
      <c r="B74" t="s">
        <v>342</v>
      </c>
    </row>
    <row r="75" spans="1:2">
      <c r="A75" t="s">
        <v>172</v>
      </c>
      <c r="B75" t="s">
        <v>143</v>
      </c>
    </row>
    <row r="76" spans="1:2">
      <c r="A76" t="s">
        <v>172</v>
      </c>
      <c r="B76" t="s">
        <v>366</v>
      </c>
    </row>
    <row r="77" spans="1:2">
      <c r="A77" t="s">
        <v>172</v>
      </c>
      <c r="B77" t="s">
        <v>146</v>
      </c>
    </row>
    <row r="78" spans="1:2">
      <c r="A78" t="s">
        <v>172</v>
      </c>
      <c r="B78" t="s">
        <v>140</v>
      </c>
    </row>
    <row r="79" spans="1:2">
      <c r="A79" t="s">
        <v>172</v>
      </c>
      <c r="B79" t="s">
        <v>149</v>
      </c>
    </row>
    <row r="80" spans="1:2">
      <c r="A80" t="s">
        <v>172</v>
      </c>
      <c r="B80" t="s">
        <v>152</v>
      </c>
    </row>
    <row r="81" spans="1:2">
      <c r="A81" t="s">
        <v>172</v>
      </c>
      <c r="B81" t="s">
        <v>155</v>
      </c>
    </row>
    <row r="82" spans="1:2">
      <c r="A82" t="s">
        <v>172</v>
      </c>
      <c r="B82" t="s">
        <v>158</v>
      </c>
    </row>
    <row r="83" spans="1:2">
      <c r="A83" t="s">
        <v>172</v>
      </c>
      <c r="B83" t="s">
        <v>161</v>
      </c>
    </row>
    <row r="84" spans="1:2">
      <c r="A84" t="s">
        <v>172</v>
      </c>
      <c r="B84" t="s">
        <v>163</v>
      </c>
    </row>
    <row r="85" spans="1:2">
      <c r="A85" t="s">
        <v>184</v>
      </c>
      <c r="B85" t="s">
        <v>142</v>
      </c>
    </row>
    <row r="86" spans="1:2">
      <c r="A86" t="s">
        <v>184</v>
      </c>
      <c r="B86" t="s">
        <v>274</v>
      </c>
    </row>
    <row r="87" spans="1:2">
      <c r="A87" t="s">
        <v>184</v>
      </c>
      <c r="B87" t="s">
        <v>145</v>
      </c>
    </row>
    <row r="88" spans="1:2">
      <c r="A88" t="s">
        <v>184</v>
      </c>
      <c r="B88" t="s">
        <v>148</v>
      </c>
    </row>
    <row r="89" spans="1:2">
      <c r="A89" t="s">
        <v>184</v>
      </c>
      <c r="B89" t="s">
        <v>151</v>
      </c>
    </row>
    <row r="90" spans="1:2">
      <c r="A90" t="s">
        <v>184</v>
      </c>
      <c r="B90" t="s">
        <v>154</v>
      </c>
    </row>
    <row r="91" spans="1:2">
      <c r="A91" t="s">
        <v>184</v>
      </c>
      <c r="B91" t="s">
        <v>160</v>
      </c>
    </row>
    <row r="92" spans="1:2">
      <c r="A92" t="s">
        <v>184</v>
      </c>
      <c r="B92" t="s">
        <v>157</v>
      </c>
    </row>
    <row r="93" spans="1:2">
      <c r="A93" t="s">
        <v>184</v>
      </c>
      <c r="B93" t="s">
        <v>162</v>
      </c>
    </row>
    <row r="94" spans="1:2">
      <c r="A94" t="s">
        <v>184</v>
      </c>
      <c r="B94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4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381</v>
      </c>
    </row>
    <row r="2" spans="1:1">
      <c r="A2" t="s">
        <v>378</v>
      </c>
    </row>
    <row r="3" spans="1:1">
      <c r="A3" t="s">
        <v>382</v>
      </c>
    </row>
    <row r="4" spans="1:1">
      <c r="A4" t="s">
        <v>383</v>
      </c>
    </row>
    <row r="5" spans="1:1">
      <c r="A5" t="s">
        <v>379</v>
      </c>
    </row>
    <row r="6" spans="1:1">
      <c r="A6" t="s">
        <v>380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2025-06-10T08:43:08Z</cp:lastPrinted>
  <dcterms:created xsi:type="dcterms:W3CDTF">2015-06-05T18:19:34Z</dcterms:created>
  <dcterms:modified xsi:type="dcterms:W3CDTF">2025-06-10T08:47:29Z</dcterms:modified>
</cp:coreProperties>
</file>