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3\17\"/>
    </mc:Choice>
  </mc:AlternateContent>
  <bookViews>
    <workbookView xWindow="0" yWindow="0" windowWidth="19200" windowHeight="11595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Фильтр1" localSheetId="1">OFFSET(Вмешательства!$H$2,0,0,MAX(Табл.Фильтр_процедура[Индекс1],1))</definedName>
    <definedName name="Вып.список_Расходка_Фильтр1">OFFSET(Вмешательства!$H$2,0,0,MAX(Табл.Фильтр_процедура[Индекс1],1))</definedName>
    <definedName name="Вып.список_Расходка_Фильтр2" localSheetId="1">OFFSET(Вмешательства!$I$2,0,0,MAX(Табл.Фильтр_процедура[Индекс2]),1)</definedName>
    <definedName name="Вып.список_Расходка_Фильтр2">OFFSET(Вмешательства!$I$2,0,0,MAX(Табл.Фильтр_процедура[Индекс2]),1)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учёта'!$A$2:$D$37</definedName>
    <definedName name="_xlnm.Print_Area" localSheetId="1">ЧКВ!$A$1:$H$54</definedName>
    <definedName name="Размеры_стентов_балонов" localSheetId="1">OFFSET(Размеры[[#Headers],[Тип]],MATCH(Карта_Учёта[[#This Row],[Расходный материал ]],Размеры[Тип],0),1,COUNTIF(Размеры[Тип],Карта_Учёта[[#This Row],[Расходный материал ]]),1)</definedName>
    <definedName name="Размеры_стентов_балонов">OFFSET(Размеры[[#Headers],[Тип]],MATCH(Карта_Учёта[[#This Row],[Расходный материал ]],Размеры[Тип],0),1,COUNTIF(Размеры[Тип],Карта_Учёта[[#This Row],[Расходный материал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9" l="1"/>
  <c r="G53" i="9" s="1"/>
  <c r="H14" i="9"/>
  <c r="H15" i="9"/>
  <c r="H16" i="9"/>
  <c r="H17" i="9"/>
  <c r="G17" i="9"/>
  <c r="G16" i="9"/>
  <c r="G15" i="9"/>
  <c r="G14" i="9"/>
  <c r="G51" i="9"/>
  <c r="A10" i="9"/>
  <c r="A9" i="3" s="1"/>
  <c r="G53" i="6"/>
  <c r="B22" i="9"/>
  <c r="A22" i="9"/>
  <c r="B12" i="9"/>
  <c r="B16" i="9" l="1"/>
  <c r="B18" i="9"/>
  <c r="B19" i="9"/>
  <c r="B20" i="9"/>
  <c r="A9" i="9" s="1"/>
  <c r="A8" i="3" s="1"/>
  <c r="B15" i="9"/>
  <c r="C37" i="6"/>
  <c r="G22" i="9" l="1"/>
  <c r="H22" i="9"/>
  <c r="G51" i="6"/>
  <c r="A8" i="9"/>
  <c r="D10" i="3"/>
  <c r="D9" i="3"/>
  <c r="D8" i="3"/>
  <c r="D7" i="3"/>
  <c r="D5" i="3"/>
  <c r="D4" i="3"/>
  <c r="Q7" i="1"/>
  <c r="Q8" i="1"/>
  <c r="Q3" i="1" l="1"/>
  <c r="Q4" i="1"/>
  <c r="Q5" i="1"/>
  <c r="Q6" i="1"/>
  <c r="Q2" i="1"/>
  <c r="B13" i="6"/>
  <c r="B17" i="9" s="1"/>
  <c r="A7" i="6" l="1"/>
  <c r="A24" i="3" l="1"/>
  <c r="A25" i="3"/>
  <c r="A26" i="3"/>
  <c r="A27" i="3"/>
  <c r="A12" i="3"/>
  <c r="A13" i="3"/>
  <c r="A14" i="3"/>
  <c r="A15" i="3"/>
  <c r="A16" i="3"/>
  <c r="A17" i="3"/>
  <c r="A18" i="3"/>
  <c r="A19" i="3"/>
  <c r="A20" i="3"/>
  <c r="A21" i="3"/>
  <c r="A22" i="3"/>
  <c r="A23" i="3"/>
  <c r="C12" i="5" l="1"/>
  <c r="C3" i="5"/>
  <c r="C4" i="5"/>
  <c r="C5" i="5"/>
  <c r="C6" i="5"/>
  <c r="C7" i="5"/>
  <c r="C8" i="5"/>
  <c r="C9" i="5"/>
  <c r="C10" i="5"/>
  <c r="C11" i="5"/>
  <c r="C13" i="5"/>
  <c r="C14" i="5"/>
  <c r="C15" i="5"/>
  <c r="C2" i="5"/>
  <c r="A6" i="3" l="1"/>
  <c r="G2" i="4"/>
  <c r="F2" i="4"/>
  <c r="G3" i="4" l="1"/>
  <c r="G4" i="4" s="1"/>
  <c r="F3" i="4"/>
  <c r="G5" i="4" l="1"/>
  <c r="G6" i="4" s="1"/>
  <c r="F4" i="4"/>
  <c r="G7" i="4" l="1"/>
  <c r="G8" i="4" s="1"/>
  <c r="G9" i="4" s="1"/>
  <c r="F5" i="4"/>
  <c r="G10" i="4" l="1"/>
  <c r="F6" i="4"/>
  <c r="F7" i="4" s="1"/>
  <c r="G11" i="4" l="1"/>
  <c r="F8" i="4"/>
  <c r="F9" i="4" s="1"/>
  <c r="G12" i="4" l="1"/>
  <c r="G13" i="4" s="1"/>
  <c r="G14" i="4" s="1"/>
  <c r="G15" i="4" s="1"/>
  <c r="F10" i="4"/>
  <c r="F11" i="4" s="1"/>
  <c r="F12" i="4" s="1"/>
  <c r="G16" i="4" l="1"/>
  <c r="F13" i="4"/>
  <c r="F14" i="4" s="1"/>
  <c r="F15" i="4" s="1"/>
  <c r="G17" i="4" l="1"/>
  <c r="G18" i="4" s="1"/>
  <c r="G19" i="4" s="1"/>
  <c r="G20" i="4" s="1"/>
  <c r="G21" i="4" s="1"/>
  <c r="F16" i="4"/>
  <c r="F17" i="4" s="1"/>
  <c r="F18" i="4" l="1"/>
  <c r="F19" i="4" s="1"/>
  <c r="F20" i="4" s="1"/>
  <c r="G22" i="4"/>
  <c r="G23" i="4" s="1"/>
  <c r="G24" i="4" s="1"/>
  <c r="G25" i="4" l="1"/>
  <c r="G26" i="4" s="1"/>
  <c r="G27" i="4" s="1"/>
  <c r="G28" i="4" s="1"/>
  <c r="G29" i="4" s="1"/>
  <c r="G30" i="4" s="1"/>
  <c r="G31" i="4" s="1"/>
  <c r="G32" i="4" s="1"/>
  <c r="F21" i="4"/>
  <c r="F22" i="4" s="1"/>
  <c r="F23" i="4" s="1"/>
  <c r="F24" i="4" l="1"/>
  <c r="F25" i="4" s="1"/>
  <c r="G33" i="4"/>
  <c r="G34" i="4" s="1"/>
  <c r="G35" i="4" s="1"/>
  <c r="F26" i="4" l="1"/>
  <c r="F27" i="4" s="1"/>
  <c r="G36" i="4"/>
  <c r="I2" i="4" l="1"/>
  <c r="F28" i="4"/>
  <c r="I8" i="4" l="1"/>
  <c r="I15" i="4"/>
  <c r="I3" i="4"/>
  <c r="I5" i="4"/>
  <c r="I4" i="4"/>
  <c r="I11" i="4"/>
  <c r="I7" i="4"/>
  <c r="I6" i="4"/>
  <c r="I10" i="4"/>
  <c r="I16" i="4"/>
  <c r="I14" i="4"/>
  <c r="I9" i="4"/>
  <c r="I13" i="4"/>
  <c r="I12" i="4"/>
  <c r="I28" i="4"/>
  <c r="I21" i="4"/>
  <c r="I35" i="4"/>
  <c r="I23" i="4"/>
  <c r="I22" i="4"/>
  <c r="I36" i="4"/>
  <c r="I18" i="4"/>
  <c r="I33" i="4"/>
  <c r="I20" i="4"/>
  <c r="I31" i="4"/>
  <c r="I19" i="4"/>
  <c r="I25" i="4"/>
  <c r="I34" i="4"/>
  <c r="I27" i="4"/>
  <c r="I17" i="4"/>
  <c r="I24" i="4"/>
  <c r="I26" i="4"/>
  <c r="I32" i="4"/>
  <c r="I29" i="4"/>
  <c r="I30" i="4"/>
  <c r="F29" i="4"/>
  <c r="B2" i="3"/>
  <c r="D6" i="3"/>
  <c r="F30" i="4" l="1"/>
  <c r="A5" i="3"/>
  <c r="F31" i="4" l="1"/>
  <c r="F32" i="4" s="1"/>
  <c r="F33" i="4" l="1"/>
  <c r="F34" i="4" l="1"/>
  <c r="F35" i="4" l="1"/>
  <c r="F36" i="4" s="1"/>
  <c r="H32" i="4" l="1"/>
  <c r="H2" i="4"/>
  <c r="H36" i="4"/>
  <c r="H34" i="4"/>
  <c r="H29" i="4"/>
  <c r="H35" i="4"/>
  <c r="H27" i="4"/>
  <c r="H24" i="4"/>
  <c r="H19" i="4"/>
  <c r="H22" i="4"/>
  <c r="H17" i="4"/>
  <c r="H26" i="4"/>
  <c r="H28" i="4"/>
  <c r="H12" i="4"/>
  <c r="H16" i="4"/>
  <c r="H10" i="4"/>
  <c r="H14" i="4"/>
  <c r="H25" i="4"/>
  <c r="H18" i="4"/>
  <c r="H4" i="4"/>
  <c r="H21" i="4"/>
  <c r="H6" i="4"/>
  <c r="H8" i="4"/>
  <c r="H23" i="4"/>
  <c r="H13" i="4"/>
  <c r="H11" i="4"/>
  <c r="H9" i="4"/>
  <c r="H7" i="4"/>
  <c r="H3" i="4"/>
  <c r="H5" i="4"/>
  <c r="H15" i="4"/>
  <c r="H20" i="4"/>
  <c r="H30" i="4"/>
  <c r="H33" i="4"/>
  <c r="H31" i="4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<sst xmlns="http://schemas.openxmlformats.org/spreadsheetml/2006/main" count="595" uniqueCount="385">
  <si>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</si>
  <si>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</si>
  <si>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</si>
  <si>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</si>
  <si>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</si>
  <si>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</si>
  <si>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</si>
  <si>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 xml:space="preserve">Система для закрытия места пункции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</si>
  <si>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</si>
  <si>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</si>
  <si>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</si>
  <si>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</si>
  <si>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</si>
  <si>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</si>
  <si>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</si>
  <si>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</si>
  <si>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</si>
  <si>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 xml:space="preserve">Расходный материал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</si>
  <si>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</si>
  <si>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</si>
  <si>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</si>
  <si>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</si>
  <si>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</si>
  <si>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</si>
  <si>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</si>
  <si>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</si>
  <si>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</si>
  <si>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</si>
  <si>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</si>
  <si>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</si>
  <si>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</si>
  <si>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</si>
  <si>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</si>
  <si>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</si>
  <si>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</si>
  <si>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</si>
  <si>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</si>
  <si>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</si>
  <si>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</si>
  <si>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</si>
  <si>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</si>
  <si>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</si>
  <si>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</si>
  <si>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</si>
  <si>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</si>
  <si>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</si>
  <si>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</si>
  <si>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</si>
  <si>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</si>
  <si>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</si>
  <si>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</si>
  <si>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</si>
  <si>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</si>
  <si>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</si>
  <si>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</si>
  <si>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</si>
  <si>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</si>
  <si>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</si>
  <si>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</si>
  <si>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</si>
  <si>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</si>
  <si>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</si>
  <si>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</si>
  <si>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</si>
  <si>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</si>
  <si>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</si>
  <si>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</si>
  <si>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</si>
  <si>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</si>
  <si>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</si>
  <si>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</si>
  <si>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</si>
  <si>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</si>
  <si>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</si>
  <si>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</si>
  <si>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</si>
  <si>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</si>
  <si>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</si>
  <si>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</si>
  <si>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</si>
  <si>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</si>
  <si>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</si>
  <si>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</si>
  <si>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</si>
  <si>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</si>
  <si>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</si>
  <si>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</si>
  <si>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</si>
  <si>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</si>
  <si>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</si>
  <si>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</si>
  <si>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</si>
  <si>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</si>
  <si>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</si>
  <si>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</si>
  <si>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</si>
  <si>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</si>
  <si>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</si>
  <si>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</si>
  <si>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</si>
  <si>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</si>
  <si>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r>
      <t xml:space="preserve">ОКС без </t>
    </r>
    <r>
      <rPr>
        <sz val="11"/>
        <color theme="1"/>
        <rFont val="Calibri"/>
        <family val="2"/>
        <charset val="204"/>
      </rPr>
      <t>↓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</si>
  <si>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</si>
  <si>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</si>
  <si>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</si>
  <si>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</si>
  <si>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</si>
  <si>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</si>
  <si>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</si>
  <si>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</si>
  <si>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</si>
  <si>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</si>
  <si>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</si>
  <si>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</si>
  <si>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</si>
  <si>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</si>
  <si>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</si>
  <si>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</si>
  <si>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</si>
  <si>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</si>
  <si>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</si>
  <si>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</si>
  <si>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</si>
  <si>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</si>
  <si>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</si>
  <si>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5.0 - 15</t>
  </si>
  <si>
    <t>Аспирационный катетер</t>
  </si>
  <si>
    <t>Hunter® 6F, Iberhospitex S.A.</t>
  </si>
  <si>
    <t>Rinato, Asahi</t>
  </si>
  <si>
    <t>Intuition, Medtronic</t>
  </si>
  <si>
    <t>Launcher 6F EBU 3.5, Medtronic</t>
  </si>
  <si>
    <t>Launcher 6F EBU 4.0, Medtronic</t>
  </si>
  <si>
    <t xml:space="preserve">Launcher 6F JL 3.5, Medtronic </t>
  </si>
  <si>
    <t xml:space="preserve">Sprinter Legend, Medtronic 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</si>
  <si>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VIP, Terumo</t>
    </r>
  </si>
  <si>
    <t>Guidezilla™ II 6F, Boston Scientific</t>
  </si>
  <si>
    <t>Проводниковый Extension катетер</t>
  </si>
  <si>
    <t>ProVia 9 Hydro-Track®, Medtronic</t>
  </si>
  <si>
    <t>ProVia 3 Hydro-Track®, Medtronic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</si>
  <si>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</si>
  <si>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</si>
  <si>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</si>
  <si>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</si>
  <si>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</si>
  <si>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Gram Slim, Asahi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</si>
  <si>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</si>
  <si>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</si>
  <si>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</si>
  <si>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</si>
  <si>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</si>
  <si>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</si>
  <si>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</si>
  <si>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</si>
  <si>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</si>
  <si>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</si>
  <si>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</si>
  <si>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</si>
  <si>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</si>
  <si>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</si>
  <si>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</si>
  <si>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</si>
  <si>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</si>
  <si>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</si>
  <si>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</si>
  <si>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</si>
  <si>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</si>
  <si>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</si>
  <si>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</si>
  <si>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</si>
  <si>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</si>
  <si>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</si>
  <si>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</si>
  <si>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</si>
  <si>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</si>
  <si>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</si>
  <si>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</si>
  <si>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Fielder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</si>
  <si>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</si>
  <si>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</si>
  <si>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</si>
  <si>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</si>
  <si>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</si>
  <si>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</si>
  <si>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</si>
  <si>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</si>
  <si>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</si>
  <si>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</si>
  <si>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</si>
  <si>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</si>
  <si>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</si>
  <si>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</si>
  <si>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</si>
  <si>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</si>
  <si>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</si>
  <si>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</si>
  <si>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</si>
  <si>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</si>
  <si>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</si>
  <si>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</si>
  <si>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</si>
  <si>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</si>
  <si>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</si>
  <si>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</si>
  <si>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</si>
  <si>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</si>
  <si>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</si>
  <si>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</si>
  <si>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4.5 - 22</t>
  </si>
  <si>
    <t>5.0 - 12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</si>
  <si>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</si>
  <si>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</si>
  <si>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</si>
  <si>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</si>
  <si>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</si>
  <si>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</si>
  <si>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</si>
  <si>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>NC Accuforce, Terumo</t>
  </si>
  <si>
    <t xml:space="preserve">№ Отделения </t>
  </si>
  <si>
    <t xml:space="preserve">Заведующий отделения: </t>
  </si>
  <si>
    <r>
      <t>DES</t>
    </r>
    <r>
      <rPr>
        <sz val="11"/>
        <color theme="1"/>
        <rFont val="Calibri"/>
        <family val="2"/>
        <scheme val="minor"/>
      </rPr>
      <t xml:space="preserve"> Resolute Integtity, Medtronic </t>
    </r>
  </si>
  <si>
    <t xml:space="preserve">Launcher 7F JL 4.0, Medtronic </t>
  </si>
  <si>
    <t xml:space="preserve">Launcher 7F JR 4.0, Medtronic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</si>
  <si>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</si>
  <si>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</si>
  <si>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</si>
  <si>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</si>
  <si>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</si>
  <si>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</si>
  <si>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</si>
  <si>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</si>
  <si>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</si>
  <si>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</si>
  <si>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</si>
  <si>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</si>
  <si>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</si>
  <si>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</si>
  <si>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</si>
  <si>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</si>
  <si>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</si>
  <si>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</si>
  <si>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</si>
  <si>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</si>
  <si>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</si>
  <si>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</si>
  <si>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</si>
  <si>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</si>
  <si>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</si>
  <si>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</si>
  <si>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</si>
  <si>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</si>
  <si>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</si>
  <si>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</si>
  <si>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</si>
  <si>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</si>
  <si>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</si>
  <si>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</si>
  <si>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</si>
  <si>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</si>
  <si>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Анестезистка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</si>
  <si>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</si>
  <si>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</si>
  <si>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</si>
  <si>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</si>
  <si>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</si>
  <si>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</si>
  <si>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</si>
  <si>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</si>
  <si>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</si>
  <si>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</si>
  <si>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</si>
  <si>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</si>
  <si>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</si>
  <si>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</si>
  <si>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</si>
  <si>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</si>
  <si>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</si>
  <si>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Транслюминальная баллонная ангиопластика коронарных артерий. БАП/63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</si>
  <si>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</si>
  <si>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</si>
  <si>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</si>
  <si>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</si>
  <si>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</si>
  <si>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</si>
  <si>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</si>
  <si>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</si>
  <si>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 xml:space="preserve">Заведующий отделения: Д.В. Карчевский </t>
  </si>
  <si>
    <t xml:space="preserve">Оператор: И.А. Московский 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</si>
  <si>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</si>
  <si>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</si>
  <si>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</si>
  <si>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</si>
  <si>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</si>
  <si>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</si>
  <si>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</si>
  <si>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</si>
  <si>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</si>
  <si>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</si>
  <si>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</si>
  <si>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</si>
  <si>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</si>
  <si>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</si>
  <si>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</si>
  <si>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</si>
  <si>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</si>
  <si>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</si>
  <si>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</si>
  <si>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</si>
  <si>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</si>
  <si>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Извлечён</t>
  </si>
  <si>
    <t>100 ml</t>
  </si>
  <si>
    <t>Thunder, Medtronic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</si>
  <si>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</si>
  <si>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</si>
  <si>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</si>
  <si>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</si>
  <si>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</si>
  <si>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</si>
  <si>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</si>
  <si>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</si>
  <si>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</si>
  <si>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</si>
  <si>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</si>
  <si>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</si>
  <si>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1. Контроль места пункции, повязка на 6ч. 2) Технически выполнимо стентированием ПНА.</t>
  </si>
  <si>
    <t>Правый</t>
  </si>
  <si>
    <t>лучевой</t>
  </si>
  <si>
    <t>DES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</si>
  <si>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</si>
  <si>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</si>
  <si>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</si>
  <si>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</si>
  <si>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</si>
  <si>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</si>
  <si>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</si>
  <si>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</si>
  <si>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</si>
  <si>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</si>
  <si>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</si>
  <si>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</si>
  <si>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</si>
  <si>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</si>
  <si>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</si>
  <si>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</si>
  <si>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</si>
  <si>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</si>
  <si>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</si>
  <si>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</si>
  <si>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 xml:space="preserve">И/О старшей мед.сетры: А. Нефёдова 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</si>
  <si>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</si>
  <si>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</si>
  <si>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</si>
  <si>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</si>
  <si>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</si>
  <si>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</si>
  <si>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</si>
  <si>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</si>
  <si>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</si>
  <si>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</si>
  <si>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</si>
  <si>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</si>
  <si>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</si>
  <si>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</si>
  <si>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</si>
  <si>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</si>
  <si>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</si>
  <si>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</si>
  <si>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</si>
  <si>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</si>
  <si>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</si>
  <si>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</si>
  <si>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</si>
  <si>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</si>
  <si>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</si>
  <si>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</si>
  <si>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</si>
  <si>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</si>
  <si>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Белов А.Ф.</t>
  </si>
  <si>
    <t>ОКС без ↓ ST</t>
  </si>
  <si>
    <t>Белугина Н.М.</t>
  </si>
  <si>
    <t>Синицина И.А.</t>
  </si>
  <si>
    <t>Проходим, контуры ровные.</t>
  </si>
  <si>
    <t>Проходим, контуры ровные. Антеградный кровоток TIMI III.</t>
  </si>
  <si>
    <t>1) Контроль места пункции. 2) Повязка на 6ч. 3) Консервативная стратегия.</t>
  </si>
  <si>
    <t xml:space="preserve">ПНА контрастируется с некоторым замедлением, ближе к TIMI III. На протяжении среднего сегмента определяется миокардиальный мостик, суживающий просвет в систолу не более 30%. Интракоронарное ведение нитратов без изменения скорости антеградного кровотока. При постоянном ведении контраста пациент отмечает ангинозные боли за грудиной. </t>
  </si>
  <si>
    <t>Доза (mGy)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</si>
</sst>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1"/>
      <name val="Gadugi"/>
      <family val="2"/>
    </font>
    <font>
      <b/>
      <u/>
      <sz val="12"/>
      <color theme="1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sz val="9"/>
      <color theme="1"/>
      <name val="Calibri"/>
      <family val="2"/>
      <scheme val="minor"/>
    </font>
    <font>
      <sz val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sz val="13"/>
      <color theme="1"/>
      <name val="Calibri"/>
      <family val="2"/>
      <scheme val="minor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Arial Narrow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27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theme="9" tint="0.39994506668294322"/>
      </left>
      <right/>
      <top/>
      <bottom/>
      <diagonal/>
    </border>
    <border>
      <left/>
      <right style="thin">
        <color theme="9" tint="0.39994506668294322"/>
      </right>
      <top/>
      <bottom/>
      <diagonal/>
    </border>
    <border>
      <left style="thin">
        <color theme="9" tint="0.39994506668294322"/>
      </left>
      <right/>
      <top/>
      <bottom style="thin">
        <color theme="9" tint="0.39994506668294322"/>
      </bottom>
      <diagonal/>
    </border>
    <border>
      <left/>
      <right style="thin">
        <color theme="9" tint="0.39994506668294322"/>
      </right>
      <top/>
      <bottom style="thin">
        <color theme="9" tint="0.3999450666829432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5" borderId="0" applyNumberFormat="0" applyBorder="0" applyAlignment="0" applyProtection="0"/>
    <xf numFmtId="164" fontId="4" fillId="5" borderId="0" applyNumberFormat="0" applyFill="0" applyAlignment="0"/>
    <xf numFmtId="0" fontId="9" fillId="0" borderId="0"/>
    <xf numFmtId="0" fontId="10" fillId="0" borderId="0" applyNumberFormat="0" applyFill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" fillId="13" borderId="0" applyNumberFormat="0" applyBorder="0" applyAlignment="0" applyProtection="0"/>
  </cellStyleXfs>
  <cellXfs count="2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7" fillId="0" borderId="0" xfId="0" applyFont="1" applyAlignment="1">
      <alignment horizontal="justify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8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centerContinuous"/>
    </xf>
    <xf numFmtId="0" fontId="16" fillId="0" borderId="0" xfId="0" applyFont="1" applyAlignment="1">
      <alignment horizontal="centerContinuous"/>
    </xf>
    <xf numFmtId="165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right"/>
    </xf>
    <xf numFmtId="0" fontId="19" fillId="0" borderId="0" xfId="0" applyFont="1" applyAlignment="1">
      <alignment horizontal="right" vertical="top"/>
    </xf>
    <xf numFmtId="0" fontId="7" fillId="0" borderId="0" xfId="0" applyNumberFormat="1" applyFont="1" applyFill="1" applyAlignment="1">
      <alignment horizontal="justify" vertical="center" wrapText="1"/>
    </xf>
    <xf numFmtId="0" fontId="18" fillId="0" borderId="0" xfId="0" applyFont="1" applyAlignment="1">
      <alignment horizontal="centerContinuous" vertical="top"/>
    </xf>
    <xf numFmtId="0" fontId="20" fillId="0" borderId="0" xfId="0" applyFont="1" applyAlignment="1">
      <alignment horizontal="left"/>
    </xf>
    <xf numFmtId="0" fontId="0" fillId="0" borderId="0" xfId="0" applyAlignment="1">
      <alignment horizontal="fill" vertical="center"/>
    </xf>
    <xf numFmtId="0" fontId="7" fillId="4" borderId="1" xfId="0" applyFont="1" applyFill="1" applyBorder="1" applyAlignment="1">
      <alignment horizontal="left" vertical="center"/>
    </xf>
    <xf numFmtId="0" fontId="21" fillId="7" borderId="0" xfId="0" applyFont="1" applyFill="1" applyAlignment="1">
      <alignment horizontal="center" vertical="center"/>
    </xf>
    <xf numFmtId="0" fontId="0" fillId="0" borderId="0" xfId="0" applyNumberFormat="1"/>
    <xf numFmtId="0" fontId="23" fillId="0" borderId="3" xfId="0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0" fontId="22" fillId="8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3" xfId="0" applyBorder="1"/>
    <xf numFmtId="0" fontId="24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3" fillId="2" borderId="4" xfId="0" applyFont="1" applyFill="1" applyBorder="1" applyAlignment="1">
      <alignment horizontal="left" vertical="center"/>
    </xf>
    <xf numFmtId="0" fontId="0" fillId="4" borderId="1" xfId="0" applyFont="1" applyFill="1" applyBorder="1" applyAlignment="1" applyProtection="1">
      <alignment horizontal="justify" vertical="top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25" fillId="0" borderId="0" xfId="0" applyFont="1" applyFill="1" applyAlignment="1" applyProtection="1">
      <alignment horizontal="center" vertical="center"/>
      <protection locked="0"/>
    </xf>
    <xf numFmtId="0" fontId="13" fillId="6" borderId="4" xfId="0" applyFont="1" applyFill="1" applyBorder="1" applyAlignment="1" applyProtection="1">
      <alignment horizontal="left" vertical="center"/>
    </xf>
    <xf numFmtId="14" fontId="15" fillId="9" borderId="6" xfId="4" applyNumberFormat="1" applyFont="1" applyFill="1" applyBorder="1" applyAlignment="1">
      <alignment horizontal="left" vertical="center"/>
    </xf>
    <xf numFmtId="0" fontId="3" fillId="0" borderId="0" xfId="0" applyFont="1"/>
    <xf numFmtId="0" fontId="26" fillId="0" borderId="0" xfId="0" applyNumberFormat="1" applyFont="1" applyFill="1" applyAlignment="1">
      <alignment horizontal="justify" vertical="center" wrapText="1"/>
    </xf>
    <xf numFmtId="0" fontId="27" fillId="0" borderId="0" xfId="0" applyFont="1" applyFill="1" applyAlignment="1" applyProtection="1">
      <alignment horizontal="justify" vertical="center" wrapText="1"/>
      <protection locked="0"/>
    </xf>
    <xf numFmtId="0" fontId="27" fillId="0" borderId="0" xfId="0" applyFont="1" applyFill="1" applyAlignment="1" applyProtection="1">
      <alignment vertical="center"/>
      <protection locked="0"/>
    </xf>
    <xf numFmtId="0" fontId="27" fillId="0" borderId="0" xfId="0" applyFont="1" applyFill="1" applyAlignment="1" applyProtection="1">
      <alignment horizontal="center" vertical="center"/>
      <protection locked="0"/>
    </xf>
    <xf numFmtId="0" fontId="23" fillId="0" borderId="8" xfId="0" applyFont="1" applyBorder="1" applyAlignment="1">
      <alignment horizontal="left"/>
    </xf>
    <xf numFmtId="0" fontId="0" fillId="0" borderId="0" xfId="0" applyBorder="1"/>
    <xf numFmtId="0" fontId="13" fillId="10" borderId="4" xfId="0" applyFont="1" applyFill="1" applyBorder="1" applyAlignment="1">
      <alignment horizontal="left" vertical="center"/>
    </xf>
    <xf numFmtId="0" fontId="24" fillId="0" borderId="0" xfId="0" applyFont="1" applyFill="1" applyAlignment="1" applyProtection="1">
      <alignment horizontal="left" vertical="top" wrapText="1"/>
      <protection locked="0"/>
    </xf>
    <xf numFmtId="0" fontId="24" fillId="0" borderId="0" xfId="0" applyFont="1" applyFill="1" applyAlignment="1" applyProtection="1">
      <alignment horizontal="left" vertical="center" wrapText="1"/>
      <protection locked="0"/>
    </xf>
    <xf numFmtId="0" fontId="24" fillId="0" borderId="0" xfId="0" applyFont="1" applyFill="1" applyAlignment="1" applyProtection="1">
      <alignment horizontal="left" wrapText="1"/>
      <protection locked="0"/>
    </xf>
    <xf numFmtId="0" fontId="24" fillId="12" borderId="12" xfId="6" applyFont="1" applyBorder="1" applyAlignment="1">
      <alignment vertical="center"/>
    </xf>
    <xf numFmtId="0" fontId="31" fillId="0" borderId="12" xfId="0" applyFont="1" applyBorder="1" applyAlignment="1">
      <alignment vertical="center"/>
    </xf>
    <xf numFmtId="0" fontId="24" fillId="12" borderId="16" xfId="6" applyFont="1" applyBorder="1" applyAlignment="1">
      <alignment horizontal="centerContinuous" vertical="center"/>
    </xf>
    <xf numFmtId="0" fontId="2" fillId="12" borderId="11" xfId="6" applyBorder="1" applyAlignment="1">
      <alignment horizontal="centerContinuous" vertical="center"/>
    </xf>
    <xf numFmtId="0" fontId="2" fillId="12" borderId="17" xfId="6" applyBorder="1" applyAlignment="1">
      <alignment horizontal="centerContinuous" vertical="center"/>
    </xf>
    <xf numFmtId="0" fontId="13" fillId="0" borderId="13" xfId="0" applyFont="1" applyBorder="1" applyAlignment="1" applyProtection="1">
      <alignment horizontal="left" vertical="center"/>
      <protection locked="0"/>
    </xf>
    <xf numFmtId="14" fontId="34" fillId="11" borderId="13" xfId="5" applyNumberFormat="1" applyFont="1" applyBorder="1" applyAlignment="1" applyProtection="1">
      <alignment horizontal="left" vertical="center"/>
      <protection locked="0"/>
    </xf>
    <xf numFmtId="0" fontId="7" fillId="12" borderId="14" xfId="6" applyFont="1" applyBorder="1" applyAlignment="1">
      <alignment horizontal="left" vertical="center"/>
    </xf>
    <xf numFmtId="166" fontId="7" fillId="11" borderId="15" xfId="5" applyNumberFormat="1" applyFont="1" applyBorder="1" applyAlignment="1" applyProtection="1">
      <alignment horizontal="left" vertical="center"/>
      <protection locked="0"/>
    </xf>
    <xf numFmtId="0" fontId="0" fillId="4" borderId="1" xfId="0" applyFont="1" applyFill="1" applyBorder="1" applyAlignment="1" applyProtection="1">
      <alignment horizontal="justify" vertical="justify" wrapText="1"/>
      <protection locked="0"/>
    </xf>
    <xf numFmtId="0" fontId="13" fillId="0" borderId="9" xfId="0" applyFont="1" applyBorder="1" applyAlignment="1" applyProtection="1">
      <alignment vertical="center"/>
      <protection locked="0"/>
    </xf>
    <xf numFmtId="0" fontId="13" fillId="0" borderId="10" xfId="0" applyFont="1" applyBorder="1" applyAlignment="1" applyProtection="1">
      <alignment vertical="center"/>
      <protection locked="0"/>
    </xf>
    <xf numFmtId="0" fontId="13" fillId="0" borderId="15" xfId="0" applyFont="1" applyBorder="1" applyAlignment="1" applyProtection="1">
      <alignment vertical="center"/>
      <protection locked="0"/>
    </xf>
    <xf numFmtId="0" fontId="13" fillId="0" borderId="13" xfId="0" applyFont="1" applyBorder="1" applyAlignment="1" applyProtection="1">
      <alignment vertical="center"/>
      <protection locked="0"/>
    </xf>
    <xf numFmtId="0" fontId="0" fillId="0" borderId="16" xfId="0" applyBorder="1"/>
    <xf numFmtId="0" fontId="37" fillId="0" borderId="0" xfId="0" applyFont="1" applyAlignment="1" applyProtection="1">
      <alignment horizontal="justify" vertical="center" wrapText="1"/>
      <protection locked="0"/>
    </xf>
    <xf numFmtId="0" fontId="37" fillId="0" borderId="0" xfId="0" applyFont="1" applyFill="1" applyAlignment="1" applyProtection="1">
      <alignment horizontal="justify" vertical="center" wrapText="1"/>
      <protection locked="0"/>
    </xf>
    <xf numFmtId="14" fontId="14" fillId="10" borderId="5" xfId="0" applyNumberFormat="1" applyFont="1" applyFill="1" applyBorder="1" applyAlignment="1" applyProtection="1">
      <alignment horizontal="right" vertical="center"/>
    </xf>
    <xf numFmtId="0" fontId="14" fillId="2" borderId="5" xfId="0" applyFont="1" applyFill="1" applyBorder="1" applyAlignment="1" applyProtection="1">
      <alignment horizontal="right" vertical="center"/>
    </xf>
    <xf numFmtId="0" fontId="14" fillId="10" borderId="5" xfId="0" applyFont="1" applyFill="1" applyBorder="1" applyAlignment="1" applyProtection="1">
      <alignment horizontal="right" vertical="center"/>
    </xf>
    <xf numFmtId="0" fontId="13" fillId="2" borderId="5" xfId="0" applyFont="1" applyFill="1" applyBorder="1" applyAlignment="1" applyProtection="1">
      <alignment horizontal="right" vertical="center"/>
    </xf>
    <xf numFmtId="0" fontId="13" fillId="6" borderId="4" xfId="0" applyFont="1" applyFill="1" applyBorder="1" applyAlignment="1" applyProtection="1">
      <alignment horizontal="right" vertical="center"/>
    </xf>
    <xf numFmtId="14" fontId="15" fillId="9" borderId="7" xfId="4" applyNumberFormat="1" applyFont="1" applyFill="1" applyBorder="1" applyAlignment="1" applyProtection="1">
      <alignment horizontal="right" vertical="center"/>
    </xf>
    <xf numFmtId="0" fontId="35" fillId="0" borderId="0" xfId="0" applyFont="1" applyBorder="1" applyAlignment="1">
      <alignment vertical="top" wrapText="1"/>
    </xf>
    <xf numFmtId="0" fontId="24" fillId="12" borderId="11" xfId="6" applyFont="1" applyBorder="1" applyAlignment="1">
      <alignment horizontal="centerContinuous" vertical="center"/>
    </xf>
    <xf numFmtId="0" fontId="32" fillId="0" borderId="13" xfId="0" applyFont="1" applyBorder="1" applyAlignment="1" applyProtection="1">
      <alignment horizontal="left" vertical="center"/>
    </xf>
    <xf numFmtId="0" fontId="0" fillId="0" borderId="9" xfId="0" applyBorder="1"/>
    <xf numFmtId="0" fontId="35" fillId="0" borderId="18" xfId="0" applyFont="1" applyBorder="1" applyAlignment="1">
      <alignment vertical="top" wrapText="1"/>
    </xf>
    <xf numFmtId="0" fontId="35" fillId="0" borderId="14" xfId="0" applyFont="1" applyBorder="1" applyAlignment="1">
      <alignment vertical="top" wrapText="1"/>
    </xf>
    <xf numFmtId="0" fontId="35" fillId="0" borderId="9" xfId="0" applyFont="1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36" fillId="0" borderId="0" xfId="0" applyFont="1" applyBorder="1" applyAlignment="1" applyProtection="1">
      <alignment vertical="center"/>
      <protection locked="0"/>
    </xf>
    <xf numFmtId="0" fontId="13" fillId="0" borderId="0" xfId="0" applyFont="1" applyBorder="1" applyAlignment="1" applyProtection="1">
      <alignment vertical="center"/>
      <protection locked="0"/>
    </xf>
    <xf numFmtId="0" fontId="0" fillId="0" borderId="11" xfId="0" applyBorder="1" applyAlignment="1"/>
    <xf numFmtId="0" fontId="0" fillId="0" borderId="0" xfId="0" applyBorder="1" applyAlignment="1"/>
    <xf numFmtId="0" fontId="0" fillId="0" borderId="18" xfId="0" applyBorder="1"/>
    <xf numFmtId="0" fontId="0" fillId="0" borderId="19" xfId="0" applyBorder="1"/>
    <xf numFmtId="0" fontId="0" fillId="0" borderId="14" xfId="0" applyBorder="1"/>
    <xf numFmtId="0" fontId="0" fillId="0" borderId="15" xfId="0" applyBorder="1"/>
    <xf numFmtId="0" fontId="42" fillId="0" borderId="18" xfId="0" applyFont="1" applyBorder="1" applyAlignment="1">
      <alignment horizontal="centerContinuous" vertical="center"/>
    </xf>
    <xf numFmtId="0" fontId="44" fillId="0" borderId="0" xfId="0" applyFont="1" applyBorder="1" applyAlignment="1">
      <alignment horizontal="centerContinuous" vertical="center" wrapText="1"/>
    </xf>
    <xf numFmtId="0" fontId="0" fillId="0" borderId="11" xfId="0" applyBorder="1" applyAlignment="1">
      <alignment vertical="top" wrapText="1"/>
    </xf>
    <xf numFmtId="0" fontId="30" fillId="0" borderId="16" xfId="0" applyFont="1" applyBorder="1" applyAlignment="1">
      <alignment horizontal="centerContinuous" vertical="top" wrapText="1"/>
    </xf>
    <xf numFmtId="0" fontId="24" fillId="0" borderId="11" xfId="0" applyFont="1" applyBorder="1" applyAlignment="1">
      <alignment horizontal="centerContinuous" vertical="distributed" wrapText="1"/>
    </xf>
    <xf numFmtId="0" fontId="24" fillId="0" borderId="17" xfId="0" applyFont="1" applyBorder="1" applyAlignment="1">
      <alignment horizontal="centerContinuous" vertical="distributed" wrapText="1"/>
    </xf>
    <xf numFmtId="0" fontId="24" fillId="0" borderId="18" xfId="0" applyFont="1" applyBorder="1" applyAlignment="1">
      <alignment horizontal="centerContinuous" vertical="distributed" wrapText="1"/>
    </xf>
    <xf numFmtId="0" fontId="24" fillId="0" borderId="0" xfId="0" applyFont="1" applyBorder="1" applyAlignment="1">
      <alignment horizontal="centerContinuous" vertical="distributed" wrapText="1"/>
    </xf>
    <xf numFmtId="0" fontId="24" fillId="0" borderId="19" xfId="0" applyFont="1" applyBorder="1" applyAlignment="1">
      <alignment horizontal="centerContinuous" vertical="distributed" wrapText="1"/>
    </xf>
    <xf numFmtId="0" fontId="28" fillId="0" borderId="18" xfId="0" applyFont="1" applyBorder="1" applyAlignment="1">
      <alignment horizontal="centerContinuous" vertical="distributed" wrapText="1"/>
    </xf>
    <xf numFmtId="0" fontId="29" fillId="0" borderId="0" xfId="0" applyFont="1" applyBorder="1" applyAlignment="1">
      <alignment horizontal="centerContinuous" vertical="distributed" wrapText="1"/>
    </xf>
    <xf numFmtId="0" fontId="29" fillId="0" borderId="19" xfId="0" applyFont="1" applyBorder="1" applyAlignment="1">
      <alignment horizontal="centerContinuous" vertical="distributed" wrapText="1"/>
    </xf>
    <xf numFmtId="0" fontId="41" fillId="0" borderId="18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3" fillId="0" borderId="19" xfId="0" applyFont="1" applyBorder="1" applyAlignment="1" applyProtection="1">
      <alignment vertical="center"/>
      <protection locked="0"/>
    </xf>
    <xf numFmtId="0" fontId="42" fillId="0" borderId="18" xfId="0" applyFont="1" applyBorder="1" applyAlignment="1">
      <alignment horizontal="left" vertical="center"/>
    </xf>
    <xf numFmtId="0" fontId="33" fillId="0" borderId="14" xfId="0" applyFont="1" applyBorder="1" applyAlignment="1">
      <alignment vertical="top" wrapText="1"/>
    </xf>
    <xf numFmtId="0" fontId="42" fillId="0" borderId="16" xfId="0" applyFont="1" applyBorder="1" applyAlignment="1">
      <alignment horizontal="left" vertical="top" wrapText="1"/>
    </xf>
    <xf numFmtId="0" fontId="33" fillId="0" borderId="18" xfId="0" applyFont="1" applyBorder="1" applyAlignment="1">
      <alignment vertical="top" wrapText="1"/>
    </xf>
    <xf numFmtId="0" fontId="0" fillId="0" borderId="14" xfId="0" applyBorder="1" applyAlignment="1"/>
    <xf numFmtId="0" fontId="0" fillId="0" borderId="17" xfId="0" applyBorder="1" applyAlignment="1">
      <alignment vertical="top" wrapText="1"/>
    </xf>
    <xf numFmtId="0" fontId="44" fillId="0" borderId="19" xfId="0" applyFont="1" applyBorder="1" applyAlignment="1">
      <alignment horizontal="centerContinuous" vertical="center" wrapText="1"/>
    </xf>
    <xf numFmtId="0" fontId="0" fillId="0" borderId="18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20" xfId="0" applyBorder="1"/>
    <xf numFmtId="0" fontId="38" fillId="0" borderId="18" xfId="0" applyFont="1" applyBorder="1"/>
    <xf numFmtId="0" fontId="0" fillId="0" borderId="0" xfId="0" applyBorder="1" applyProtection="1">
      <protection locked="0"/>
    </xf>
    <xf numFmtId="165" fontId="13" fillId="0" borderId="13" xfId="0" applyNumberFormat="1" applyFont="1" applyBorder="1" applyAlignment="1" applyProtection="1">
      <alignment horizontal="left" vertical="center"/>
    </xf>
    <xf numFmtId="0" fontId="31" fillId="0" borderId="12" xfId="0" applyFont="1" applyBorder="1" applyAlignment="1" applyProtection="1">
      <alignment vertical="center"/>
    </xf>
    <xf numFmtId="0" fontId="32" fillId="0" borderId="13" xfId="0" applyNumberFormat="1" applyFont="1" applyBorder="1" applyAlignment="1" applyProtection="1">
      <alignment horizontal="left" vertical="center"/>
    </xf>
    <xf numFmtId="0" fontId="13" fillId="0" borderId="13" xfId="0" applyNumberFormat="1" applyFont="1" applyBorder="1" applyAlignment="1" applyProtection="1">
      <alignment horizontal="left" vertical="center"/>
    </xf>
    <xf numFmtId="0" fontId="38" fillId="0" borderId="18" xfId="0" applyFont="1" applyBorder="1" applyProtection="1"/>
    <xf numFmtId="0" fontId="30" fillId="0" borderId="0" xfId="0" applyFont="1" applyBorder="1" applyAlignment="1">
      <alignment horizontal="centerContinuous" vertical="top" wrapText="1"/>
    </xf>
    <xf numFmtId="0" fontId="13" fillId="0" borderId="18" xfId="0" applyFont="1" applyBorder="1" applyAlignment="1" applyProtection="1">
      <alignment vertical="top" wrapText="1"/>
      <protection locked="0"/>
    </xf>
    <xf numFmtId="0" fontId="13" fillId="0" borderId="0" xfId="0" applyFont="1" applyBorder="1" applyAlignment="1" applyProtection="1">
      <alignment vertical="top" wrapText="1"/>
      <protection locked="0"/>
    </xf>
    <xf numFmtId="0" fontId="38" fillId="0" borderId="9" xfId="0" applyNumberFormat="1" applyFont="1" applyBorder="1" applyAlignment="1" applyProtection="1">
      <alignment horizontal="center" vertical="center"/>
      <protection locked="0"/>
    </xf>
    <xf numFmtId="0" fontId="13" fillId="0" borderId="0" xfId="0" applyFont="1" applyBorder="1" applyAlignment="1" applyProtection="1">
      <alignment horizontal="centerContinuous" vertical="top" wrapText="1"/>
      <protection locked="0"/>
    </xf>
    <xf numFmtId="20" fontId="32" fillId="0" borderId="19" xfId="0" applyNumberFormat="1" applyFont="1" applyBorder="1" applyAlignment="1">
      <alignment horizontal="left" vertical="center" wrapText="1"/>
    </xf>
    <xf numFmtId="0" fontId="18" fillId="0" borderId="0" xfId="0" applyFont="1" applyBorder="1" applyAlignment="1">
      <alignment horizontal="centerContinuous" vertical="center"/>
    </xf>
    <xf numFmtId="0" fontId="35" fillId="0" borderId="0" xfId="0" applyFont="1" applyBorder="1" applyAlignment="1">
      <alignment vertical="top"/>
    </xf>
    <xf numFmtId="0" fontId="35" fillId="0" borderId="19" xfId="0" applyFont="1" applyBorder="1" applyAlignment="1">
      <alignment vertical="top"/>
    </xf>
    <xf numFmtId="0" fontId="46" fillId="0" borderId="0" xfId="0" applyFont="1" applyBorder="1" applyAlignment="1">
      <alignment vertical="top"/>
    </xf>
    <xf numFmtId="0" fontId="24" fillId="0" borderId="0" xfId="0" applyFont="1" applyBorder="1"/>
    <xf numFmtId="0" fontId="24" fillId="12" borderId="12" xfId="6" applyFont="1" applyBorder="1" applyAlignment="1" applyProtection="1">
      <alignment vertical="center"/>
    </xf>
    <xf numFmtId="0" fontId="7" fillId="12" borderId="14" xfId="6" applyFont="1" applyBorder="1" applyAlignment="1" applyProtection="1">
      <alignment horizontal="left" vertical="center"/>
    </xf>
    <xf numFmtId="166" fontId="7" fillId="11" borderId="15" xfId="5" applyNumberFormat="1" applyFont="1" applyBorder="1" applyAlignment="1" applyProtection="1">
      <alignment horizontal="left" vertical="center"/>
    </xf>
    <xf numFmtId="0" fontId="39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0" fillId="0" borderId="0" xfId="0" applyFill="1" applyAlignment="1">
      <alignment horizontal="left" vertical="center"/>
    </xf>
    <xf numFmtId="0" fontId="49" fillId="0" borderId="0" xfId="0" applyFont="1" applyAlignment="1">
      <alignment horizontal="left" vertical="center"/>
    </xf>
    <xf numFmtId="0" fontId="13" fillId="0" borderId="9" xfId="0" applyFont="1" applyBorder="1" applyAlignment="1" applyProtection="1">
      <alignment vertical="center"/>
    </xf>
    <xf numFmtId="0" fontId="13" fillId="0" borderId="10" xfId="0" applyFont="1" applyBorder="1" applyAlignment="1" applyProtection="1">
      <alignment vertical="center"/>
    </xf>
    <xf numFmtId="0" fontId="13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  <protection locked="0"/>
    </xf>
    <xf numFmtId="0" fontId="27" fillId="0" borderId="0" xfId="0" applyFont="1" applyFill="1" applyAlignment="1" applyProtection="1">
      <alignment horizontal="left" vertical="center"/>
      <protection locked="0"/>
    </xf>
    <xf numFmtId="0" fontId="31" fillId="0" borderId="14" xfId="0" applyFont="1" applyBorder="1" applyAlignment="1">
      <alignment vertical="center"/>
    </xf>
    <xf numFmtId="165" fontId="13" fillId="0" borderId="15" xfId="0" applyNumberFormat="1" applyFont="1" applyBorder="1" applyAlignment="1" applyProtection="1">
      <alignment horizontal="left" vertical="center"/>
      <protection locked="0"/>
    </xf>
    <xf numFmtId="0" fontId="7" fillId="12" borderId="21" xfId="6" applyFont="1" applyBorder="1" applyAlignment="1">
      <alignment horizontal="left" vertical="center"/>
    </xf>
    <xf numFmtId="166" fontId="7" fillId="11" borderId="22" xfId="5" applyNumberFormat="1" applyFont="1" applyBorder="1" applyAlignment="1" applyProtection="1">
      <alignment horizontal="left" vertical="center"/>
      <protection locked="0"/>
    </xf>
    <xf numFmtId="0" fontId="42" fillId="0" borderId="0" xfId="0" applyFont="1" applyBorder="1" applyAlignment="1">
      <alignment horizontal="left" vertical="center"/>
    </xf>
    <xf numFmtId="0" fontId="39" fillId="0" borderId="19" xfId="0" applyFont="1" applyBorder="1" applyAlignment="1" applyProtection="1">
      <alignment horizontal="left"/>
      <protection locked="0"/>
    </xf>
    <xf numFmtId="20" fontId="1" fillId="0" borderId="25" xfId="0" applyNumberFormat="1" applyFont="1" applyBorder="1" applyAlignment="1">
      <alignment horizontal="center" vertical="center" wrapText="1"/>
    </xf>
    <xf numFmtId="0" fontId="24" fillId="0" borderId="25" xfId="0" applyFont="1" applyBorder="1" applyAlignment="1" applyProtection="1">
      <alignment horizontal="center" vertical="center"/>
      <protection locked="0"/>
    </xf>
    <xf numFmtId="0" fontId="39" fillId="0" borderId="0" xfId="0" applyFont="1" applyBorder="1" applyAlignment="1" applyProtection="1">
      <alignment vertical="center"/>
      <protection locked="0"/>
    </xf>
    <xf numFmtId="0" fontId="0" fillId="0" borderId="9" xfId="0" applyBorder="1" applyAlignment="1">
      <alignment vertical="top" wrapText="1"/>
    </xf>
    <xf numFmtId="0" fontId="13" fillId="13" borderId="23" xfId="7" applyFont="1" applyBorder="1" applyAlignment="1">
      <alignment horizontal="left" vertical="center"/>
    </xf>
    <xf numFmtId="0" fontId="40" fillId="13" borderId="24" xfId="7" applyFont="1" applyBorder="1" applyAlignment="1" applyProtection="1">
      <alignment horizontal="left" vertical="center"/>
      <protection locked="0"/>
    </xf>
    <xf numFmtId="0" fontId="13" fillId="0" borderId="15" xfId="0" applyFont="1" applyBorder="1" applyAlignment="1" applyProtection="1">
      <alignment vertical="center"/>
    </xf>
    <xf numFmtId="0" fontId="13" fillId="0" borderId="13" xfId="0" applyFont="1" applyBorder="1" applyAlignment="1" applyProtection="1">
      <alignment vertical="center"/>
    </xf>
    <xf numFmtId="0" fontId="13" fillId="0" borderId="17" xfId="0" applyFont="1" applyBorder="1" applyAlignment="1" applyProtection="1">
      <alignment vertical="center"/>
    </xf>
    <xf numFmtId="0" fontId="24" fillId="0" borderId="26" xfId="0" applyFont="1" applyBorder="1" applyAlignment="1" applyProtection="1">
      <alignment horizontal="center" vertical="center"/>
      <protection locked="0"/>
    </xf>
    <xf numFmtId="0" fontId="1" fillId="0" borderId="26" xfId="0" applyFont="1" applyBorder="1" applyAlignment="1">
      <alignment horizontal="center" vertical="center" wrapText="1"/>
    </xf>
    <xf numFmtId="0" fontId="31" fillId="0" borderId="9" xfId="0" applyFont="1" applyBorder="1" applyAlignment="1" applyProtection="1">
      <alignment vertical="center"/>
      <protection locked="0"/>
    </xf>
    <xf numFmtId="0" fontId="31" fillId="0" borderId="10" xfId="0" applyFont="1" applyBorder="1" applyAlignment="1" applyProtection="1">
      <alignment vertical="center"/>
      <protection locked="0"/>
    </xf>
    <xf numFmtId="0" fontId="50" fillId="0" borderId="25" xfId="0" applyFont="1" applyBorder="1" applyAlignment="1" applyProtection="1">
      <alignment horizontal="center" vertical="center"/>
      <protection locked="0"/>
    </xf>
    <xf numFmtId="0" fontId="50" fillId="0" borderId="26" xfId="0" applyFont="1" applyBorder="1" applyAlignment="1" applyProtection="1">
      <alignment horizontal="center" vertical="center"/>
      <protection locked="0"/>
    </xf>
    <xf numFmtId="0" fontId="31" fillId="0" borderId="14" xfId="0" applyFont="1" applyBorder="1" applyAlignment="1" applyProtection="1">
      <alignment vertical="center"/>
      <protection locked="0"/>
    </xf>
    <xf numFmtId="0" fontId="31" fillId="0" borderId="12" xfId="0" applyFont="1" applyBorder="1" applyAlignment="1" applyProtection="1">
      <alignment vertical="center"/>
      <protection locked="0"/>
    </xf>
    <xf numFmtId="0" fontId="31" fillId="0" borderId="11" xfId="0" applyFont="1" applyBorder="1" applyAlignment="1" applyProtection="1">
      <alignment vertical="center"/>
      <protection locked="0"/>
    </xf>
    <xf numFmtId="166" fontId="51" fillId="0" borderId="25" xfId="0" applyNumberFormat="1" applyFont="1" applyBorder="1" applyAlignment="1" applyProtection="1">
      <alignment horizontal="center" vertical="center" wrapText="1"/>
      <protection locked="0"/>
    </xf>
    <xf numFmtId="0" fontId="51" fillId="0" borderId="26" xfId="0" applyNumberFormat="1" applyFont="1" applyBorder="1" applyAlignment="1" applyProtection="1">
      <alignment horizontal="center" vertical="center" wrapText="1"/>
      <protection locked="0"/>
    </xf>
    <xf numFmtId="0" fontId="0" fillId="0" borderId="18" xfId="0" applyFont="1" applyBorder="1" applyAlignment="1" applyProtection="1">
      <alignment horizontal="justify" vertical="top" wrapText="1"/>
      <protection locked="0"/>
    </xf>
    <xf numFmtId="0" fontId="0" fillId="0" borderId="0" xfId="0" applyFont="1" applyBorder="1" applyAlignment="1" applyProtection="1">
      <alignment horizontal="justify" vertical="top" wrapText="1"/>
      <protection locked="0"/>
    </xf>
    <xf numFmtId="0" fontId="0" fillId="0" borderId="19" xfId="0" applyFont="1" applyBorder="1" applyAlignment="1" applyProtection="1">
      <alignment horizontal="justify" vertical="top" wrapText="1"/>
      <protection locked="0"/>
    </xf>
    <xf numFmtId="0" fontId="0" fillId="0" borderId="14" xfId="0" applyFont="1" applyBorder="1" applyAlignment="1" applyProtection="1">
      <alignment horizontal="justify" vertical="top" wrapText="1"/>
      <protection locked="0"/>
    </xf>
    <xf numFmtId="0" fontId="0" fillId="0" borderId="9" xfId="0" applyFont="1" applyBorder="1" applyAlignment="1" applyProtection="1">
      <alignment horizontal="justify" vertical="top" wrapText="1"/>
      <protection locked="0"/>
    </xf>
    <xf numFmtId="0" fontId="0" fillId="0" borderId="15" xfId="0" applyFont="1" applyBorder="1" applyAlignment="1" applyProtection="1">
      <alignment horizontal="justify" vertical="top" wrapText="1"/>
      <protection locked="0"/>
    </xf>
    <xf numFmtId="0" fontId="42" fillId="0" borderId="16" xfId="0" applyFont="1" applyBorder="1" applyAlignment="1">
      <alignment horizontal="left" vertical="center" wrapText="1"/>
    </xf>
    <xf numFmtId="0" fontId="42" fillId="0" borderId="11" xfId="0" applyFont="1" applyBorder="1" applyAlignment="1">
      <alignment horizontal="left" vertical="center" wrapText="1"/>
    </xf>
    <xf numFmtId="0" fontId="0" fillId="0" borderId="18" xfId="0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9" xfId="0" applyBorder="1" applyAlignment="1" applyProtection="1">
      <alignment horizontal="justify" vertical="top" wrapText="1"/>
      <protection locked="0"/>
    </xf>
    <xf numFmtId="0" fontId="43" fillId="0" borderId="18" xfId="0" applyFont="1" applyBorder="1" applyAlignment="1" applyProtection="1">
      <alignment horizontal="center" vertical="center" wrapText="1"/>
      <protection locked="0"/>
    </xf>
    <xf numFmtId="0" fontId="43" fillId="0" borderId="0" xfId="0" applyFont="1" applyBorder="1" applyAlignment="1" applyProtection="1">
      <alignment horizontal="center" vertical="center" wrapText="1"/>
      <protection locked="0"/>
    </xf>
    <xf numFmtId="0" fontId="43" fillId="0" borderId="19" xfId="0" applyFont="1" applyBorder="1" applyAlignment="1" applyProtection="1">
      <alignment horizontal="center" vertical="center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9" xfId="0" applyFont="1" applyBorder="1" applyAlignment="1" applyProtection="1">
      <alignment horizontal="justify" vertical="top" wrapText="1"/>
      <protection locked="0"/>
    </xf>
    <xf numFmtId="0" fontId="16" fillId="0" borderId="9" xfId="0" applyFont="1" applyBorder="1" applyAlignment="1" applyProtection="1">
      <alignment horizontal="justify" vertical="top" wrapText="1"/>
      <protection locked="0"/>
    </xf>
    <xf numFmtId="0" fontId="16" fillId="0" borderId="15" xfId="0" applyFont="1" applyBorder="1" applyAlignment="1" applyProtection="1">
      <alignment horizontal="justify" vertical="top" wrapText="1"/>
      <protection locked="0"/>
    </xf>
    <xf numFmtId="0" fontId="51" fillId="0" borderId="11" xfId="0" applyFont="1" applyBorder="1" applyAlignment="1" applyProtection="1">
      <alignment horizontal="justify" vertical="top" wrapText="1"/>
      <protection locked="0"/>
    </xf>
    <xf numFmtId="0" fontId="51" fillId="0" borderId="17" xfId="0" applyFont="1" applyBorder="1" applyAlignment="1" applyProtection="1">
      <alignment horizontal="justify" vertical="top" wrapText="1"/>
      <protection locked="0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51" fillId="0" borderId="19" xfId="0" applyFont="1" applyBorder="1" applyAlignment="1" applyProtection="1">
      <alignment horizontal="justify" vertical="top" wrapText="1"/>
      <protection locked="0"/>
    </xf>
    <xf numFmtId="0" fontId="51" fillId="0" borderId="9" xfId="0" applyFont="1" applyBorder="1" applyAlignment="1" applyProtection="1">
      <alignment horizontal="justify" vertical="top" wrapText="1"/>
      <protection locked="0"/>
    </xf>
    <xf numFmtId="0" fontId="51" fillId="0" borderId="15" xfId="0" applyFont="1" applyBorder="1" applyAlignment="1" applyProtection="1">
      <alignment horizontal="justify" vertical="top" wrapText="1"/>
      <protection locked="0"/>
    </xf>
    <xf numFmtId="0" fontId="13" fillId="0" borderId="18" xfId="0" applyFont="1" applyBorder="1" applyAlignment="1" applyProtection="1">
      <alignment horizontal="justify" vertical="top" wrapText="1"/>
      <protection locked="0"/>
    </xf>
    <xf numFmtId="0" fontId="13" fillId="0" borderId="0" xfId="0" applyFont="1" applyBorder="1" applyAlignment="1" applyProtection="1">
      <alignment horizontal="justify" vertical="top" wrapText="1"/>
      <protection locked="0"/>
    </xf>
    <xf numFmtId="0" fontId="13" fillId="0" borderId="19" xfId="0" applyFont="1" applyBorder="1" applyAlignment="1" applyProtection="1">
      <alignment horizontal="justify" vertical="top" wrapText="1"/>
      <protection locked="0"/>
    </xf>
    <xf numFmtId="0" fontId="45" fillId="0" borderId="0" xfId="0" applyFont="1" applyBorder="1" applyAlignment="1" applyProtection="1">
      <alignment horizontal="justify" vertical="top" wrapText="1"/>
      <protection locked="0"/>
    </xf>
    <xf numFmtId="0" fontId="45" fillId="0" borderId="19" xfId="0" applyFont="1" applyBorder="1" applyAlignment="1" applyProtection="1">
      <alignment horizontal="justify" vertical="top" wrapText="1"/>
      <protection locked="0"/>
    </xf>
    <xf numFmtId="0" fontId="7" fillId="0" borderId="9" xfId="0" applyFont="1" applyBorder="1" applyAlignment="1" applyProtection="1">
      <alignment horizontal="left" vertical="center"/>
      <protection locked="0"/>
    </xf>
    <xf numFmtId="0" fontId="40" fillId="0" borderId="18" xfId="0" applyFont="1" applyBorder="1" applyAlignment="1" applyProtection="1">
      <alignment horizontal="center" vertical="distributed" wrapText="1"/>
      <protection locked="0"/>
    </xf>
    <xf numFmtId="0" fontId="40" fillId="0" borderId="0" xfId="0" applyFont="1" applyBorder="1" applyAlignment="1" applyProtection="1">
      <alignment horizontal="center" vertical="distributed" wrapText="1"/>
      <protection locked="0"/>
    </xf>
    <xf numFmtId="0" fontId="40" fillId="0" borderId="19" xfId="0" applyFont="1" applyBorder="1" applyAlignment="1" applyProtection="1">
      <alignment horizontal="center" vertical="distributed" wrapText="1"/>
      <protection locked="0"/>
    </xf>
  </cellXfs>
  <cellStyles count="8">
    <cellStyle name="1" xfId="1"/>
    <cellStyle name="20% — акцент2" xfId="5" builtinId="34"/>
    <cellStyle name="20% — акцент3" xfId="7" builtinId="38"/>
    <cellStyle name="20% — акцент6" xfId="6" builtinId="50"/>
    <cellStyle name="Гиперссылка" xfId="4" builtinId="8"/>
    <cellStyle name="Обычный" xfId="0" builtinId="0"/>
    <cellStyle name="Обычный 2_К 1932 сформированный ЦДЗ ПМУ - мой файл" xfId="3"/>
    <cellStyle name="Стиль 1" xfId="2"/>
  </cellStyles>
  <dxfs count="73">
    <dxf>
      <numFmt numFmtId="0" formatCode="General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fill" vertical="center" textRotation="0" wrapText="0" indent="0" justifyLastLine="0" shrinkToFit="0" readingOrder="0"/>
    </dxf>
    <dxf>
      <numFmt numFmtId="0" formatCode="General"/>
      <alignment horizontal="fill" vertical="center" textRotation="0" wrapText="0" indent="0" justifyLastLine="0" shrinkToFit="0" readingOrder="0"/>
    </dxf>
    <dxf>
      <numFmt numFmtId="0" formatCode="General"/>
      <alignment horizontal="fill" vertical="center" textRotation="0" wrapText="0" indent="0" justifyLastLine="0" shrinkToFit="0" readingOrder="0"/>
    </dxf>
    <dxf>
      <numFmt numFmtId="0" formatCode="General"/>
      <alignment horizontal="fill" vertical="center" textRotation="0" wrapText="0" indent="0" justifyLastLine="0" shrinkToFit="0" readingOrder="0"/>
    </dxf>
    <dxf>
      <alignment horizontal="fil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fill>
        <patternFill patternType="solid">
          <fgColor theme="9" tint="0.79998168889431442"/>
          <bgColor theme="9" tint="0.79998168889431442"/>
        </patternFill>
      </fill>
      <alignment horizontal="justify" vertical="justify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left" vertical="center" textRotation="0" wrapText="0" indent="0" justifyLastLine="0" shrinkToFit="0" readingOrder="0"/>
    </dxf>
    <dxf>
      <border outline="0">
        <left style="thin">
          <color theme="9" tint="0.39997558519241921"/>
        </left>
        <top style="thin">
          <color theme="9" tint="0.39997558519241921"/>
        </top>
      </border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336127</xdr:colOff>
      <xdr:row>0</xdr:row>
      <xdr:rowOff>186266</xdr:rowOff>
    </xdr:from>
    <xdr:to>
      <xdr:col>7</xdr:col>
      <xdr:colOff>1044845</xdr:colOff>
      <xdr:row>2</xdr:row>
      <xdr:rowOff>115992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AAC6DAFB-C2F6-44E2-8058-E0AD6E982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9687" y="186266"/>
          <a:ext cx="708718" cy="310726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78FF242C-8228-497E-8399-1D2BC6138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45721</xdr:colOff>
      <xdr:row>36</xdr:row>
      <xdr:rowOff>15240</xdr:rowOff>
    </xdr:from>
    <xdr:to>
      <xdr:col>1</xdr:col>
      <xdr:colOff>1436370</xdr:colOff>
      <xdr:row>47</xdr:row>
      <xdr:rowOff>144780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CFC1C072-AE27-470F-92F3-3B1AA70595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1" y="6896100"/>
          <a:ext cx="2621279" cy="21412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336127</xdr:colOff>
      <xdr:row>0</xdr:row>
      <xdr:rowOff>186266</xdr:rowOff>
    </xdr:from>
    <xdr:to>
      <xdr:col>7</xdr:col>
      <xdr:colOff>1044845</xdr:colOff>
      <xdr:row>2</xdr:row>
      <xdr:rowOff>115992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B438B9EF-3E96-4AE0-B4F4-8EBE75EEB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107" y="186266"/>
          <a:ext cx="708718" cy="310726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80C092EE-12C8-497E-9DEB-2A73290F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106681</xdr:colOff>
      <xdr:row>38</xdr:row>
      <xdr:rowOff>38100</xdr:rowOff>
    </xdr:from>
    <xdr:to>
      <xdr:col>1</xdr:col>
      <xdr:colOff>1436370</xdr:colOff>
      <xdr:row>49</xdr:row>
      <xdr:rowOff>114300</xdr:rowOff>
    </xdr:to>
    <xdr:pic>
      <xdr:nvPicPr>
        <xdr:cNvPr id="8" name="Рисунок 7">
          <a:extLst>
            <a:ext uri="{FF2B5EF4-FFF2-40B4-BE49-F238E27FC236}">
              <a16:creationId xmlns="" xmlns:a16="http://schemas.microsoft.com/office/drawing/2014/main" id="{F4ED8ED8-F651-4F87-A9DE-A752ED1FB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1" y="7277100"/>
          <a:ext cx="2560319" cy="210312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Диагноз" displayName="Диагноз" ref="J10:J18" totalsRowShown="0" dataDxfId="8">
  <tableColumns count="1">
    <tableColumn id="1" name="Диагноз" dataDxfId="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7" name="Модель_Метод" displayName="Модель_Метод" ref="M1:P4" totalsRowShown="0" headerRowDxfId="6">
  <tableColumns count="4">
    <tableColumn id="1" name="Модель"/>
    <tableColumn id="2" name="Код модели" dataDxfId="5"/>
    <tableColumn id="3" name="Метод"/>
    <tableColumn id="4" name="Код метода" dataDxfId="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6" name="Локализация" displayName="Локализация" ref="M7:M19">
  <autoFilter ref="M7:M19"/>
  <tableColumns count="1">
    <tableColumn id="1" name="Локализация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29" totalsRowShown="0"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L1:M56" totalsRowShown="0" headerRowDxfId="3">
  <sortState ref="L2:M56">
    <sortCondition ref="L1:L56"/>
  </sortState>
  <tableColumns count="2">
    <tableColumn id="3" name="Тип" dataDxfId="2"/>
    <tableColumn id="1" name="Размеры" dataDxfId="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O1:Q8" totalsRowShown="0">
  <autoFilter ref="O1:Q8"/>
  <tableColumns count="3">
    <tableColumn id="1" name="Контраст "/>
    <tableColumn id="2" name="Название"/>
    <tableColumn id="3" name="Сцепление">
      <calculatedColumnFormula>CONCATENATE(O2,P2)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5" totalsRowShown="0">
  <autoFilter ref="A1:C15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7:B76" totalsRowShown="0">
  <autoFilter ref="A17:B76"/>
  <sortState ref="A18:B76">
    <sortCondition ref="A18:A76"/>
    <sortCondition ref="B18:B76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58" dataDxfId="57">
  <tableColumns count="2">
    <tableColumn id="1" name="Столбец1" headerRowDxfId="56" dataDxfId="55"/>
    <tableColumn id="2" name="Столбец2" headerRowDxfId="54" dataDxfId="5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52" dataDxfId="51" tableBorderDxfId="50" totalsRowBorderDxfId="49">
  <tableColumns count="5">
    <tableColumn id="1" name="Должность" headerRowDxfId="48" dataDxfId="47"/>
    <tableColumn id="5" name="Столбец2" headerRowDxfId="46" dataDxfId="45"/>
    <tableColumn id="4" name="Столбец1" headerRowDxfId="44" dataDxfId="43"/>
    <tableColumn id="2" name="Бригада_1" headerRowDxfId="42" dataDxfId="41"/>
    <tableColumn id="3" name="Бригада_2" headerRowDxfId="40" dataDxfId="39">
      <calculatedColumnFormula>IF(ISBLANK(КАГ!H9),"",КАГ!H9)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38" dataDxfId="37">
  <tableColumns count="2">
    <tableColumn id="1" name="Столбец1" headerRowDxfId="36" dataDxfId="35"/>
    <tableColumn id="2" name="Столбец2" headerRowDxfId="34" dataDxfId="33">
      <calculatedColumnFormula>КАГ!B12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1:D24" totalsRowShown="0" headerRowDxfId="32" headerRowCellStyle="Обычный" dataCellStyle="Обычный">
  <tableColumns count="4">
    <tableColumn id="1" name="Расходный материал " dataDxfId="31" dataCellStyle="Обычный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30" dataCellStyle="Обычный"/>
    <tableColumn id="3" name="Размер" dataDxfId="29" dataCellStyle="Обычный"/>
    <tableColumn id="4" name="Количество" dataDxfId="28" dataCellStyle="Обычный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27" dataDxfId="26" tableBorderDxfId="25">
  <tableColumns count="2">
    <tableColumn id="1" name="Код ЕНМУ" totalsRowFunction="custom" dataDxfId="24" totalsRowDxfId="23">
      <calculatedColumnFormula>IFERROR(INDEX(Вмешательства[],MATCH(Манипуляции[[#This Row],[Наименование процедуры, манипуляции]],Вмешательства[Рентгенэндоваскулярная диагностика и лечение],0),3),"")</calculatedColumnFormula>
      <totalsRowFormula>INDEX(Вмешательства!N2:N3,MATCH('Карта учёта'!D9,Вмешательства!N2:N3,0))</totalsRowFormula>
    </tableColumn>
    <tableColumn id="2" name="Наименование процедуры, манипуляции" dataDxfId="22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21" tableBorderDxfId="20" dataCellStyle="Обычный">
  <tableColumns count="4">
    <tableColumn id="1" name="№" dataDxfId="19" dataCellStyle="Обычный"/>
    <tableColumn id="2" name="Код услуги" dataDxfId="18" dataCellStyle="Обычный"/>
    <tableColumn id="3" name="Номенклатура мед.услуги" dataDxfId="17" dataCellStyle="Обычный"/>
    <tableColumn id="4" name="Рентгенэндоваскулярная диагностика и лечение" dataDxfId="16" dataCellStyle="Обычный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J1:K8" totalsRowShown="0" headerRowDxfId="1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.Фильтр_процедура" displayName="Табл.Фильтр_процедура" ref="F1:I36" totalsRowShown="0" headerRowDxfId="14" dataDxfId="13">
  <tableColumns count="4">
    <tableColumn id="1" name="Индекс1" dataDxfId="12">
      <calculatedColumnFormula>IF(ISNUMBER(SEARCH('Карта учёта'!$B$5,Вмешательства[Рентгенэндоваскулярная диагностика и лечение])),MAX($F$1:F1)+1,)</calculatedColumnFormula>
    </tableColumn>
    <tableColumn id="2" name="Индекс2" dataDxfId="11">
      <calculatedColumnFormula>IF(ISNUMBER(SEARCH('Карта учёта'!$B$6,Вмешательства[Рентгенэндоваскулярная диагностика и лечение])),MAX($G$1:G1)+1,0)</calculatedColumnFormula>
    </tableColumn>
    <tableColumn id="3" name="Фильтр1" dataDxfId="10">
      <calculatedColumnFormula>IFERROR(INDEX(Вмешательства[Рентгенэндоваскулярная диагностика и лечение],MATCH(Вмешательства[№],Табл.Фильтр_процедура[Индекс1],0)),"")</calculatedColumnFormula>
    </tableColumn>
    <tableColumn id="4" name="Фильтр2" dataDxfId="9">
      <calculatedColumnFormula>IFERROR(INDEX(Вмешательства[Рентгенэндоваскулярная диагностика и лечение],MATCH(Вмешательства[№],Табл.Фильтр_процедура[Индекс2],0)),"")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K18" sqref="K1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140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94" t="s">
        <v>222</v>
      </c>
      <c r="B1" s="95"/>
      <c r="C1" s="95"/>
      <c r="D1" s="95"/>
      <c r="E1" s="95"/>
      <c r="F1" s="95"/>
      <c r="G1" s="95"/>
      <c r="H1" s="96"/>
    </row>
    <row r="2" spans="1:8">
      <c r="A2" s="97" t="s">
        <v>223</v>
      </c>
      <c r="B2" s="98"/>
      <c r="C2" s="98"/>
      <c r="D2" s="98"/>
      <c r="E2" s="98"/>
      <c r="F2" s="98"/>
      <c r="G2" s="98"/>
      <c r="H2" s="99"/>
    </row>
    <row r="3" spans="1:8">
      <c r="A3" s="97" t="s">
        <v>224</v>
      </c>
      <c r="B3" s="98"/>
      <c r="C3" s="98"/>
      <c r="D3" s="98"/>
      <c r="E3" s="98"/>
      <c r="F3" s="98"/>
      <c r="G3" s="98"/>
      <c r="H3" s="99"/>
    </row>
    <row r="4" spans="1:8">
      <c r="A4" s="100" t="s">
        <v>225</v>
      </c>
      <c r="B4" s="101"/>
      <c r="C4" s="101"/>
      <c r="D4" s="101"/>
      <c r="E4" s="101"/>
      <c r="F4" s="101"/>
      <c r="G4" s="101"/>
      <c r="H4" s="102"/>
    </row>
    <row r="5" spans="1:8">
      <c r="A5" s="87"/>
      <c r="B5" s="46"/>
      <c r="C5" s="46"/>
      <c r="D5" s="46"/>
      <c r="E5" s="46"/>
      <c r="F5" s="46"/>
      <c r="G5" s="46"/>
      <c r="H5" s="88"/>
    </row>
    <row r="6" spans="1:8">
      <c r="A6" s="188" t="s">
        <v>305</v>
      </c>
      <c r="B6" s="189"/>
      <c r="C6" s="189"/>
      <c r="D6" s="189"/>
      <c r="E6" s="189"/>
      <c r="F6" s="189"/>
      <c r="G6" s="189"/>
      <c r="H6" s="190"/>
    </row>
    <row r="7" spans="1:8">
      <c r="A7" s="103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46"/>
      <c r="C7" s="104"/>
      <c r="D7" s="105"/>
      <c r="E7" s="105"/>
      <c r="F7" s="105"/>
      <c r="G7" s="46"/>
      <c r="H7" s="88"/>
    </row>
    <row r="8" spans="1:8" ht="18.75">
      <c r="A8" s="51" t="s">
        <v>281</v>
      </c>
      <c r="B8" s="57">
        <v>44637</v>
      </c>
      <c r="C8" s="106"/>
      <c r="D8" s="53" t="s">
        <v>274</v>
      </c>
      <c r="E8" s="75"/>
      <c r="F8" s="75"/>
      <c r="G8" s="54"/>
      <c r="H8" s="55"/>
    </row>
    <row r="9" spans="1:8" ht="15.6" customHeight="1">
      <c r="A9" s="58" t="s">
        <v>283</v>
      </c>
      <c r="B9" s="59">
        <v>0.85763888888888884</v>
      </c>
      <c r="C9" s="106"/>
      <c r="D9" s="172" t="s">
        <v>260</v>
      </c>
      <c r="E9" s="168"/>
      <c r="F9" s="168"/>
      <c r="G9" s="61" t="s">
        <v>250</v>
      </c>
      <c r="H9" s="63"/>
    </row>
    <row r="10" spans="1:8" ht="15.6" customHeight="1" thickBot="1">
      <c r="A10" s="153" t="s">
        <v>284</v>
      </c>
      <c r="B10" s="154">
        <v>0.87847222222222221</v>
      </c>
      <c r="C10" s="107"/>
      <c r="D10" s="173" t="s">
        <v>261</v>
      </c>
      <c r="E10" s="169"/>
      <c r="F10" s="169"/>
      <c r="G10" s="62" t="s">
        <v>240</v>
      </c>
      <c r="H10" s="64"/>
    </row>
    <row r="11" spans="1:8" ht="18" thickTop="1" thickBot="1">
      <c r="A11" s="161" t="s">
        <v>282</v>
      </c>
      <c r="B11" s="162" t="s">
        <v>376</v>
      </c>
      <c r="C11" s="108"/>
      <c r="D11" s="173" t="s">
        <v>257</v>
      </c>
      <c r="E11" s="169"/>
      <c r="F11" s="169"/>
      <c r="G11" s="62" t="s">
        <v>351</v>
      </c>
      <c r="H11" s="64"/>
    </row>
    <row r="12" spans="1:8" ht="16.5" thickTop="1">
      <c r="A12" s="151" t="s">
        <v>9</v>
      </c>
      <c r="B12" s="152">
        <v>26769</v>
      </c>
      <c r="C12" s="109"/>
      <c r="D12" s="173" t="s">
        <v>258</v>
      </c>
      <c r="E12" s="169"/>
      <c r="F12" s="169"/>
      <c r="G12" s="62" t="s">
        <v>358</v>
      </c>
      <c r="H12" s="64"/>
    </row>
    <row r="13" spans="1:8" ht="15.75">
      <c r="A13" s="52" t="s">
        <v>11</v>
      </c>
      <c r="B13" s="76">
        <f>DATEDIF(B12,B8,"y")</f>
        <v>48</v>
      </c>
      <c r="C13" s="109"/>
      <c r="D13" s="173" t="s">
        <v>272</v>
      </c>
      <c r="E13" s="169"/>
      <c r="F13" s="169"/>
      <c r="G13" s="62" t="s">
        <v>244</v>
      </c>
      <c r="H13" s="64" t="s">
        <v>378</v>
      </c>
    </row>
    <row r="14" spans="1:8" ht="15.75">
      <c r="A14" s="52" t="s">
        <v>13</v>
      </c>
      <c r="B14" s="56">
        <v>3926</v>
      </c>
      <c r="C14" s="109"/>
      <c r="D14" s="83"/>
      <c r="E14" s="83"/>
      <c r="F14" s="83"/>
      <c r="G14" s="84"/>
      <c r="H14" s="110"/>
    </row>
    <row r="15" spans="1:8" ht="15.75">
      <c r="A15" s="52" t="s">
        <v>217</v>
      </c>
      <c r="B15" s="56">
        <v>35</v>
      </c>
      <c r="C15" s="46"/>
      <c r="D15" s="83"/>
      <c r="E15" s="83"/>
      <c r="F15" s="83"/>
      <c r="G15" s="170" t="s">
        <v>374</v>
      </c>
      <c r="H15" s="171" t="s">
        <v>384</v>
      </c>
    </row>
    <row r="16" spans="1:8" ht="15.6" customHeight="1">
      <c r="A16" s="52" t="s">
        <v>150</v>
      </c>
      <c r="B16" s="56" t="s">
        <v>377</v>
      </c>
      <c r="C16" s="46"/>
      <c r="D16" s="83"/>
      <c r="E16" s="83"/>
      <c r="F16" s="83"/>
      <c r="G16" s="175">
        <v>0.13749999999999998</v>
      </c>
      <c r="H16" s="176">
        <v>423</v>
      </c>
    </row>
    <row r="17" spans="1:8" ht="14.45" customHeight="1">
      <c r="A17" s="89"/>
      <c r="B17" s="77"/>
      <c r="C17" s="77"/>
      <c r="D17" s="160"/>
      <c r="E17" s="160"/>
      <c r="F17" s="160"/>
      <c r="G17" s="77"/>
      <c r="H17" s="90"/>
    </row>
    <row r="18" spans="1:8" ht="14.45" customHeight="1">
      <c r="A18" s="111" t="s">
        <v>278</v>
      </c>
      <c r="B18" s="159" t="s">
        <v>324</v>
      </c>
      <c r="C18" s="46"/>
      <c r="D18" s="74" t="s">
        <v>302</v>
      </c>
      <c r="E18" s="74"/>
      <c r="F18" s="74"/>
      <c r="G18" s="155" t="s">
        <v>279</v>
      </c>
      <c r="H18" s="156" t="s">
        <v>325</v>
      </c>
    </row>
    <row r="19" spans="1:8" ht="14.45" customHeight="1">
      <c r="A19" s="89"/>
      <c r="B19" s="77"/>
      <c r="C19" s="77"/>
      <c r="D19" s="80"/>
      <c r="E19" s="80"/>
      <c r="F19" s="80"/>
      <c r="G19" s="77"/>
      <c r="H19" s="90"/>
    </row>
    <row r="20" spans="1:8" ht="14.45" customHeight="1">
      <c r="A20" s="111" t="s">
        <v>304</v>
      </c>
      <c r="B20" s="191" t="s">
        <v>380</v>
      </c>
      <c r="C20" s="191"/>
      <c r="D20" s="191"/>
      <c r="E20" s="191"/>
      <c r="F20" s="191"/>
      <c r="G20" s="191"/>
      <c r="H20" s="192"/>
    </row>
    <row r="21" spans="1:8">
      <c r="A21" s="112"/>
      <c r="B21" s="193"/>
      <c r="C21" s="193"/>
      <c r="D21" s="193"/>
      <c r="E21" s="193"/>
      <c r="F21" s="193"/>
      <c r="G21" s="193"/>
      <c r="H21" s="194"/>
    </row>
    <row r="22" spans="1:8" ht="15.6" customHeight="1">
      <c r="A22" s="113" t="s">
        <v>371</v>
      </c>
      <c r="B22" s="195" t="s">
        <v>383</v>
      </c>
      <c r="C22" s="195"/>
      <c r="D22" s="195"/>
      <c r="E22" s="195"/>
      <c r="F22" s="195"/>
      <c r="G22" s="195"/>
      <c r="H22" s="196"/>
    </row>
    <row r="23" spans="1:8" ht="14.45" customHeight="1">
      <c r="A23" s="87"/>
      <c r="B23" s="197"/>
      <c r="C23" s="197"/>
      <c r="D23" s="197"/>
      <c r="E23" s="197"/>
      <c r="F23" s="197"/>
      <c r="G23" s="197"/>
      <c r="H23" s="198"/>
    </row>
    <row r="24" spans="1:8" ht="14.45" customHeight="1">
      <c r="A24" s="114"/>
      <c r="B24" s="197"/>
      <c r="C24" s="197"/>
      <c r="D24" s="197"/>
      <c r="E24" s="197"/>
      <c r="F24" s="197"/>
      <c r="G24" s="197"/>
      <c r="H24" s="198"/>
    </row>
    <row r="25" spans="1:8" ht="14.45" customHeight="1">
      <c r="A25" s="87"/>
      <c r="B25" s="197"/>
      <c r="C25" s="197"/>
      <c r="D25" s="197"/>
      <c r="E25" s="197"/>
      <c r="F25" s="197"/>
      <c r="G25" s="197"/>
      <c r="H25" s="198"/>
    </row>
    <row r="26" spans="1:8" ht="14.45" customHeight="1">
      <c r="A26" s="89"/>
      <c r="B26" s="199"/>
      <c r="C26" s="199"/>
      <c r="D26" s="199"/>
      <c r="E26" s="199"/>
      <c r="F26" s="199"/>
      <c r="G26" s="199"/>
      <c r="H26" s="200"/>
    </row>
    <row r="27" spans="1:8" ht="14.45" customHeight="1">
      <c r="A27" s="113" t="s">
        <v>372</v>
      </c>
      <c r="B27" s="195" t="s">
        <v>381</v>
      </c>
      <c r="C27" s="195"/>
      <c r="D27" s="195"/>
      <c r="E27" s="195"/>
      <c r="F27" s="195"/>
      <c r="G27" s="195"/>
      <c r="H27" s="196"/>
    </row>
    <row r="28" spans="1:8" ht="15.6" customHeight="1">
      <c r="A28" s="87"/>
      <c r="B28" s="197"/>
      <c r="C28" s="197"/>
      <c r="D28" s="197"/>
      <c r="E28" s="197"/>
      <c r="F28" s="197"/>
      <c r="G28" s="197"/>
      <c r="H28" s="198"/>
    </row>
    <row r="29" spans="1:8" ht="14.45" customHeight="1">
      <c r="A29" s="87"/>
      <c r="B29" s="197"/>
      <c r="C29" s="197"/>
      <c r="D29" s="197"/>
      <c r="E29" s="197"/>
      <c r="F29" s="197"/>
      <c r="G29" s="197"/>
      <c r="H29" s="198"/>
    </row>
    <row r="30" spans="1:8" ht="14.45" customHeight="1">
      <c r="A30" s="78"/>
      <c r="B30" s="197"/>
      <c r="C30" s="197"/>
      <c r="D30" s="197"/>
      <c r="E30" s="197"/>
      <c r="F30" s="197"/>
      <c r="G30" s="197"/>
      <c r="H30" s="198"/>
    </row>
    <row r="31" spans="1:8" ht="14.45" customHeight="1">
      <c r="A31" s="79"/>
      <c r="B31" s="199"/>
      <c r="C31" s="199"/>
      <c r="D31" s="199"/>
      <c r="E31" s="199"/>
      <c r="F31" s="199"/>
      <c r="G31" s="199"/>
      <c r="H31" s="200"/>
    </row>
    <row r="32" spans="1:8" ht="14.45" customHeight="1">
      <c r="A32" s="113" t="s">
        <v>373</v>
      </c>
      <c r="B32" s="195" t="s">
        <v>381</v>
      </c>
      <c r="C32" s="195"/>
      <c r="D32" s="195"/>
      <c r="E32" s="195"/>
      <c r="F32" s="195"/>
      <c r="G32" s="195"/>
      <c r="H32" s="196"/>
    </row>
    <row r="33" spans="1:8" ht="14.45" customHeight="1">
      <c r="A33" s="87"/>
      <c r="B33" s="197"/>
      <c r="C33" s="197"/>
      <c r="D33" s="197"/>
      <c r="E33" s="197"/>
      <c r="F33" s="197"/>
      <c r="G33" s="197"/>
      <c r="H33" s="198"/>
    </row>
    <row r="34" spans="1:8" ht="15.6" customHeight="1">
      <c r="A34" s="87"/>
      <c r="B34" s="197"/>
      <c r="C34" s="197"/>
      <c r="D34" s="197"/>
      <c r="E34" s="197"/>
      <c r="F34" s="197"/>
      <c r="G34" s="197"/>
      <c r="H34" s="198"/>
    </row>
    <row r="35" spans="1:8" ht="14.45" customHeight="1">
      <c r="A35" s="87"/>
      <c r="B35" s="197"/>
      <c r="C35" s="197"/>
      <c r="D35" s="197"/>
      <c r="E35" s="197"/>
      <c r="F35" s="197"/>
      <c r="G35" s="197"/>
      <c r="H35" s="198"/>
    </row>
    <row r="36" spans="1:8" ht="15.6" customHeight="1">
      <c r="A36" s="115"/>
      <c r="B36" s="199"/>
      <c r="C36" s="199"/>
      <c r="D36" s="199"/>
      <c r="E36" s="199"/>
      <c r="F36" s="199"/>
      <c r="G36" s="199"/>
      <c r="H36" s="200"/>
    </row>
    <row r="37" spans="1:8" ht="14.45" customHeight="1">
      <c r="A37" s="65"/>
      <c r="B37" s="85"/>
      <c r="C37" s="183" t="str">
        <f>IF($A$6=Вмешательства!$D$3,Вмешательства!$R$2,"")</f>
        <v/>
      </c>
      <c r="D37" s="184"/>
      <c r="E37" s="93"/>
      <c r="F37" s="93"/>
      <c r="G37" s="93"/>
      <c r="H37" s="116"/>
    </row>
    <row r="38" spans="1:8" ht="14.45" customHeight="1">
      <c r="A38" s="87"/>
      <c r="B38" s="86"/>
      <c r="C38" s="185"/>
      <c r="D38" s="186"/>
      <c r="E38" s="186"/>
      <c r="F38" s="186"/>
      <c r="G38" s="186"/>
      <c r="H38" s="187"/>
    </row>
    <row r="39" spans="1:8" ht="14.45" customHeight="1">
      <c r="A39" s="81"/>
      <c r="B39" s="82"/>
      <c r="C39" s="185"/>
      <c r="D39" s="186"/>
      <c r="E39" s="186"/>
      <c r="F39" s="186"/>
      <c r="G39" s="186"/>
      <c r="H39" s="187"/>
    </row>
    <row r="40" spans="1:8" ht="14.45" customHeight="1">
      <c r="A40" s="81"/>
      <c r="B40" s="82"/>
      <c r="C40" s="185"/>
      <c r="D40" s="186"/>
      <c r="E40" s="186"/>
      <c r="F40" s="186"/>
      <c r="G40" s="186"/>
      <c r="H40" s="187"/>
    </row>
    <row r="41" spans="1:8" ht="14.45" customHeight="1">
      <c r="A41" s="81"/>
      <c r="B41" s="82"/>
      <c r="C41" s="185"/>
      <c r="D41" s="186"/>
      <c r="E41" s="186"/>
      <c r="F41" s="186"/>
      <c r="G41" s="186"/>
      <c r="H41" s="187"/>
    </row>
    <row r="42" spans="1:8" ht="14.45" customHeight="1">
      <c r="A42" s="81"/>
      <c r="B42" s="82"/>
      <c r="C42" s="91" t="s">
        <v>277</v>
      </c>
      <c r="D42" s="92"/>
      <c r="E42" s="92"/>
      <c r="F42" s="92"/>
      <c r="G42" s="92"/>
      <c r="H42" s="117"/>
    </row>
    <row r="43" spans="1:8" ht="14.45" customHeight="1">
      <c r="A43" s="81"/>
      <c r="B43" s="82"/>
      <c r="C43" s="177" t="s">
        <v>382</v>
      </c>
      <c r="D43" s="178"/>
      <c r="E43" s="178"/>
      <c r="F43" s="178"/>
      <c r="G43" s="178"/>
      <c r="H43" s="179"/>
    </row>
    <row r="44" spans="1:8" ht="14.45" customHeight="1">
      <c r="A44" s="81"/>
      <c r="B44" s="82"/>
      <c r="C44" s="177"/>
      <c r="D44" s="178"/>
      <c r="E44" s="178"/>
      <c r="F44" s="178"/>
      <c r="G44" s="178"/>
      <c r="H44" s="179"/>
    </row>
    <row r="45" spans="1:8" ht="14.45" customHeight="1">
      <c r="A45" s="81"/>
      <c r="B45" s="82"/>
      <c r="C45" s="177"/>
      <c r="D45" s="178"/>
      <c r="E45" s="178"/>
      <c r="F45" s="178"/>
      <c r="G45" s="178"/>
      <c r="H45" s="179"/>
    </row>
    <row r="46" spans="1:8">
      <c r="A46" s="81"/>
      <c r="B46" s="82"/>
      <c r="C46" s="177"/>
      <c r="D46" s="178"/>
      <c r="E46" s="178"/>
      <c r="F46" s="178"/>
      <c r="G46" s="178"/>
      <c r="H46" s="179"/>
    </row>
    <row r="47" spans="1:8">
      <c r="A47" s="87"/>
      <c r="B47" s="46"/>
      <c r="C47" s="177"/>
      <c r="D47" s="178"/>
      <c r="E47" s="178"/>
      <c r="F47" s="178"/>
      <c r="G47" s="178"/>
      <c r="H47" s="179"/>
    </row>
    <row r="48" spans="1:8">
      <c r="A48" s="89"/>
      <c r="B48" s="77"/>
      <c r="C48" s="180"/>
      <c r="D48" s="181"/>
      <c r="E48" s="181"/>
      <c r="F48" s="181"/>
      <c r="G48" s="181"/>
      <c r="H48" s="182"/>
    </row>
    <row r="49" spans="1:13">
      <c r="A49" s="87"/>
      <c r="B49" s="46"/>
      <c r="C49" s="46"/>
      <c r="D49" s="46"/>
      <c r="E49" s="46"/>
      <c r="F49" s="46"/>
      <c r="G49" s="46"/>
      <c r="H49" s="88"/>
    </row>
    <row r="50" spans="1:13">
      <c r="A50" s="87"/>
      <c r="B50" s="46"/>
      <c r="C50" s="46"/>
      <c r="D50" s="46"/>
      <c r="E50" s="46"/>
      <c r="F50" s="46"/>
      <c r="G50" s="46"/>
      <c r="H50" s="88"/>
      <c r="M50" t="s">
        <v>303</v>
      </c>
    </row>
    <row r="51" spans="1:13">
      <c r="A51" s="118" t="s">
        <v>291</v>
      </c>
      <c r="B51" s="119" t="s">
        <v>309</v>
      </c>
      <c r="C51" s="46"/>
      <c r="D51" s="46"/>
      <c r="E51" s="46"/>
      <c r="F51" s="46"/>
      <c r="G51" s="138" t="str">
        <f>$G$9</f>
        <v>Щербаков А.С.</v>
      </c>
      <c r="H51" s="120"/>
    </row>
    <row r="52" spans="1:13">
      <c r="A52" s="87"/>
      <c r="B52" s="46"/>
      <c r="C52" s="46"/>
      <c r="D52" s="46"/>
      <c r="E52" s="46"/>
      <c r="F52" s="46"/>
      <c r="G52" s="46"/>
      <c r="H52" s="88"/>
    </row>
    <row r="53" spans="1:13">
      <c r="A53" s="121" t="s">
        <v>298</v>
      </c>
      <c r="B53" s="122" t="s">
        <v>308</v>
      </c>
      <c r="C53" s="46"/>
      <c r="D53" s="46"/>
      <c r="E53" s="46"/>
      <c r="F53" s="46"/>
      <c r="G53" s="138" t="str">
        <f>IF(ISBLANK(H9),"",H9)</f>
        <v/>
      </c>
      <c r="H53" s="120"/>
    </row>
    <row r="54" spans="1:13">
      <c r="A54" s="89"/>
      <c r="B54" s="77"/>
      <c r="C54" s="77"/>
      <c r="D54" s="77"/>
      <c r="E54" s="77"/>
      <c r="F54" s="77"/>
      <c r="G54" s="77"/>
      <c r="H54" s="90"/>
    </row>
  </sheetData>
  <sheetProtection sheet="1" objects="1" scenarios="1" formatCells="0" formatColumns="0"/>
  <mergeCells count="8">
    <mergeCell ref="C43:H48"/>
    <mergeCell ref="C37:D37"/>
    <mergeCell ref="C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F13">
      <formula1>INDIRECT("Должность[Должность]")</formula1>
    </dataValidation>
    <dataValidation type="list" allowBlank="1" showInputMessage="1" showErrorMessage="1" sqref="G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"Убран,Извлечён,М/О ушито Angio-Seal™"</formula1>
    </dataValidation>
    <dataValidation type="list" allowBlank="1" showInputMessage="1" showErrorMessage="1" sqref="H18">
      <formula1>"лучевой,бедренный,дистальный,"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zoomScaleNormal="100" zoomScaleSheetLayoutView="100" zoomScalePageLayoutView="90" workbookViewId="0">
      <selection activeCell="A23" sqref="A23:H3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94" t="s">
        <v>222</v>
      </c>
      <c r="B1" s="95"/>
      <c r="C1" s="95"/>
      <c r="D1" s="95"/>
      <c r="E1" s="95"/>
      <c r="F1" s="95"/>
      <c r="G1" s="95"/>
      <c r="H1" s="96"/>
    </row>
    <row r="2" spans="1:8">
      <c r="A2" s="97" t="s">
        <v>223</v>
      </c>
      <c r="B2" s="98"/>
      <c r="C2" s="98"/>
      <c r="D2" s="98"/>
      <c r="E2" s="98"/>
      <c r="F2" s="98"/>
      <c r="G2" s="98"/>
      <c r="H2" s="99"/>
    </row>
    <row r="3" spans="1:8">
      <c r="A3" s="97" t="s">
        <v>224</v>
      </c>
      <c r="B3" s="98"/>
      <c r="C3" s="98"/>
      <c r="D3" s="98"/>
      <c r="E3" s="98"/>
      <c r="F3" s="98"/>
      <c r="G3" s="98"/>
      <c r="H3" s="99"/>
    </row>
    <row r="4" spans="1:8">
      <c r="A4" s="100" t="s">
        <v>225</v>
      </c>
      <c r="B4" s="101"/>
      <c r="C4" s="101"/>
      <c r="D4" s="101"/>
      <c r="E4" s="101"/>
      <c r="F4" s="101"/>
      <c r="G4" s="101"/>
      <c r="H4" s="102"/>
    </row>
    <row r="5" spans="1:8">
      <c r="A5" s="87"/>
      <c r="B5" s="46"/>
      <c r="C5" s="46"/>
      <c r="D5" s="46"/>
      <c r="E5" s="46"/>
      <c r="F5" s="46"/>
      <c r="G5" s="46"/>
      <c r="H5" s="88"/>
    </row>
    <row r="6" spans="1:8" ht="15.6" customHeight="1">
      <c r="A6" s="207" t="s">
        <v>300</v>
      </c>
      <c r="B6" s="208"/>
      <c r="C6" s="208"/>
      <c r="D6" s="208"/>
      <c r="E6" s="208"/>
      <c r="F6" s="208"/>
      <c r="G6" s="208"/>
      <c r="H6" s="209"/>
    </row>
    <row r="7" spans="1:8" ht="21.6" customHeight="1">
      <c r="A7" s="207"/>
      <c r="B7" s="208"/>
      <c r="C7" s="208"/>
      <c r="D7" s="208"/>
      <c r="E7" s="208"/>
      <c r="F7" s="208"/>
      <c r="G7" s="208"/>
      <c r="H7" s="209"/>
    </row>
    <row r="8" spans="1:8">
      <c r="A8" s="103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46"/>
      <c r="C8" s="206" t="s">
        <v>316</v>
      </c>
      <c r="D8" s="206"/>
      <c r="E8" s="206"/>
      <c r="F8" s="131">
        <v>3</v>
      </c>
      <c r="G8" s="143" t="s">
        <v>326</v>
      </c>
      <c r="H8" s="88"/>
    </row>
    <row r="9" spans="1:8">
      <c r="A9" s="103" t="str">
        <f>"Код модели:"&amp;" "&amp;IFERROR(IF(A6=Вмешательства!D4,INDEX(Модель_Метод[Код модели],MATCH(ЧКВ!B20,Модель_Метод[Модель],0)),""),"")</f>
        <v>Код модели: 21167</v>
      </c>
      <c r="B9" s="46"/>
      <c r="C9" s="206"/>
      <c r="D9" s="206"/>
      <c r="E9" s="206"/>
      <c r="F9" s="131"/>
      <c r="G9" s="143"/>
      <c r="H9" s="88"/>
    </row>
    <row r="10" spans="1:8">
      <c r="A10" s="103" t="str">
        <f>"Код метода:"&amp;" "&amp;IFERROR(_xlfn.IFS(SUM(F8:F10)=1,47,SUM(ЧКВ!F8:F10)=2,46,SUM(ЧКВ!F8:F10)&gt;=3,45),"")</f>
        <v>Код метода: 45</v>
      </c>
      <c r="B10" s="46"/>
      <c r="C10" s="206"/>
      <c r="D10" s="206"/>
      <c r="E10" s="206"/>
      <c r="F10" s="131"/>
      <c r="G10" s="143"/>
      <c r="H10" s="88"/>
    </row>
    <row r="11" spans="1:8">
      <c r="A11" s="87"/>
      <c r="B11" s="46"/>
      <c r="C11" s="108"/>
      <c r="D11" s="46"/>
      <c r="E11" s="46"/>
      <c r="F11" s="46"/>
      <c r="G11" s="46"/>
      <c r="H11" s="88"/>
    </row>
    <row r="12" spans="1:8" ht="18.75">
      <c r="A12" s="139" t="s">
        <v>281</v>
      </c>
      <c r="B12" s="57">
        <f>КАГ!B8</f>
        <v>44637</v>
      </c>
      <c r="C12" s="109"/>
      <c r="D12" s="53" t="s">
        <v>274</v>
      </c>
      <c r="E12" s="75"/>
      <c r="F12" s="75"/>
      <c r="G12" s="54"/>
      <c r="H12" s="55"/>
    </row>
    <row r="13" spans="1:8" ht="15.75">
      <c r="A13" s="140" t="s">
        <v>283</v>
      </c>
      <c r="B13" s="141">
        <v>0.8569444444444444</v>
      </c>
      <c r="C13" s="109"/>
      <c r="D13" s="168" t="s">
        <v>260</v>
      </c>
      <c r="E13" s="168"/>
      <c r="F13" s="168"/>
      <c r="G13" s="146" t="s">
        <v>239</v>
      </c>
      <c r="H13" s="163" t="str">
        <f>IF(ISBLANK(КАГ!H9),"",КАГ!H9)</f>
        <v/>
      </c>
    </row>
    <row r="14" spans="1:8" ht="16.5" thickBot="1">
      <c r="A14" s="140" t="s">
        <v>284</v>
      </c>
      <c r="B14" s="141">
        <v>0.875</v>
      </c>
      <c r="C14" s="109"/>
      <c r="D14" s="169" t="s">
        <v>261</v>
      </c>
      <c r="E14" s="169"/>
      <c r="F14" s="169"/>
      <c r="G14" s="147" t="str">
        <f>КАГ!G10</f>
        <v>Мелека Е.А.</v>
      </c>
      <c r="H14" s="164" t="str">
        <f>IF(ISBLANK(КАГ!H10),"",КАГ!H10)</f>
        <v/>
      </c>
    </row>
    <row r="15" spans="1:8" ht="18" thickTop="1" thickBot="1">
      <c r="A15" s="161" t="s">
        <v>282</v>
      </c>
      <c r="B15" s="162" t="str">
        <f>КАГ!$B$11</f>
        <v>Белов А.Ф.</v>
      </c>
      <c r="C15" s="46"/>
      <c r="D15" s="169" t="s">
        <v>257</v>
      </c>
      <c r="E15" s="169"/>
      <c r="F15" s="169"/>
      <c r="G15" s="147" t="str">
        <f>КАГ!G11</f>
        <v>Чесноков С.Л.</v>
      </c>
      <c r="H15" s="164" t="str">
        <f>IF(ISBLANK(КАГ!H11),"",КАГ!H11)</f>
        <v/>
      </c>
    </row>
    <row r="16" spans="1:8" ht="16.5" thickTop="1">
      <c r="A16" s="124" t="s">
        <v>9</v>
      </c>
      <c r="B16" s="123">
        <f>КАГ!B12</f>
        <v>26769</v>
      </c>
      <c r="C16" s="46"/>
      <c r="D16" s="169" t="s">
        <v>258</v>
      </c>
      <c r="E16" s="169"/>
      <c r="F16" s="169"/>
      <c r="G16" s="147" t="str">
        <f>КАГ!G12</f>
        <v>Капралова Е.А.</v>
      </c>
      <c r="H16" s="164" t="str">
        <f>IF(ISBLANK(КАГ!H12),"",КАГ!H12)</f>
        <v/>
      </c>
    </row>
    <row r="17" spans="1:8" ht="15.75">
      <c r="A17" s="124" t="s">
        <v>11</v>
      </c>
      <c r="B17" s="125">
        <f>КАГ!B13</f>
        <v>48</v>
      </c>
      <c r="C17" s="46"/>
      <c r="D17" s="174" t="s">
        <v>272</v>
      </c>
      <c r="E17" s="174"/>
      <c r="F17" s="174"/>
      <c r="G17" s="148" t="str">
        <f>КАГ!G13</f>
        <v>Колпакова Н.Н.</v>
      </c>
      <c r="H17" s="165" t="str">
        <f>IF(ISBLANK(КАГ!H13),"",КАГ!H13)</f>
        <v>Белугина Н.М.</v>
      </c>
    </row>
    <row r="18" spans="1:8" ht="15.75">
      <c r="A18" s="124" t="s">
        <v>13</v>
      </c>
      <c r="B18" s="126">
        <f>КАГ!B14</f>
        <v>3926</v>
      </c>
      <c r="C18" s="46"/>
      <c r="D18" s="46"/>
      <c r="E18" s="46"/>
      <c r="F18" s="46"/>
      <c r="G18" s="46"/>
      <c r="H18" s="88"/>
    </row>
    <row r="19" spans="1:8" ht="14.45" customHeight="1">
      <c r="A19" s="124" t="s">
        <v>217</v>
      </c>
      <c r="B19" s="126">
        <f>КАГ!B15</f>
        <v>35</v>
      </c>
      <c r="C19" s="128"/>
      <c r="D19" s="128"/>
      <c r="E19" s="128"/>
      <c r="F19" s="128"/>
      <c r="G19" s="158" t="s">
        <v>374</v>
      </c>
      <c r="H19" s="166" t="s">
        <v>375</v>
      </c>
    </row>
    <row r="20" spans="1:8" ht="14.45" customHeight="1">
      <c r="A20" s="124" t="s">
        <v>150</v>
      </c>
      <c r="B20" s="123" t="str">
        <f>КАГ!B16</f>
        <v>ОКС без ↓ ST</v>
      </c>
      <c r="C20" s="130"/>
      <c r="D20" s="130"/>
      <c r="E20" s="130"/>
      <c r="F20" s="130"/>
      <c r="G20" s="157"/>
      <c r="H20" s="167"/>
    </row>
    <row r="21" spans="1:8" ht="14.45" customHeight="1">
      <c r="A21" s="129"/>
      <c r="B21" s="130"/>
      <c r="C21" s="130"/>
      <c r="D21" s="46"/>
      <c r="E21" s="132"/>
      <c r="F21" s="132"/>
      <c r="G21" s="46"/>
      <c r="H21" s="88"/>
    </row>
    <row r="22" spans="1:8" ht="14.45" customHeight="1">
      <c r="A22" s="111" t="str">
        <f>КАГ!G18</f>
        <v>Доступ:</v>
      </c>
      <c r="B22" s="142" t="str">
        <f>КАГ!H18</f>
        <v>лучевой</v>
      </c>
      <c r="C22" s="130"/>
      <c r="D22" s="130"/>
      <c r="E22" s="130"/>
      <c r="F22" s="130"/>
      <c r="G22" s="134" t="str">
        <f>IF(B20=Вмешательства!M2,Вмешательства!R3,"")</f>
        <v/>
      </c>
      <c r="H22" s="133" t="str">
        <f>IFERROR(SUM(IF($B$20=Вмешательства!J11,SUM(ЧКВ!B13+0.01),"")),"")</f>
        <v/>
      </c>
    </row>
    <row r="23" spans="1:8" ht="14.45" customHeight="1">
      <c r="A23" s="201"/>
      <c r="B23" s="202"/>
      <c r="C23" s="202"/>
      <c r="D23" s="202"/>
      <c r="E23" s="202"/>
      <c r="F23" s="202"/>
      <c r="G23" s="202"/>
      <c r="H23" s="203"/>
    </row>
    <row r="24" spans="1:8" ht="14.45" customHeight="1">
      <c r="A24" s="201"/>
      <c r="B24" s="202"/>
      <c r="C24" s="202"/>
      <c r="D24" s="202"/>
      <c r="E24" s="202"/>
      <c r="F24" s="202"/>
      <c r="G24" s="202"/>
      <c r="H24" s="203"/>
    </row>
    <row r="25" spans="1:8" ht="14.45" customHeight="1">
      <c r="A25" s="201"/>
      <c r="B25" s="202"/>
      <c r="C25" s="202"/>
      <c r="D25" s="202"/>
      <c r="E25" s="202"/>
      <c r="F25" s="202"/>
      <c r="G25" s="202"/>
      <c r="H25" s="203"/>
    </row>
    <row r="26" spans="1:8" ht="14.45" customHeight="1">
      <c r="A26" s="201"/>
      <c r="B26" s="202"/>
      <c r="C26" s="202"/>
      <c r="D26" s="202"/>
      <c r="E26" s="202"/>
      <c r="F26" s="202"/>
      <c r="G26" s="202"/>
      <c r="H26" s="203"/>
    </row>
    <row r="27" spans="1:8" ht="14.45" customHeight="1">
      <c r="A27" s="201"/>
      <c r="B27" s="202"/>
      <c r="C27" s="202"/>
      <c r="D27" s="202"/>
      <c r="E27" s="202"/>
      <c r="F27" s="202"/>
      <c r="G27" s="202"/>
      <c r="H27" s="203"/>
    </row>
    <row r="28" spans="1:8" ht="14.45" customHeight="1">
      <c r="A28" s="201"/>
      <c r="B28" s="202"/>
      <c r="C28" s="202"/>
      <c r="D28" s="202"/>
      <c r="E28" s="202"/>
      <c r="F28" s="202"/>
      <c r="G28" s="202"/>
      <c r="H28" s="203"/>
    </row>
    <row r="29" spans="1:8" ht="14.45" customHeight="1">
      <c r="A29" s="201"/>
      <c r="B29" s="202"/>
      <c r="C29" s="202"/>
      <c r="D29" s="202"/>
      <c r="E29" s="202"/>
      <c r="F29" s="202"/>
      <c r="G29" s="202"/>
      <c r="H29" s="203"/>
    </row>
    <row r="30" spans="1:8" ht="14.45" customHeight="1">
      <c r="A30" s="201"/>
      <c r="B30" s="202"/>
      <c r="C30" s="202"/>
      <c r="D30" s="202"/>
      <c r="E30" s="202"/>
      <c r="F30" s="202"/>
      <c r="G30" s="202"/>
      <c r="H30" s="203"/>
    </row>
    <row r="31" spans="1:8" ht="14.45" customHeight="1">
      <c r="A31" s="201"/>
      <c r="B31" s="202"/>
      <c r="C31" s="202"/>
      <c r="D31" s="202"/>
      <c r="E31" s="202"/>
      <c r="F31" s="202"/>
      <c r="G31" s="202"/>
      <c r="H31" s="203"/>
    </row>
    <row r="32" spans="1:8" ht="14.45" customHeight="1">
      <c r="A32" s="201"/>
      <c r="B32" s="202"/>
      <c r="C32" s="202"/>
      <c r="D32" s="202"/>
      <c r="E32" s="202"/>
      <c r="F32" s="202"/>
      <c r="G32" s="202"/>
      <c r="H32" s="203"/>
    </row>
    <row r="33" spans="1:8" ht="14.45" customHeight="1">
      <c r="A33" s="201"/>
      <c r="B33" s="202"/>
      <c r="C33" s="202"/>
      <c r="D33" s="202"/>
      <c r="E33" s="202"/>
      <c r="F33" s="202"/>
      <c r="G33" s="202"/>
      <c r="H33" s="203"/>
    </row>
    <row r="34" spans="1:8" ht="14.45" customHeight="1">
      <c r="A34" s="201"/>
      <c r="B34" s="202"/>
      <c r="C34" s="202"/>
      <c r="D34" s="202"/>
      <c r="E34" s="202"/>
      <c r="F34" s="202"/>
      <c r="G34" s="202"/>
      <c r="H34" s="203"/>
    </row>
    <row r="35" spans="1:8" ht="14.45" customHeight="1">
      <c r="A35" s="201"/>
      <c r="B35" s="202"/>
      <c r="C35" s="202"/>
      <c r="D35" s="202"/>
      <c r="E35" s="202"/>
      <c r="F35" s="202"/>
      <c r="G35" s="202"/>
      <c r="H35" s="203"/>
    </row>
    <row r="36" spans="1:8" ht="14.45" customHeight="1">
      <c r="A36" s="201"/>
      <c r="B36" s="202"/>
      <c r="C36" s="202"/>
      <c r="D36" s="202"/>
      <c r="E36" s="202"/>
      <c r="F36" s="202"/>
      <c r="G36" s="202"/>
      <c r="H36" s="203"/>
    </row>
    <row r="37" spans="1:8" ht="14.45" customHeight="1">
      <c r="A37" s="201"/>
      <c r="B37" s="202"/>
      <c r="C37" s="202"/>
      <c r="D37" s="202"/>
      <c r="E37" s="202"/>
      <c r="F37" s="202"/>
      <c r="G37" s="202"/>
      <c r="H37" s="203"/>
    </row>
    <row r="38" spans="1:8" ht="14.45" customHeight="1">
      <c r="A38" s="201"/>
      <c r="B38" s="202"/>
      <c r="C38" s="202"/>
      <c r="D38" s="202"/>
      <c r="E38" s="202"/>
      <c r="F38" s="202"/>
      <c r="G38" s="202"/>
      <c r="H38" s="203"/>
    </row>
    <row r="39" spans="1:8" ht="15.75">
      <c r="A39" s="78"/>
      <c r="B39" s="74"/>
      <c r="C39" s="137" t="s">
        <v>277</v>
      </c>
      <c r="D39" s="135"/>
      <c r="E39" s="135"/>
      <c r="F39" s="135"/>
      <c r="G39" s="135"/>
      <c r="H39" s="136"/>
    </row>
    <row r="40" spans="1:8">
      <c r="A40" s="78"/>
      <c r="B40" s="74"/>
      <c r="C40" s="204" t="s">
        <v>323</v>
      </c>
      <c r="D40" s="204"/>
      <c r="E40" s="204"/>
      <c r="F40" s="204"/>
      <c r="G40" s="204"/>
      <c r="H40" s="205"/>
    </row>
    <row r="41" spans="1:8">
      <c r="A41" s="78"/>
      <c r="B41" s="74"/>
      <c r="C41" s="204"/>
      <c r="D41" s="204"/>
      <c r="E41" s="204"/>
      <c r="F41" s="204"/>
      <c r="G41" s="204"/>
      <c r="H41" s="205"/>
    </row>
    <row r="42" spans="1:8">
      <c r="A42" s="78"/>
      <c r="B42" s="74"/>
      <c r="C42" s="204"/>
      <c r="D42" s="204"/>
      <c r="E42" s="204"/>
      <c r="F42" s="204"/>
      <c r="G42" s="204"/>
      <c r="H42" s="205"/>
    </row>
    <row r="43" spans="1:8">
      <c r="A43" s="78"/>
      <c r="B43" s="74"/>
      <c r="C43" s="204"/>
      <c r="D43" s="204"/>
      <c r="E43" s="204"/>
      <c r="F43" s="204"/>
      <c r="G43" s="204"/>
      <c r="H43" s="205"/>
    </row>
    <row r="44" spans="1:8">
      <c r="A44" s="78"/>
      <c r="B44" s="74"/>
      <c r="C44" s="204"/>
      <c r="D44" s="204"/>
      <c r="E44" s="204"/>
      <c r="F44" s="204"/>
      <c r="G44" s="204"/>
      <c r="H44" s="205"/>
    </row>
    <row r="45" spans="1:8">
      <c r="A45" s="78"/>
      <c r="B45" s="74"/>
      <c r="C45" s="204"/>
      <c r="D45" s="204"/>
      <c r="E45" s="204"/>
      <c r="F45" s="204"/>
      <c r="G45" s="204"/>
      <c r="H45" s="205"/>
    </row>
    <row r="46" spans="1:8">
      <c r="A46" s="78"/>
      <c r="B46" s="74"/>
      <c r="C46" s="204"/>
      <c r="D46" s="204"/>
      <c r="E46" s="204"/>
      <c r="F46" s="204"/>
      <c r="G46" s="204"/>
      <c r="H46" s="205"/>
    </row>
    <row r="47" spans="1:8">
      <c r="A47" s="87"/>
      <c r="B47" s="46"/>
      <c r="C47" s="204"/>
      <c r="D47" s="204"/>
      <c r="E47" s="204"/>
      <c r="F47" s="204"/>
      <c r="G47" s="204"/>
      <c r="H47" s="205"/>
    </row>
    <row r="48" spans="1:8">
      <c r="A48" s="87"/>
      <c r="B48" s="46"/>
      <c r="C48" s="204"/>
      <c r="D48" s="204"/>
      <c r="E48" s="204"/>
      <c r="F48" s="204"/>
      <c r="G48" s="204"/>
      <c r="H48" s="205"/>
    </row>
    <row r="49" spans="1:8">
      <c r="A49" s="87"/>
      <c r="B49" s="46"/>
      <c r="C49" s="204"/>
      <c r="D49" s="204"/>
      <c r="E49" s="204"/>
      <c r="F49" s="204"/>
      <c r="G49" s="204"/>
      <c r="H49" s="205"/>
    </row>
    <row r="50" spans="1:8">
      <c r="A50" s="87"/>
      <c r="B50" s="46"/>
      <c r="C50" s="46"/>
      <c r="D50" s="46"/>
      <c r="E50" s="46"/>
      <c r="F50" s="46"/>
      <c r="G50" s="46"/>
      <c r="H50" s="88"/>
    </row>
    <row r="51" spans="1:8">
      <c r="A51" s="118" t="s">
        <v>291</v>
      </c>
      <c r="B51" s="119" t="s">
        <v>309</v>
      </c>
      <c r="C51" s="46"/>
      <c r="D51" s="46"/>
      <c r="E51" s="46"/>
      <c r="F51" s="46"/>
      <c r="G51" s="138" t="str">
        <f>$G$13</f>
        <v>Меренков А.С.</v>
      </c>
      <c r="H51" s="120"/>
    </row>
    <row r="52" spans="1:8">
      <c r="A52" s="87"/>
      <c r="B52" s="46"/>
      <c r="C52" s="46"/>
      <c r="D52" s="46"/>
      <c r="E52" s="46"/>
      <c r="F52" s="46"/>
      <c r="G52" s="46"/>
      <c r="H52" s="88"/>
    </row>
    <row r="53" spans="1:8">
      <c r="A53" s="127" t="s">
        <v>298</v>
      </c>
      <c r="B53" s="122" t="s">
        <v>308</v>
      </c>
      <c r="C53" s="46"/>
      <c r="D53" s="46"/>
      <c r="E53" s="46"/>
      <c r="F53" s="46"/>
      <c r="G53" s="138" t="str">
        <f>IF(ISBLANK(H13),"",H13)</f>
        <v/>
      </c>
      <c r="H53" s="120"/>
    </row>
    <row r="54" spans="1:8">
      <c r="A54" s="89"/>
      <c r="B54" s="77"/>
      <c r="C54" s="77"/>
      <c r="D54" s="77"/>
      <c r="E54" s="77"/>
      <c r="F54" s="77"/>
      <c r="G54" s="77"/>
      <c r="H54" s="90"/>
    </row>
  </sheetData>
  <sheetProtection sheet="1" objects="1" scenarios="1" formatCells="0" formatColumns="0"/>
  <mergeCells count="6">
    <mergeCell ref="A23:H38"/>
    <mergeCell ref="C40:H49"/>
    <mergeCell ref="C8:E8"/>
    <mergeCell ref="A6:H7"/>
    <mergeCell ref="C9:E9"/>
    <mergeCell ref="C10:E10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"Убран,Извлечён,М/О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1"/>
  <sheetViews>
    <sheetView showWhiteSpace="0" view="pageBreakPreview" zoomScaleNormal="90" zoomScaleSheetLayoutView="100" zoomScalePageLayoutView="80" workbookViewId="0">
      <selection activeCell="B12" sqref="B12:D20"/>
    </sheetView>
  </sheetViews>
  <sheetFormatPr defaultRowHeight="15"/>
  <cols>
    <col min="1" max="1" width="21.140625" customWidth="1"/>
    <col min="2" max="2" width="41.28515625" customWidth="1"/>
    <col min="3" max="3" width="17.570312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2" spans="1:4" ht="19.899999999999999" customHeight="1">
      <c r="A2" s="17" t="s">
        <v>141</v>
      </c>
      <c r="B2" s="16">
        <f>$D$10</f>
        <v>44637</v>
      </c>
      <c r="C2" s="14"/>
      <c r="D2" s="18" t="s">
        <v>142</v>
      </c>
    </row>
    <row r="3" spans="1:4" ht="20.45" customHeight="1" thickBot="1">
      <c r="A3" s="20" t="s">
        <v>140</v>
      </c>
      <c r="B3" s="15"/>
    </row>
    <row r="4" spans="1:4" ht="18" thickTop="1" thickBot="1">
      <c r="A4" s="28" t="s">
        <v>287</v>
      </c>
      <c r="B4" s="28" t="s">
        <v>149</v>
      </c>
      <c r="C4" s="161" t="s">
        <v>16</v>
      </c>
      <c r="D4" s="162" t="str">
        <f>КАГ!$B$11</f>
        <v>Белов А.Ф.</v>
      </c>
    </row>
    <row r="5" spans="1:4" ht="16.5" thickTop="1">
      <c r="A5" s="23" t="str">
        <f>IFERROR(INDEX(Вмешательства[],MATCH(Манипуляции[[#This Row],[Наименование процедуры, манипуляции]],Вмешательства[Рентгенэндоваскулярная диагностика и лечение],0),3),"")</f>
        <v>A06.10.006</v>
      </c>
      <c r="B5" s="60" t="s">
        <v>305</v>
      </c>
      <c r="C5" s="47" t="s">
        <v>9</v>
      </c>
      <c r="D5" s="68">
        <f>КАГ!$B$12</f>
        <v>26769</v>
      </c>
    </row>
    <row r="6" spans="1:4" ht="45">
      <c r="A6" s="23" t="str">
        <f>IFERROR(INDEX(Вмешательства[],MATCH(Манипуляции[[#This Row],[Наименование процедуры, манипуляции]],Вмешательства[Рентгенэндоваскулярная диагностика и лечение],0),3),"")</f>
        <v>A16.12.004.009</v>
      </c>
      <c r="B6" s="34" t="s">
        <v>300</v>
      </c>
      <c r="C6" s="33" t="s">
        <v>11</v>
      </c>
      <c r="D6" s="69">
        <f>DATEDIF(D5,D10,"y")</f>
        <v>48</v>
      </c>
    </row>
    <row r="7" spans="1:4" ht="15.75">
      <c r="C7" s="47" t="s">
        <v>13</v>
      </c>
      <c r="D7" s="70">
        <f>КАГ!$B$14</f>
        <v>3926</v>
      </c>
    </row>
    <row r="8" spans="1:4" ht="15.75">
      <c r="A8" s="31" t="str">
        <f>ЧКВ!$A$9</f>
        <v>Код модели: 21167</v>
      </c>
      <c r="B8" s="32"/>
      <c r="C8" s="33" t="s">
        <v>217</v>
      </c>
      <c r="D8" s="71">
        <f>КАГ!$B$15</f>
        <v>35</v>
      </c>
    </row>
    <row r="9" spans="1:4" ht="15.75">
      <c r="A9" s="31" t="str">
        <f>ЧКВ!$A$10</f>
        <v>Код метода: 45</v>
      </c>
      <c r="C9" s="38" t="s">
        <v>150</v>
      </c>
      <c r="D9" s="72" t="str">
        <f>КАГ!$B$16</f>
        <v>ОКС без ↓ ST</v>
      </c>
    </row>
    <row r="10" spans="1:4" ht="15.75">
      <c r="C10" s="39" t="s">
        <v>14</v>
      </c>
      <c r="D10" s="73">
        <f>КАГ!$B$8</f>
        <v>44637</v>
      </c>
    </row>
    <row r="11" spans="1:4">
      <c r="A11" s="24" t="s">
        <v>17</v>
      </c>
      <c r="B11" s="24" t="s">
        <v>0</v>
      </c>
      <c r="C11" s="24" t="s">
        <v>15</v>
      </c>
      <c r="D11" s="24" t="s">
        <v>143</v>
      </c>
    </row>
    <row r="12" spans="1:4" ht="27.6" customHeight="1">
      <c r="A12" s="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2" s="66"/>
      <c r="C12" s="149"/>
      <c r="D12" s="35"/>
    </row>
    <row r="13" spans="1:4" ht="27.6" customHeight="1">
      <c r="A13" s="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3" s="66"/>
      <c r="C13" s="149"/>
      <c r="D13" s="35"/>
    </row>
    <row r="14" spans="1:4" ht="27.6" customHeight="1">
      <c r="A14" s="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4" s="66"/>
      <c r="C14" s="149"/>
      <c r="D14" s="35"/>
    </row>
    <row r="15" spans="1:4" ht="27.6" customHeight="1">
      <c r="A15" s="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5" s="66"/>
      <c r="C15" s="149"/>
      <c r="D15" s="35"/>
    </row>
    <row r="16" spans="1:4" ht="27.6" customHeight="1">
      <c r="A16" s="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6" s="66"/>
      <c r="C16" s="149"/>
      <c r="D16" s="35"/>
    </row>
    <row r="17" spans="1:4" ht="27.6" customHeight="1">
      <c r="A17" s="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66"/>
      <c r="C17" s="149"/>
      <c r="D17" s="35"/>
    </row>
    <row r="18" spans="1:4" ht="27.6" customHeight="1">
      <c r="A18" s="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66"/>
      <c r="C18" s="149"/>
      <c r="D18" s="35"/>
    </row>
    <row r="19" spans="1:4" ht="27.6" customHeight="1">
      <c r="A19" s="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66"/>
      <c r="C19" s="149"/>
      <c r="D19" s="35"/>
    </row>
    <row r="20" spans="1:4" ht="27.6" customHeight="1">
      <c r="A20" s="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66"/>
      <c r="C20" s="149"/>
      <c r="D20" s="36"/>
    </row>
    <row r="21" spans="1:4" ht="27.6" customHeight="1">
      <c r="A21" s="1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67"/>
      <c r="C21" s="149"/>
      <c r="D21" s="37"/>
    </row>
    <row r="22" spans="1:4" ht="27.6" customHeight="1">
      <c r="A22" s="1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67"/>
      <c r="C22" s="149"/>
      <c r="D22" s="37"/>
    </row>
    <row r="23" spans="1:4" ht="27.6" customHeight="1">
      <c r="A23" s="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67"/>
      <c r="C23" s="150"/>
      <c r="D23" s="44"/>
    </row>
    <row r="24" spans="1:4" ht="27.6" customHeight="1">
      <c r="A24" s="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67"/>
      <c r="C24" s="150"/>
      <c r="D24" s="44"/>
    </row>
    <row r="25" spans="1:4" ht="14.45" customHeight="1">
      <c r="A25" s="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42"/>
      <c r="C25" s="43"/>
      <c r="D25" s="44"/>
    </row>
    <row r="26" spans="1:4" ht="14.45" customHeight="1">
      <c r="A26" s="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42"/>
      <c r="C26" s="43"/>
      <c r="D26" s="44"/>
    </row>
    <row r="27" spans="1:4" ht="14.45" customHeight="1">
      <c r="A27" s="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42"/>
      <c r="C27" s="43"/>
      <c r="D27" s="44"/>
    </row>
    <row r="28" spans="1:4" ht="14.45" customHeight="1">
      <c r="A28" t="s">
        <v>12</v>
      </c>
      <c r="B28" t="s">
        <v>12</v>
      </c>
    </row>
    <row r="29" spans="1:4" ht="14.45" customHeight="1">
      <c r="A29" t="s">
        <v>12</v>
      </c>
      <c r="B29" t="s">
        <v>12</v>
      </c>
    </row>
    <row r="30" spans="1:4" ht="14.45" customHeight="1">
      <c r="A30" t="s">
        <v>12</v>
      </c>
      <c r="B30" t="s">
        <v>12</v>
      </c>
    </row>
    <row r="31" spans="1:4" ht="14.45" customHeight="1">
      <c r="A31" t="s">
        <v>12</v>
      </c>
      <c r="B31" t="s">
        <v>12</v>
      </c>
    </row>
    <row r="32" spans="1:4" ht="14.45" customHeight="1">
      <c r="A32" t="s">
        <v>12</v>
      </c>
    </row>
    <row r="33" spans="2:3" ht="14.45" customHeight="1"/>
    <row r="34" spans="2:3" ht="14.45" customHeight="1"/>
    <row r="35" spans="2:3" ht="19.899999999999999" customHeight="1">
      <c r="B35" s="48" t="s">
        <v>285</v>
      </c>
      <c r="C35" s="30"/>
    </row>
    <row r="36" spans="2:3" ht="19.899999999999999" customHeight="1">
      <c r="B36" s="49" t="s">
        <v>286</v>
      </c>
      <c r="C36" s="30"/>
    </row>
    <row r="37" spans="2:3" ht="19.899999999999999" customHeight="1">
      <c r="B37" s="50" t="s">
        <v>347</v>
      </c>
      <c r="C37" s="26"/>
    </row>
    <row r="38" spans="2:3" ht="19.899999999999999" customHeight="1">
      <c r="C38" s="45"/>
    </row>
    <row r="39" spans="2:3" ht="19.899999999999999" customHeight="1">
      <c r="C39" s="46"/>
    </row>
    <row r="40" spans="2:3" ht="19.899999999999999" customHeight="1"/>
    <row r="41" spans="2:3" ht="14.45" customHeight="1">
      <c r="C41" s="27"/>
    </row>
  </sheetData>
  <sheetProtection sheet="1" objects="1" scenarios="1" formatCells="0" formatColumns="0" sort="0" autoFilter="0"/>
  <phoneticPr fontId="11" type="noConversion"/>
  <dataValidations count="5">
    <dataValidation type="list" allowBlank="1" showInputMessage="1" showErrorMessage="1" sqref="B12:B24">
      <formula1>INDIRECT("Расходка[Наименование расходного материала]")</formula1>
    </dataValidation>
    <dataValidation type="list" allowBlank="1" showInputMessage="1" sqref="B5">
      <formula1>Вып.список_Расходка_Фильтр1</formula1>
    </dataValidation>
    <dataValidation type="list" allowBlank="1" showInputMessage="1" sqref="B6">
      <formula1>Вып.список_Расходка_Фильтр2</formula1>
    </dataValidation>
    <dataValidation type="list" allowBlank="1" showInputMessage="1" showErrorMessage="1" sqref="B35:B37">
      <formula1>INDIRECT("Сотрудники[Должность: ФИО]")</formula1>
    </dataValidation>
    <dataValidation type="list" allowBlank="1" showInputMessage="1" showErrorMessage="1" sqref="C12:C24">
      <formula1>Размеры_стентов_балонов</formula1>
    </dataValidation>
  </dataValidations>
  <printOptions horizontalCentered="1"/>
  <pageMargins left="0.11811023622047245" right="0.11811023622047245" top="0.74803149606299213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материал'!$C$2:$C$37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opLeftCell="C1" zoomScale="90" zoomScaleNormal="90" workbookViewId="0">
      <pane ySplit="1" topLeftCell="A2" activePane="bottomLeft" state="frozen"/>
      <selection pane="bottomLeft" activeCell="D26" sqref="D26"/>
    </sheetView>
  </sheetViews>
  <sheetFormatPr defaultRowHeight="15" outlineLevelCol="1"/>
  <cols>
    <col min="1" max="1" width="5" customWidth="1"/>
    <col min="2" max="2" width="13.140625" hidden="1" customWidth="1"/>
    <col min="3" max="3" width="25.5703125" bestFit="1" customWidth="1"/>
    <col min="4" max="4" width="56.7109375" customWidth="1"/>
    <col min="6" max="6" width="20.85546875" hidden="1" customWidth="1" outlineLevel="1"/>
    <col min="7" max="7" width="19.28515625" hidden="1" customWidth="1" outlineLevel="1"/>
    <col min="8" max="8" width="28.5703125" hidden="1" customWidth="1" outlineLevel="1"/>
    <col min="9" max="9" width="29.28515625" hidden="1" customWidth="1" outlineLevel="1"/>
    <col min="10" max="10" width="40" bestFit="1" customWidth="1" collapsed="1"/>
    <col min="11" max="11" width="7.7109375" bestFit="1" customWidth="1"/>
    <col min="12" max="12" width="6.28515625" customWidth="1"/>
    <col min="13" max="13" width="14.7109375" customWidth="1"/>
    <col min="14" max="14" width="12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9" ht="24.6" customHeight="1">
      <c r="A1" s="8" t="s">
        <v>2</v>
      </c>
      <c r="B1" s="8" t="s">
        <v>8</v>
      </c>
      <c r="C1" s="9" t="s">
        <v>18</v>
      </c>
      <c r="D1" s="12" t="s">
        <v>19</v>
      </c>
      <c r="F1" s="21" t="s">
        <v>145</v>
      </c>
      <c r="G1" s="21" t="s">
        <v>146</v>
      </c>
      <c r="H1" s="21" t="s">
        <v>147</v>
      </c>
      <c r="I1" s="21" t="s">
        <v>148</v>
      </c>
      <c r="J1" s="3" t="s">
        <v>91</v>
      </c>
      <c r="K1" s="3" t="s">
        <v>92</v>
      </c>
      <c r="M1" s="2" t="s">
        <v>210</v>
      </c>
      <c r="N1" s="2" t="s">
        <v>213</v>
      </c>
      <c r="O1" s="2" t="s">
        <v>211</v>
      </c>
      <c r="P1" s="2" t="s">
        <v>214</v>
      </c>
    </row>
    <row r="2" spans="1:19">
      <c r="A2" s="11">
        <v>1</v>
      </c>
      <c r="B2" s="2" t="s">
        <v>10</v>
      </c>
      <c r="C2" s="11" t="s">
        <v>327</v>
      </c>
      <c r="D2" s="5" t="s">
        <v>305</v>
      </c>
      <c r="F2" s="22">
        <f>IF(ISNUMBER(SEARCH('Карта учёта'!$B$5,Вмешательства[Рентгенэндоваскулярная диагностика и лечение])),MAX($F$1:F1)+1,)</f>
        <v>1</v>
      </c>
      <c r="G2" s="22">
        <f>IF(ISNUMBER(SEARCH('Карта учёта'!$B$6,Вмешательства[Рентгенэндоваскулярная диагностика и лечение])),MAX($G$1:G1)+1,0)</f>
        <v>0</v>
      </c>
      <c r="H2" s="22" t="str">
        <f>IFERROR(INDEX(Вмешательства[Рентгенэндоваскулярная диагностика и лечение],MATCH(Вмешательства[№],Табл.Фильтр_процедура[Индекс1],0)),"")</f>
        <v>КОРОНАРОГРАФИЯ</v>
      </c>
      <c r="I2" s="22" t="str">
        <f>IFERROR(INDEX(Вмешательства[Рентгенэндоваскулярная диагностика и лечение],MATCH(Вмешательства[№],Табл.Фильтр_процедура[Индекс2],0)),"")</f>
        <v xml:space="preserve">Транслюминальная баллонная ангиопластика и стентирование коронарных артерий. </v>
      </c>
      <c r="J2" t="s">
        <v>93</v>
      </c>
      <c r="K2">
        <v>155800</v>
      </c>
      <c r="M2" t="s">
        <v>100</v>
      </c>
      <c r="N2" s="2">
        <v>21166</v>
      </c>
      <c r="O2" t="s">
        <v>103</v>
      </c>
      <c r="P2" s="2">
        <v>47</v>
      </c>
      <c r="Q2" s="13"/>
      <c r="R2" t="s">
        <v>307</v>
      </c>
    </row>
    <row r="3" spans="1:19">
      <c r="A3" s="11">
        <v>2</v>
      </c>
      <c r="B3" s="2" t="s">
        <v>20</v>
      </c>
      <c r="C3" s="11" t="s">
        <v>87</v>
      </c>
      <c r="D3" s="5" t="s">
        <v>306</v>
      </c>
      <c r="F3" s="22">
        <f>IF(ISNUMBER(SEARCH('Карта учёта'!$B$5,Вмешательства[Рентгенэндоваскулярная диагностика и лечение])),MAX($F$1:F2)+1,)</f>
        <v>0</v>
      </c>
      <c r="G3" s="22">
        <f>IF(ISNUMBER(SEARCH('Карта учёта'!$B$6,Вмешательства[Рентгенэндоваскулярная диагностика и лечение])),MAX($G$1:G2)+1,0)</f>
        <v>0</v>
      </c>
      <c r="H3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3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  <c r="J3" t="s">
        <v>94</v>
      </c>
      <c r="K3">
        <v>218190</v>
      </c>
      <c r="M3" t="s">
        <v>101</v>
      </c>
      <c r="N3" s="2">
        <v>21167</v>
      </c>
      <c r="O3" t="s">
        <v>104</v>
      </c>
      <c r="P3" s="2">
        <v>46</v>
      </c>
      <c r="R3" t="s">
        <v>299</v>
      </c>
    </row>
    <row r="4" spans="1:19" ht="30">
      <c r="A4" s="11">
        <v>5</v>
      </c>
      <c r="B4" s="2" t="s">
        <v>40</v>
      </c>
      <c r="C4" s="11" t="s">
        <v>41</v>
      </c>
      <c r="D4" s="5" t="s">
        <v>300</v>
      </c>
      <c r="F4" s="22">
        <f>IF(ISNUMBER(SEARCH('Карта учёта'!$B$5,Вмешательства[Рентгенэндоваскулярная диагностика и лечение])),MAX($F$1:F3)+1,)</f>
        <v>0</v>
      </c>
      <c r="G4" s="22">
        <f>IF(ISNUMBER(SEARCH('Карта учёта'!$B$6,Вмешательства[Рентгенэндоваскулярная диагностика и лечение])),MAX($G$1:G3)+1,0)</f>
        <v>1</v>
      </c>
      <c r="H4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4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  <c r="J4" t="s">
        <v>95</v>
      </c>
      <c r="K4">
        <v>218140</v>
      </c>
      <c r="M4" t="s">
        <v>212</v>
      </c>
      <c r="N4" s="2">
        <v>21168</v>
      </c>
      <c r="O4" t="s">
        <v>105</v>
      </c>
      <c r="P4" s="2">
        <v>45</v>
      </c>
    </row>
    <row r="5" spans="1:19" ht="30">
      <c r="A5" s="11">
        <v>6</v>
      </c>
      <c r="B5" s="2" t="s">
        <v>38</v>
      </c>
      <c r="C5" s="11" t="s">
        <v>39</v>
      </c>
      <c r="D5" s="5" t="s">
        <v>275</v>
      </c>
      <c r="F5" s="22">
        <f>IF(ISNUMBER(SEARCH('Карта учёта'!$B$5,Вмешательства[Рентгенэндоваскулярная диагностика и лечение])),MAX($F$1:F4)+1,)</f>
        <v>0</v>
      </c>
      <c r="G5" s="22">
        <f>IF(ISNUMBER(SEARCH('Карта учёта'!$B$6,Вмешательства[Рентгенэндоваскулярная диагностика и лечение])),MAX($G$1:G4)+1,0)</f>
        <v>0</v>
      </c>
      <c r="H5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5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  <c r="J5" t="s">
        <v>96</v>
      </c>
      <c r="K5">
        <v>218160</v>
      </c>
    </row>
    <row r="6" spans="1:19" ht="30">
      <c r="A6" s="11">
        <v>7</v>
      </c>
      <c r="B6" s="10"/>
      <c r="C6" s="11" t="s">
        <v>102</v>
      </c>
      <c r="D6" s="5" t="s">
        <v>276</v>
      </c>
      <c r="F6" s="22">
        <f>IF(ISNUMBER(SEARCH('Карта учёта'!$B$5,Вмешательства[Рентгенэндоваскулярная диагностика и лечение])),MAX($F$1:F5)+1,)</f>
        <v>0</v>
      </c>
      <c r="G6" s="22">
        <f>IF(ISNUMBER(SEARCH('Карта учёта'!$B$6,Вмешательства[Рентгенэндоваскулярная диагностика и лечение])),MAX($G$1:G5)+1,0)</f>
        <v>0</v>
      </c>
      <c r="H6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6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  <c r="J6" t="s">
        <v>97</v>
      </c>
      <c r="K6">
        <v>194510</v>
      </c>
    </row>
    <row r="7" spans="1:19" ht="30">
      <c r="A7" s="11">
        <v>8</v>
      </c>
      <c r="B7" s="2"/>
      <c r="C7" s="11" t="s">
        <v>328</v>
      </c>
      <c r="D7" s="5" t="s">
        <v>215</v>
      </c>
      <c r="F7" s="22">
        <f>IF(ISNUMBER(SEARCH('Карта учёта'!$B$5,Вмешательства[Рентгенэндоваскулярная диагностика и лечение])),MAX($F$1:F6)+1,)</f>
        <v>0</v>
      </c>
      <c r="G7" s="22">
        <f>IF(ISNUMBER(SEARCH('Карта учёта'!$B$6,Вмешательства[Рентгенэндоваскулярная диагностика и лечение])),MAX($G$1:G6)+1,0)</f>
        <v>0</v>
      </c>
      <c r="H7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7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  <c r="J7" t="s">
        <v>98</v>
      </c>
      <c r="K7">
        <v>323500</v>
      </c>
      <c r="M7" t="s">
        <v>322</v>
      </c>
    </row>
    <row r="8" spans="1:19">
      <c r="A8" s="144"/>
      <c r="B8" s="10"/>
      <c r="C8" s="11" t="s">
        <v>82</v>
      </c>
      <c r="D8" s="5" t="s">
        <v>346</v>
      </c>
      <c r="F8" s="22">
        <f>IF(ISNUMBER(SEARCH('Карта учёта'!$B$5,Вмешательства[Рентгенэндоваскулярная диагностика и лечение])),MAX($F$1:F7)+1,)</f>
        <v>0</v>
      </c>
      <c r="G8" s="22">
        <f>IF(ISNUMBER(SEARCH('Карта учёта'!$B$6,Вмешательства[Рентгенэндоваскулярная диагностика и лечение])),MAX($G$1:G7)+1,0)</f>
        <v>0</v>
      </c>
      <c r="H8" s="22" t="str">
        <f>IFERROR(INDEX(Вмешательства[Рентгенэндоваскулярная диагностика и лечение],MATCH(Вмешательства[№],Табл.Фильтр_процедура[Индекс1],0)),"")</f>
        <v>КОРОНАРОШУНТОГРАФИЯ</v>
      </c>
      <c r="I8" s="22" t="str">
        <f>IFERROR(INDEX(Вмешательства[Рентгенэндоваскулярная диагностика и лечение],MATCH(Вмешательства[№],Табл.Фильтр_процедура[Индекс2],0)),"")</f>
        <v>КОРОНАРОГРАФИЯ</v>
      </c>
      <c r="J8" t="s">
        <v>99</v>
      </c>
      <c r="K8">
        <v>323510</v>
      </c>
      <c r="M8" t="s">
        <v>312</v>
      </c>
    </row>
    <row r="9" spans="1:19">
      <c r="A9" s="11">
        <v>16</v>
      </c>
      <c r="B9" s="2" t="s">
        <v>37</v>
      </c>
      <c r="C9" s="11" t="s">
        <v>88</v>
      </c>
      <c r="D9" s="5" t="s">
        <v>89</v>
      </c>
      <c r="F9" s="22">
        <f>IF(ISNUMBER(SEARCH('Карта учёта'!$B$5,Вмешательства[Рентгенэндоваскулярная диагностика и лечение])),MAX($F$1:F8)+1,)</f>
        <v>0</v>
      </c>
      <c r="G9" s="22">
        <f>IF(ISNUMBER(SEARCH('Карта учёта'!$B$6,Вмешательства[Рентгенэндоваскулярная диагностика и лечение])),MAX($G$1:G8)+1,0)</f>
        <v>0</v>
      </c>
      <c r="H9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9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  <c r="M9" t="s">
        <v>313</v>
      </c>
    </row>
    <row r="10" spans="1:19">
      <c r="A10" s="11">
        <v>3</v>
      </c>
      <c r="B10" s="2"/>
      <c r="C10" s="11" t="s">
        <v>329</v>
      </c>
      <c r="D10" s="5" t="s">
        <v>226</v>
      </c>
      <c r="F10" s="22">
        <f>IF(ISNUMBER(SEARCH('Карта учёта'!$B$5,Вмешательства[Рентгенэндоваскулярная диагностика и лечение])),MAX($F$1:F9)+1,)</f>
        <v>0</v>
      </c>
      <c r="G10" s="22">
        <f>IF(ISNUMBER(SEARCH('Карта учёта'!$B$6,Вмешательства[Рентгенэндоваскулярная диагностика и лечение])),MAX($G$1:G9)+1,0)</f>
        <v>0</v>
      </c>
      <c r="H10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10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  <c r="J10" t="s">
        <v>150</v>
      </c>
      <c r="M10" t="s">
        <v>314</v>
      </c>
    </row>
    <row r="11" spans="1:19">
      <c r="A11" s="11">
        <v>4</v>
      </c>
      <c r="B11" s="2" t="s">
        <v>27</v>
      </c>
      <c r="C11" s="11" t="s">
        <v>330</v>
      </c>
      <c r="D11" s="5" t="s">
        <v>28</v>
      </c>
      <c r="F11" s="22">
        <f>IF(ISNUMBER(SEARCH('Карта учёта'!$B$5,Вмешательства[Рентгенэндоваскулярная диагностика и лечение])),MAX($F$1:F10)+1,)</f>
        <v>0</v>
      </c>
      <c r="G11" s="22">
        <f>IF(ISNUMBER(SEARCH('Карта учёта'!$B$6,Вмешательства[Рентгенэндоваскулярная диагностика и лечение])),MAX($G$1:G10)+1,0)</f>
        <v>0</v>
      </c>
      <c r="H11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11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  <c r="J11" s="29" t="s">
        <v>100</v>
      </c>
      <c r="K11" s="29"/>
      <c r="L11" s="29"/>
      <c r="M11" t="s">
        <v>315</v>
      </c>
    </row>
    <row r="12" spans="1:19">
      <c r="A12" s="11">
        <v>9</v>
      </c>
      <c r="B12" s="2" t="s">
        <v>21</v>
      </c>
      <c r="C12" s="11" t="s">
        <v>331</v>
      </c>
      <c r="D12" s="5" t="s">
        <v>22</v>
      </c>
      <c r="F12" s="22">
        <f>IF(ISNUMBER(SEARCH('Карта учёта'!$B$5,Вмешательства[Рентгенэндоваскулярная диагностика и лечение])),MAX($F$1:F11)+1,)</f>
        <v>0</v>
      </c>
      <c r="G12" s="22">
        <f>IF(ISNUMBER(SEARCH('Карта учёта'!$B$6,Вмешательства[Рентгенэндоваскулярная диагностика и лечение])),MAX($G$1:G11)+1,0)</f>
        <v>0</v>
      </c>
      <c r="H12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12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  <c r="J12" s="29" t="s">
        <v>101</v>
      </c>
      <c r="K12" s="29"/>
      <c r="L12" s="29"/>
      <c r="M12" t="s">
        <v>316</v>
      </c>
      <c r="S12" s="11"/>
    </row>
    <row r="13" spans="1:19">
      <c r="A13" s="11">
        <v>10</v>
      </c>
      <c r="B13" s="2" t="s">
        <v>23</v>
      </c>
      <c r="C13" s="11" t="s">
        <v>332</v>
      </c>
      <c r="D13" s="5" t="s">
        <v>24</v>
      </c>
      <c r="F13" s="22">
        <f>IF(ISNUMBER(SEARCH('Карта учёта'!$B$5,Вмешательства[Рентгенэндоваскулярная диагностика и лечение])),MAX($F$1:F12)+1,)</f>
        <v>0</v>
      </c>
      <c r="G13" s="22">
        <f>IF(ISNUMBER(SEARCH('Карта учёта'!$B$6,Вмешательства[Рентгенэндоваскулярная диагностика и лечение])),MAX($G$1:G12)+1,0)</f>
        <v>0</v>
      </c>
      <c r="H13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13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  <c r="J13" s="29" t="s">
        <v>212</v>
      </c>
      <c r="K13" s="29"/>
      <c r="L13" s="29"/>
      <c r="M13" t="s">
        <v>317</v>
      </c>
      <c r="R13" s="13"/>
      <c r="S13" s="13"/>
    </row>
    <row r="14" spans="1:19">
      <c r="A14" s="11">
        <v>11</v>
      </c>
      <c r="B14" s="2" t="s">
        <v>25</v>
      </c>
      <c r="C14" s="11" t="s">
        <v>333</v>
      </c>
      <c r="D14" s="5" t="s">
        <v>26</v>
      </c>
      <c r="F14" s="22">
        <f>IF(ISNUMBER(SEARCH('Карта учёта'!$B$5,Вмешательства[Рентгенэндоваскулярная диагностика и лечение])),MAX($F$1:F13)+1,)</f>
        <v>0</v>
      </c>
      <c r="G14" s="22">
        <f>IF(ISNUMBER(SEARCH('Карта учёта'!$B$6,Вмешательства[Рентгенэндоваскулярная диагностика и лечение])),MAX($G$1:G13)+1,0)</f>
        <v>0</v>
      </c>
      <c r="H14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14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  <c r="J14" s="29" t="s">
        <v>170</v>
      </c>
      <c r="K14" s="29"/>
      <c r="L14" s="29"/>
      <c r="M14" t="s">
        <v>318</v>
      </c>
    </row>
    <row r="15" spans="1:19">
      <c r="A15" s="11">
        <v>12</v>
      </c>
      <c r="B15" s="2" t="s">
        <v>29</v>
      </c>
      <c r="C15" s="11" t="s">
        <v>334</v>
      </c>
      <c r="D15" s="5" t="s">
        <v>30</v>
      </c>
      <c r="F15" s="22">
        <f>IF(ISNUMBER(SEARCH('Карта учёта'!$B$5,Вмешательства[Рентгенэндоваскулярная диагностика и лечение])),MAX($F$1:F14)+1,)</f>
        <v>0</v>
      </c>
      <c r="G15" s="22">
        <f>IF(ISNUMBER(SEARCH('Карта учёта'!$B$6,Вмешательства[Рентгенэндоваскулярная диагностика и лечение])),MAX($G$1:G14)+1,0)</f>
        <v>0</v>
      </c>
      <c r="H15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15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  <c r="J15" s="29" t="s">
        <v>172</v>
      </c>
      <c r="K15" s="29"/>
      <c r="L15" s="29"/>
      <c r="M15" t="s">
        <v>301</v>
      </c>
    </row>
    <row r="16" spans="1:19">
      <c r="A16" s="11">
        <v>13</v>
      </c>
      <c r="B16" s="2" t="s">
        <v>31</v>
      </c>
      <c r="C16" s="11" t="s">
        <v>335</v>
      </c>
      <c r="D16" s="5" t="s">
        <v>32</v>
      </c>
      <c r="F16" s="22">
        <f>IF(ISNUMBER(SEARCH('Карта учёта'!$B$5,Вмешательства[Рентгенэндоваскулярная диагностика и лечение])),MAX($F$1:F15)+1,)</f>
        <v>0</v>
      </c>
      <c r="G16" s="22">
        <f>IF(ISNUMBER(SEARCH('Карта учёта'!$B$6,Вмешательства[Рентгенэндоваскулярная диагностика и лечение])),MAX($G$1:G15)+1,0)</f>
        <v>0</v>
      </c>
      <c r="H16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16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  <c r="J16" s="29" t="s">
        <v>171</v>
      </c>
      <c r="K16" s="29"/>
      <c r="L16" s="29"/>
      <c r="M16" t="s">
        <v>319</v>
      </c>
    </row>
    <row r="17" spans="1:13">
      <c r="A17" s="11">
        <v>14</v>
      </c>
      <c r="B17" s="2" t="s">
        <v>33</v>
      </c>
      <c r="C17" s="11" t="s">
        <v>336</v>
      </c>
      <c r="D17" s="5" t="s">
        <v>34</v>
      </c>
      <c r="F17" s="22">
        <f>IF(ISNUMBER(SEARCH('Карта учёта'!$B$5,Вмешательства[Рентгенэндоваскулярная диагностика и лечение])),MAX($F$1:F16)+1,)</f>
        <v>0</v>
      </c>
      <c r="G17" s="22">
        <f>IF(ISNUMBER(SEARCH('Карта учёта'!$B$6,Вмешательства[Рентгенэндоваскулярная диагностика и лечение])),MAX($G$1:G16)+1,0)</f>
        <v>0</v>
      </c>
      <c r="H17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17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  <c r="J17" s="29" t="s">
        <v>174</v>
      </c>
      <c r="M17" t="s">
        <v>311</v>
      </c>
    </row>
    <row r="18" spans="1:13">
      <c r="A18" s="11">
        <v>15</v>
      </c>
      <c r="B18" s="2" t="s">
        <v>35</v>
      </c>
      <c r="C18" s="11" t="s">
        <v>337</v>
      </c>
      <c r="D18" s="5" t="s">
        <v>36</v>
      </c>
      <c r="F18" s="22">
        <f>IF(ISNUMBER(SEARCH('Карта учёта'!$B$5,Вмешательства[Рентгенэндоваскулярная диагностика и лечение])),MAX($F$1:F17)+1,)</f>
        <v>0</v>
      </c>
      <c r="G18" s="22">
        <f>IF(ISNUMBER(SEARCH('Карта учёта'!$B$6,Вмешательства[Рентгенэндоваскулярная диагностика и лечение])),MAX($G$1:G17)+1,0)</f>
        <v>0</v>
      </c>
      <c r="H18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18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  <c r="J18" s="29"/>
      <c r="M18" t="s">
        <v>320</v>
      </c>
    </row>
    <row r="19" spans="1:13" ht="30">
      <c r="A19" s="11">
        <v>17</v>
      </c>
      <c r="B19" s="2" t="s">
        <v>42</v>
      </c>
      <c r="C19" s="11" t="s">
        <v>43</v>
      </c>
      <c r="D19" s="5" t="s">
        <v>44</v>
      </c>
      <c r="F19" s="22">
        <f>IF(ISNUMBER(SEARCH('Карта учёта'!$B$5,Вмешательства[Рентгенэндоваскулярная диагностика и лечение])),MAX($F$1:F18)+1,)</f>
        <v>0</v>
      </c>
      <c r="G19" s="22">
        <f>IF(ISNUMBER(SEARCH('Карта учёта'!$B$6,Вмешательства[Рентгенэндоваскулярная диагностика и лечение])),MAX($G$1:G18)+1,0)</f>
        <v>0</v>
      </c>
      <c r="H19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19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  <c r="M19" t="s">
        <v>321</v>
      </c>
    </row>
    <row r="20" spans="1:13" ht="30">
      <c r="A20" s="11">
        <v>18</v>
      </c>
      <c r="B20" s="2" t="s">
        <v>45</v>
      </c>
      <c r="C20" s="11" t="s">
        <v>46</v>
      </c>
      <c r="D20" s="5" t="s">
        <v>47</v>
      </c>
      <c r="F20" s="22">
        <f>IF(ISNUMBER(SEARCH('Карта учёта'!$B$5,Вмешательства[Рентгенэндоваскулярная диагностика и лечение])),MAX($F$1:F19)+1,)</f>
        <v>0</v>
      </c>
      <c r="G20" s="22">
        <f>IF(ISNUMBER(SEARCH('Карта учёта'!$B$6,Вмешательства[Рентгенэндоваскулярная диагностика и лечение])),MAX($G$1:G19)+1,0)</f>
        <v>0</v>
      </c>
      <c r="H20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20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21" spans="1:13" ht="30">
      <c r="A21" s="11">
        <v>19</v>
      </c>
      <c r="B21" s="2" t="s">
        <v>48</v>
      </c>
      <c r="C21" s="11" t="s">
        <v>49</v>
      </c>
      <c r="D21" s="5" t="s">
        <v>50</v>
      </c>
      <c r="F21" s="22">
        <f>IF(ISNUMBER(SEARCH('Карта учёта'!$B$5,Вмешательства[Рентгенэндоваскулярная диагностика и лечение])),MAX($F$1:F20)+1,)</f>
        <v>0</v>
      </c>
      <c r="G21" s="22">
        <f>IF(ISNUMBER(SEARCH('Карта учёта'!$B$6,Вмешательства[Рентгенэндоваскулярная диагностика и лечение])),MAX($G$1:G20)+1,0)</f>
        <v>0</v>
      </c>
      <c r="H21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21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22" spans="1:13" ht="30">
      <c r="A22" s="11">
        <v>20</v>
      </c>
      <c r="B22" s="2" t="s">
        <v>51</v>
      </c>
      <c r="C22" s="11" t="s">
        <v>52</v>
      </c>
      <c r="D22" s="5" t="s">
        <v>53</v>
      </c>
      <c r="F22" s="22">
        <f>IF(ISNUMBER(SEARCH('Карта учёта'!$B$5,Вмешательства[Рентгенэндоваскулярная диагностика и лечение])),MAX($F$1:F21)+1,)</f>
        <v>0</v>
      </c>
      <c r="G22" s="22">
        <f>IF(ISNUMBER(SEARCH('Карта учёта'!$B$6,Вмешательства[Рентгенэндоваскулярная диагностика и лечение])),MAX($G$1:G21)+1,0)</f>
        <v>0</v>
      </c>
      <c r="H22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22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23" spans="1:13" ht="30">
      <c r="A23" s="11">
        <v>21</v>
      </c>
      <c r="B23" s="2" t="s">
        <v>54</v>
      </c>
      <c r="C23" s="11" t="s">
        <v>55</v>
      </c>
      <c r="D23" s="5" t="s">
        <v>56</v>
      </c>
      <c r="F23" s="22">
        <f>IF(ISNUMBER(SEARCH('Карта учёта'!$B$5,Вмешательства[Рентгенэндоваскулярная диагностика и лечение])),MAX($F$1:F22)+1,)</f>
        <v>0</v>
      </c>
      <c r="G23" s="22">
        <f>IF(ISNUMBER(SEARCH('Карта учёта'!$B$6,Вмешательства[Рентгенэндоваскулярная диагностика и лечение])),MAX($G$1:G22)+1,0)</f>
        <v>0</v>
      </c>
      <c r="H23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23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24" spans="1:13">
      <c r="A24" s="11">
        <v>22</v>
      </c>
      <c r="B24" s="2" t="s">
        <v>57</v>
      </c>
      <c r="C24" s="11" t="s">
        <v>58</v>
      </c>
      <c r="D24" s="5" t="s">
        <v>59</v>
      </c>
      <c r="F24" s="22">
        <f>IF(ISNUMBER(SEARCH('Карта учёта'!$B$5,Вмешательства[Рентгенэндоваскулярная диагностика и лечение])),MAX($F$1:F23)+1,)</f>
        <v>0</v>
      </c>
      <c r="G24" s="22">
        <f>IF(ISNUMBER(SEARCH('Карта учёта'!$B$6,Вмешательства[Рентгенэндоваскулярная диагностика и лечение])),MAX($G$1:G23)+1,0)</f>
        <v>0</v>
      </c>
      <c r="H24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24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25" spans="1:13">
      <c r="A25" s="11">
        <v>23</v>
      </c>
      <c r="B25" s="2" t="s">
        <v>60</v>
      </c>
      <c r="C25" s="11" t="s">
        <v>61</v>
      </c>
      <c r="D25" s="5" t="s">
        <v>62</v>
      </c>
      <c r="F25" s="22">
        <f>IF(ISNUMBER(SEARCH('Карта учёта'!$B$5,Вмешательства[Рентгенэндоваскулярная диагностика и лечение])),MAX($F$1:F24)+1,)</f>
        <v>0</v>
      </c>
      <c r="G25" s="22">
        <f>IF(ISNUMBER(SEARCH('Карта учёта'!$B$6,Вмешательства[Рентгенэндоваскулярная диагностика и лечение])),MAX($G$1:G24)+1,0)</f>
        <v>0</v>
      </c>
      <c r="H25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25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26" spans="1:13" ht="30">
      <c r="A26" s="11">
        <v>24</v>
      </c>
      <c r="B26" s="2" t="s">
        <v>63</v>
      </c>
      <c r="C26" s="11" t="s">
        <v>64</v>
      </c>
      <c r="D26" s="5" t="s">
        <v>65</v>
      </c>
      <c r="F26" s="22">
        <f>IF(ISNUMBER(SEARCH('Карта учёта'!$B$5,Вмешательства[Рентгенэндоваскулярная диагностика и лечение])),MAX($F$1:F25)+1,)</f>
        <v>0</v>
      </c>
      <c r="G26" s="22">
        <f>IF(ISNUMBER(SEARCH('Карта учёта'!$B$6,Вмешательства[Рентгенэндоваскулярная диагностика и лечение])),MAX($G$1:G25)+1,0)</f>
        <v>0</v>
      </c>
      <c r="H26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26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27" spans="1:13" ht="45">
      <c r="A27" s="11">
        <v>25</v>
      </c>
      <c r="B27" s="2" t="s">
        <v>66</v>
      </c>
      <c r="C27" s="11" t="s">
        <v>67</v>
      </c>
      <c r="D27" s="5" t="s">
        <v>68</v>
      </c>
      <c r="F27" s="22">
        <f>IF(ISNUMBER(SEARCH('Карта учёта'!$B$5,Вмешательства[Рентгенэндоваскулярная диагностика и лечение])),MAX($F$1:F26)+1,)</f>
        <v>0</v>
      </c>
      <c r="G27" s="22">
        <f>IF(ISNUMBER(SEARCH('Карта учёта'!$B$6,Вмешательства[Рентгенэндоваскулярная диагностика и лечение])),MAX($G$1:G26)+1,0)</f>
        <v>0</v>
      </c>
      <c r="H27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27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28" spans="1:13">
      <c r="A28" s="11">
        <v>26</v>
      </c>
      <c r="B28" s="2" t="s">
        <v>69</v>
      </c>
      <c r="C28" s="145" t="s">
        <v>343</v>
      </c>
      <c r="D28" s="5" t="s">
        <v>344</v>
      </c>
      <c r="F28" s="22">
        <f>IF(ISNUMBER(SEARCH('Карта учёта'!$B$5,Вмешательства[Рентгенэндоваскулярная диагностика и лечение])),MAX($F$1:F27)+1,)</f>
        <v>0</v>
      </c>
      <c r="G28" s="22">
        <f>IF(ISNUMBER(SEARCH('Карта учёта'!$B$6,Вмешательства[Рентгенэндоваскулярная диагностика и лечение])),MAX($G$1:G27)+1,0)</f>
        <v>0</v>
      </c>
      <c r="H28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28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29" spans="1:13" ht="45">
      <c r="A29" s="11">
        <v>28</v>
      </c>
      <c r="B29" s="2" t="s">
        <v>70</v>
      </c>
      <c r="C29" s="145" t="s">
        <v>71</v>
      </c>
      <c r="D29" s="5" t="s">
        <v>72</v>
      </c>
      <c r="F29" s="22">
        <f>IF(ISNUMBER(SEARCH('Карта учёта'!$B$5,Вмешательства[Рентгенэндоваскулярная диагностика и лечение])),MAX($F$1:F28)+1,)</f>
        <v>0</v>
      </c>
      <c r="G29" s="22">
        <f>IF(ISNUMBER(SEARCH('Карта учёта'!$B$6,Вмешательства[Рентгенэндоваскулярная диагностика и лечение])),MAX($G$1:G28)+1,0)</f>
        <v>0</v>
      </c>
      <c r="H29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29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30" spans="1:13" ht="30">
      <c r="A30" s="11">
        <v>29</v>
      </c>
      <c r="B30" s="2" t="s">
        <v>73</v>
      </c>
      <c r="C30" s="145" t="s">
        <v>74</v>
      </c>
      <c r="D30" s="5" t="s">
        <v>75</v>
      </c>
      <c r="F30" s="22">
        <f>IF(ISNUMBER(SEARCH('Карта учёта'!$B$5,Вмешательства[Рентгенэндоваскулярная диагностика и лечение])),MAX($F$1:F29)+1,)</f>
        <v>0</v>
      </c>
      <c r="G30" s="22">
        <f>IF(ISNUMBER(SEARCH('Карта учёта'!$B$6,Вмешательства[Рентгенэндоваскулярная диагностика и лечение])),MAX($G$1:G29)+1,0)</f>
        <v>0</v>
      </c>
      <c r="H30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30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31" spans="1:13">
      <c r="A31" s="11">
        <v>30</v>
      </c>
      <c r="B31" s="2" t="s">
        <v>76</v>
      </c>
      <c r="C31" s="145" t="s">
        <v>339</v>
      </c>
      <c r="D31" s="5" t="s">
        <v>77</v>
      </c>
      <c r="F31" s="22">
        <f>IF(ISNUMBER(SEARCH('Карта учёта'!$B$5,Вмешательства[Рентгенэндоваскулярная диагностика и лечение])),MAX($F$1:F30)+1,)</f>
        <v>0</v>
      </c>
      <c r="G31" s="22">
        <f>IF(ISNUMBER(SEARCH('Карта учёта'!$B$6,Вмешательства[Рентгенэндоваскулярная диагностика и лечение])),MAX($G$1:G30)+1,0)</f>
        <v>0</v>
      </c>
      <c r="H31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31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32" spans="1:13">
      <c r="A32" s="11">
        <v>31</v>
      </c>
      <c r="B32" s="2" t="s">
        <v>78</v>
      </c>
      <c r="C32" s="145" t="s">
        <v>338</v>
      </c>
      <c r="D32" s="5" t="s">
        <v>79</v>
      </c>
      <c r="F32" s="22">
        <f>IF(ISNUMBER(SEARCH('Карта учёта'!$B$5,Вмешательства[Рентгенэндоваскулярная диагностика и лечение])),MAX($F$1:F31)+1,)</f>
        <v>0</v>
      </c>
      <c r="G32" s="22">
        <f>IF(ISNUMBER(SEARCH('Карта учёта'!$B$6,Вмешательства[Рентгенэндоваскулярная диагностика и лечение])),MAX($G$1:G31)+1,0)</f>
        <v>0</v>
      </c>
      <c r="H32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32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33" spans="1:9">
      <c r="A33" s="11">
        <v>32</v>
      </c>
      <c r="B33" s="2" t="s">
        <v>80</v>
      </c>
      <c r="C33" s="145" t="s">
        <v>340</v>
      </c>
      <c r="D33" s="5" t="s">
        <v>81</v>
      </c>
      <c r="F33" s="22">
        <f>IF(ISNUMBER(SEARCH('Карта учёта'!$B$5,Вмешательства[Рентгенэндоваскулярная диагностика и лечение])),MAX($F$1:F32)+1,)</f>
        <v>0</v>
      </c>
      <c r="G33" s="22">
        <f>IF(ISNUMBER(SEARCH('Карта учёта'!$B$6,Вмешательства[Рентгенэндоваскулярная диагностика и лечение])),MAX($G$1:G32)+1,0)</f>
        <v>0</v>
      </c>
      <c r="H33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33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34" spans="1:9">
      <c r="A34" s="11">
        <v>34</v>
      </c>
      <c r="B34" s="2" t="s">
        <v>83</v>
      </c>
      <c r="C34" s="145" t="s">
        <v>84</v>
      </c>
      <c r="D34" s="5" t="s">
        <v>341</v>
      </c>
      <c r="F34" s="22">
        <f>IF(ISNUMBER(SEARCH('Карта учёта'!$B$5,Вмешательства[Рентгенэндоваскулярная диагностика и лечение])),MAX($F$1:F33)+1,)</f>
        <v>0</v>
      </c>
      <c r="G34" s="22">
        <f>IF(ISNUMBER(SEARCH('Карта учёта'!$B$6,Вмешательства[Рентгенэндоваскулярная диагностика и лечение])),MAX($G$1:G33)+1,0)</f>
        <v>0</v>
      </c>
      <c r="H34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34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35" spans="1:9">
      <c r="A35" s="11">
        <v>35</v>
      </c>
      <c r="B35" s="2" t="s">
        <v>85</v>
      </c>
      <c r="C35" s="145" t="s">
        <v>86</v>
      </c>
      <c r="D35" s="5" t="s">
        <v>342</v>
      </c>
      <c r="F35" s="22">
        <f>IF(ISNUMBER(SEARCH('Карта учёта'!$B$5,Вмешательства[Рентгенэндоваскулярная диагностика и лечение])),MAX($F$1:F34)+1,)</f>
        <v>0</v>
      </c>
      <c r="G35" s="22">
        <f>IF(ISNUMBER(SEARCH('Карта учёта'!$B$6,Вмешательства[Рентгенэндоваскулярная диагностика и лечение])),MAX($G$1:G34)+1,0)</f>
        <v>0</v>
      </c>
      <c r="H35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35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36" spans="1:9">
      <c r="A36" s="11">
        <v>36</v>
      </c>
      <c r="B36" s="10"/>
      <c r="C36" s="145" t="s">
        <v>345</v>
      </c>
      <c r="D36" s="6" t="s">
        <v>90</v>
      </c>
      <c r="F36" s="22">
        <f>IF(ISNUMBER(SEARCH('Карта учёта'!$B$5,Вмешательства[Рентгенэндоваскулярная диагностика и лечение])),MAX($F$1:F35)+1,)</f>
        <v>0</v>
      </c>
      <c r="G36" s="22">
        <f>IF(ISNUMBER(SEARCH('Карта учёта'!$B$6,Вмешательства[Рентгенэндоваскулярная диагностика и лечение])),MAX($G$1:G35)+1,0)</f>
        <v>0</v>
      </c>
      <c r="H36" s="22" t="str">
        <f>IFERROR(INDEX(Вмешательства[Рентгенэндоваскулярная диагностика и лечение],MATCH(Вмешательства[№],Табл.Фильтр_процедура[Индекс1],0)),"")</f>
        <v/>
      </c>
      <c r="I36" s="22" t="str">
        <f>IFERROR(INDEX(Вмешательства[Рентгенэндоваскулярная диагностика и лечение],MATCH(Вмешательства[№],Табл.Фильтр_процедура[Индекс2],0)),"")</f>
        <v/>
      </c>
    </row>
    <row r="37" spans="1:9">
      <c r="F37" s="22"/>
      <c r="G37" s="22"/>
      <c r="H37" s="22"/>
      <c r="I37" s="22"/>
    </row>
  </sheetData>
  <sheetProtection sheet="1" objects="1" scenarios="1"/>
  <phoneticPr fontId="11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zoomScale="90" zoomScaleNormal="90" workbookViewId="0">
      <selection activeCell="O17" sqref="O17"/>
    </sheetView>
  </sheetViews>
  <sheetFormatPr defaultRowHeight="15"/>
  <cols>
    <col min="1" max="1" width="3.140625" bestFit="1" customWidth="1"/>
    <col min="2" max="2" width="34.42578125" bestFit="1" customWidth="1"/>
    <col min="3" max="3" width="35.5703125" bestFit="1" customWidth="1"/>
    <col min="4" max="4" width="4.42578125" customWidth="1"/>
    <col min="5" max="10" width="8.85546875" customWidth="1"/>
    <col min="12" max="12" width="18.7109375" bestFit="1" customWidth="1"/>
    <col min="13" max="13" width="9.28515625" bestFit="1" customWidth="1"/>
    <col min="15" max="15" width="12.28515625" bestFit="1" customWidth="1"/>
    <col min="16" max="16" width="15.5703125" bestFit="1" customWidth="1"/>
    <col min="17" max="17" width="24.85546875" bestFit="1" customWidth="1"/>
  </cols>
  <sheetData>
    <row r="1" spans="1:17">
      <c r="A1" t="s">
        <v>2</v>
      </c>
      <c r="B1" t="s">
        <v>1</v>
      </c>
      <c r="C1" t="s">
        <v>0</v>
      </c>
      <c r="L1" s="2" t="s">
        <v>177</v>
      </c>
      <c r="M1" s="2" t="s">
        <v>209</v>
      </c>
      <c r="O1" t="s">
        <v>288</v>
      </c>
      <c r="P1" t="s">
        <v>289</v>
      </c>
      <c r="Q1" t="s">
        <v>290</v>
      </c>
    </row>
    <row r="2" spans="1:17">
      <c r="A2">
        <v>1</v>
      </c>
      <c r="B2" t="s">
        <v>126</v>
      </c>
      <c r="C2" s="1" t="s">
        <v>127</v>
      </c>
      <c r="D2" s="1"/>
      <c r="L2" s="4" t="s">
        <v>5</v>
      </c>
      <c r="M2" s="4" t="s">
        <v>106</v>
      </c>
      <c r="N2" s="4"/>
      <c r="O2" t="s">
        <v>280</v>
      </c>
      <c r="P2" t="s">
        <v>291</v>
      </c>
      <c r="Q2" t="str">
        <f>CONCATENATE(O2,P2)</f>
        <v xml:space="preserve">Контраст: Ультравист 370 </v>
      </c>
    </row>
    <row r="3" spans="1:17">
      <c r="A3">
        <v>2</v>
      </c>
      <c r="B3" t="s">
        <v>5</v>
      </c>
      <c r="C3" t="s">
        <v>216</v>
      </c>
      <c r="L3" s="4" t="s">
        <v>5</v>
      </c>
      <c r="M3" s="4" t="s">
        <v>107</v>
      </c>
      <c r="N3" s="4"/>
      <c r="O3" t="s">
        <v>280</v>
      </c>
      <c r="P3" t="s">
        <v>292</v>
      </c>
      <c r="Q3" t="str">
        <f t="shared" ref="Q3:Q6" si="0">CONCATENATE(O3,P3)</f>
        <v>Контраст: Омнипак 350</v>
      </c>
    </row>
    <row r="4" spans="1:17">
      <c r="A4">
        <v>3</v>
      </c>
      <c r="B4" t="s">
        <v>5</v>
      </c>
      <c r="C4" t="s">
        <v>133</v>
      </c>
      <c r="L4" s="4" t="s">
        <v>5</v>
      </c>
      <c r="M4" s="4" t="s">
        <v>175</v>
      </c>
      <c r="N4" s="4"/>
      <c r="O4" t="s">
        <v>280</v>
      </c>
      <c r="P4" t="s">
        <v>293</v>
      </c>
      <c r="Q4" t="str">
        <f t="shared" si="0"/>
        <v>Контраст: Оптирей 350</v>
      </c>
    </row>
    <row r="5" spans="1:17">
      <c r="A5">
        <v>4</v>
      </c>
      <c r="B5" t="s">
        <v>173</v>
      </c>
      <c r="C5" t="s">
        <v>176</v>
      </c>
      <c r="L5" s="4" t="s">
        <v>5</v>
      </c>
      <c r="M5" s="4" t="s">
        <v>108</v>
      </c>
      <c r="N5" s="4"/>
      <c r="O5" t="s">
        <v>280</v>
      </c>
      <c r="P5" t="s">
        <v>294</v>
      </c>
      <c r="Q5" t="str">
        <f t="shared" si="0"/>
        <v>Контраст: Юнигексол 350</v>
      </c>
    </row>
    <row r="6" spans="1:17">
      <c r="A6">
        <v>5</v>
      </c>
      <c r="B6" t="s">
        <v>3</v>
      </c>
      <c r="C6" t="s">
        <v>144</v>
      </c>
      <c r="L6" s="4" t="s">
        <v>5</v>
      </c>
      <c r="M6" s="4" t="s">
        <v>116</v>
      </c>
      <c r="N6" s="4"/>
      <c r="O6" t="s">
        <v>280</v>
      </c>
      <c r="P6" t="s">
        <v>295</v>
      </c>
      <c r="Q6" t="str">
        <f t="shared" si="0"/>
        <v>Контраст: Сканлюкс 370</v>
      </c>
    </row>
    <row r="7" spans="1:17">
      <c r="A7">
        <v>6</v>
      </c>
      <c r="B7" t="s">
        <v>3</v>
      </c>
      <c r="C7" t="s">
        <v>129</v>
      </c>
      <c r="L7" s="4" t="s">
        <v>5</v>
      </c>
      <c r="M7" s="4" t="s">
        <v>109</v>
      </c>
      <c r="N7" s="4"/>
      <c r="O7" t="s">
        <v>280</v>
      </c>
      <c r="P7" t="s">
        <v>296</v>
      </c>
      <c r="Q7" t="str">
        <f t="shared" ref="Q7:Q8" si="1">CONCATENATE(O7,P7)</f>
        <v>Контраст: Йогексол 350</v>
      </c>
    </row>
    <row r="8" spans="1:17">
      <c r="A8">
        <v>7</v>
      </c>
      <c r="B8" t="s">
        <v>3</v>
      </c>
      <c r="C8" t="s">
        <v>310</v>
      </c>
      <c r="L8" s="4" t="s">
        <v>5</v>
      </c>
      <c r="M8" s="4" t="s">
        <v>110</v>
      </c>
      <c r="N8" s="4"/>
      <c r="O8" t="s">
        <v>280</v>
      </c>
      <c r="P8" t="s">
        <v>297</v>
      </c>
      <c r="Q8" t="str">
        <f t="shared" si="1"/>
        <v>Контраст: Визипак 320</v>
      </c>
    </row>
    <row r="9" spans="1:17">
      <c r="A9">
        <v>8</v>
      </c>
      <c r="B9" t="s">
        <v>3</v>
      </c>
      <c r="C9" t="s">
        <v>138</v>
      </c>
      <c r="L9" s="4" t="s">
        <v>5</v>
      </c>
      <c r="M9" s="4" t="s">
        <v>111</v>
      </c>
      <c r="N9" s="4"/>
    </row>
    <row r="10" spans="1:17">
      <c r="A10">
        <v>9</v>
      </c>
      <c r="B10" t="s">
        <v>3</v>
      </c>
      <c r="C10" t="s">
        <v>137</v>
      </c>
      <c r="L10" s="4" t="s">
        <v>5</v>
      </c>
      <c r="M10" s="4" t="s">
        <v>194</v>
      </c>
      <c r="N10" s="4"/>
    </row>
    <row r="11" spans="1:17">
      <c r="A11">
        <v>10</v>
      </c>
      <c r="B11" t="s">
        <v>3</v>
      </c>
      <c r="C11" t="s">
        <v>128</v>
      </c>
      <c r="L11" s="4" t="s">
        <v>5</v>
      </c>
      <c r="M11" s="4" t="s">
        <v>112</v>
      </c>
      <c r="N11" s="4"/>
    </row>
    <row r="12" spans="1:17">
      <c r="A12">
        <v>11</v>
      </c>
      <c r="B12" t="s">
        <v>3</v>
      </c>
      <c r="C12" t="s">
        <v>139</v>
      </c>
      <c r="L12" s="4" t="s">
        <v>5</v>
      </c>
      <c r="M12" s="4" t="s">
        <v>113</v>
      </c>
      <c r="N12" s="4"/>
    </row>
    <row r="13" spans="1:17">
      <c r="A13">
        <v>12</v>
      </c>
      <c r="B13" t="s">
        <v>6</v>
      </c>
      <c r="C13" s="40" t="s">
        <v>219</v>
      </c>
      <c r="D13" s="1"/>
      <c r="L13" s="4" t="s">
        <v>5</v>
      </c>
      <c r="M13" s="4" t="s">
        <v>114</v>
      </c>
    </row>
    <row r="14" spans="1:17">
      <c r="A14">
        <v>13</v>
      </c>
      <c r="B14" t="s">
        <v>136</v>
      </c>
      <c r="C14" s="1" t="s">
        <v>135</v>
      </c>
      <c r="L14" s="4" t="s">
        <v>5</v>
      </c>
      <c r="M14" s="4" t="s">
        <v>115</v>
      </c>
    </row>
    <row r="15" spans="1:17">
      <c r="A15">
        <v>14</v>
      </c>
      <c r="B15" t="s">
        <v>4</v>
      </c>
      <c r="C15" t="s">
        <v>130</v>
      </c>
      <c r="L15" s="4" t="s">
        <v>5</v>
      </c>
      <c r="M15" s="4" t="s">
        <v>117</v>
      </c>
    </row>
    <row r="16" spans="1:17">
      <c r="A16">
        <v>15</v>
      </c>
      <c r="B16" t="s">
        <v>4</v>
      </c>
      <c r="C16" t="s">
        <v>131</v>
      </c>
      <c r="L16" s="4" t="s">
        <v>5</v>
      </c>
      <c r="M16" s="4" t="s">
        <v>118</v>
      </c>
    </row>
    <row r="17" spans="1:14">
      <c r="A17">
        <v>16</v>
      </c>
      <c r="B17" t="s">
        <v>4</v>
      </c>
      <c r="C17" t="s">
        <v>132</v>
      </c>
      <c r="L17" s="4" t="s">
        <v>5</v>
      </c>
      <c r="M17" s="4" t="s">
        <v>119</v>
      </c>
    </row>
    <row r="18" spans="1:14">
      <c r="A18">
        <v>17</v>
      </c>
      <c r="B18" t="s">
        <v>4</v>
      </c>
      <c r="C18" t="s">
        <v>132</v>
      </c>
      <c r="D18" s="1"/>
      <c r="L18" s="4" t="s">
        <v>5</v>
      </c>
      <c r="M18" s="4" t="s">
        <v>120</v>
      </c>
    </row>
    <row r="19" spans="1:14">
      <c r="A19">
        <v>18</v>
      </c>
      <c r="B19" t="s">
        <v>4</v>
      </c>
      <c r="C19" t="s">
        <v>220</v>
      </c>
      <c r="L19" s="4" t="s">
        <v>5</v>
      </c>
      <c r="M19" s="4" t="s">
        <v>121</v>
      </c>
    </row>
    <row r="20" spans="1:14">
      <c r="A20">
        <v>19</v>
      </c>
      <c r="B20" t="s">
        <v>4</v>
      </c>
      <c r="C20" t="s">
        <v>221</v>
      </c>
      <c r="L20" s="4" t="s">
        <v>5</v>
      </c>
      <c r="M20" s="4" t="s">
        <v>122</v>
      </c>
    </row>
    <row r="21" spans="1:14">
      <c r="A21">
        <v>20</v>
      </c>
      <c r="B21" t="s">
        <v>7</v>
      </c>
      <c r="C21" s="1" t="s">
        <v>134</v>
      </c>
      <c r="L21" s="4" t="s">
        <v>5</v>
      </c>
      <c r="M21" s="4" t="s">
        <v>123</v>
      </c>
    </row>
    <row r="22" spans="1:14">
      <c r="A22">
        <v>21</v>
      </c>
      <c r="C22" s="1"/>
      <c r="L22" s="4" t="s">
        <v>5</v>
      </c>
      <c r="M22" s="4" t="s">
        <v>124</v>
      </c>
    </row>
    <row r="23" spans="1:14">
      <c r="A23">
        <v>22</v>
      </c>
      <c r="C23" s="1"/>
      <c r="L23" s="4" t="s">
        <v>5</v>
      </c>
      <c r="M23" s="4" t="s">
        <v>208</v>
      </c>
    </row>
    <row r="24" spans="1:14">
      <c r="A24">
        <v>23</v>
      </c>
      <c r="C24" s="1"/>
      <c r="L24" s="4" t="s">
        <v>5</v>
      </c>
      <c r="M24" s="4" t="s">
        <v>125</v>
      </c>
    </row>
    <row r="25" spans="1:14">
      <c r="A25">
        <v>24</v>
      </c>
      <c r="C25" s="1"/>
      <c r="L25" s="4" t="s">
        <v>6</v>
      </c>
      <c r="M25" s="4" t="s">
        <v>178</v>
      </c>
    </row>
    <row r="26" spans="1:14">
      <c r="A26">
        <v>25</v>
      </c>
      <c r="C26" s="1"/>
      <c r="L26" s="4" t="s">
        <v>6</v>
      </c>
      <c r="M26" s="4" t="s">
        <v>179</v>
      </c>
      <c r="N26" s="4"/>
    </row>
    <row r="27" spans="1:14">
      <c r="A27">
        <v>26</v>
      </c>
      <c r="C27" s="1"/>
      <c r="L27" s="4" t="s">
        <v>6</v>
      </c>
      <c r="M27" s="4" t="s">
        <v>182</v>
      </c>
      <c r="N27" s="4"/>
    </row>
    <row r="28" spans="1:14">
      <c r="A28">
        <v>27</v>
      </c>
      <c r="C28" s="1"/>
      <c r="L28" s="4" t="s">
        <v>6</v>
      </c>
      <c r="M28" s="4" t="s">
        <v>184</v>
      </c>
      <c r="N28" s="4"/>
    </row>
    <row r="29" spans="1:14">
      <c r="C29" s="1"/>
      <c r="L29" s="4" t="s">
        <v>6</v>
      </c>
      <c r="M29" s="4" t="s">
        <v>183</v>
      </c>
      <c r="N29" s="4"/>
    </row>
    <row r="30" spans="1:14">
      <c r="L30" s="4" t="s">
        <v>6</v>
      </c>
      <c r="M30" s="4" t="s">
        <v>186</v>
      </c>
      <c r="N30" s="4"/>
    </row>
    <row r="31" spans="1:14">
      <c r="L31" s="4" t="s">
        <v>6</v>
      </c>
      <c r="M31" s="4" t="s">
        <v>187</v>
      </c>
      <c r="N31" s="4"/>
    </row>
    <row r="32" spans="1:14">
      <c r="L32" s="4" t="s">
        <v>6</v>
      </c>
      <c r="M32" s="4" t="s">
        <v>188</v>
      </c>
    </row>
    <row r="33" spans="12:13">
      <c r="L33" s="4" t="s">
        <v>6</v>
      </c>
      <c r="M33" s="4" t="s">
        <v>189</v>
      </c>
    </row>
    <row r="34" spans="12:13">
      <c r="L34" s="4" t="s">
        <v>6</v>
      </c>
      <c r="M34" s="4" t="s">
        <v>190</v>
      </c>
    </row>
    <row r="35" spans="12:13">
      <c r="L35" s="4" t="s">
        <v>6</v>
      </c>
      <c r="M35" s="4" t="s">
        <v>191</v>
      </c>
    </row>
    <row r="36" spans="12:13">
      <c r="L36" s="4" t="s">
        <v>6</v>
      </c>
      <c r="M36" s="4" t="s">
        <v>192</v>
      </c>
    </row>
    <row r="37" spans="12:13">
      <c r="L37" s="4" t="s">
        <v>6</v>
      </c>
      <c r="M37" s="4" t="s">
        <v>193</v>
      </c>
    </row>
    <row r="38" spans="12:13">
      <c r="L38" s="4" t="s">
        <v>6</v>
      </c>
      <c r="M38" s="4" t="s">
        <v>206</v>
      </c>
    </row>
    <row r="39" spans="12:13">
      <c r="L39" s="4" t="s">
        <v>6</v>
      </c>
      <c r="M39" s="4" t="s">
        <v>114</v>
      </c>
    </row>
    <row r="40" spans="12:13">
      <c r="L40" s="4" t="s">
        <v>6</v>
      </c>
      <c r="M40" s="4" t="s">
        <v>180</v>
      </c>
    </row>
    <row r="41" spans="12:13">
      <c r="L41" s="4" t="s">
        <v>6</v>
      </c>
      <c r="M41" s="4" t="s">
        <v>195</v>
      </c>
    </row>
    <row r="42" spans="12:13">
      <c r="L42" s="4" t="s">
        <v>6</v>
      </c>
      <c r="M42" s="4" t="s">
        <v>185</v>
      </c>
    </row>
    <row r="43" spans="12:13">
      <c r="L43" s="4" t="s">
        <v>6</v>
      </c>
      <c r="M43" s="4" t="s">
        <v>196</v>
      </c>
    </row>
    <row r="44" spans="12:13">
      <c r="L44" s="4" t="s">
        <v>6</v>
      </c>
      <c r="M44" s="4" t="s">
        <v>197</v>
      </c>
    </row>
    <row r="45" spans="12:13">
      <c r="L45" s="4" t="s">
        <v>6</v>
      </c>
      <c r="M45" s="4" t="s">
        <v>198</v>
      </c>
    </row>
    <row r="46" spans="12:13">
      <c r="L46" s="4" t="s">
        <v>6</v>
      </c>
      <c r="M46" s="4" t="s">
        <v>205</v>
      </c>
    </row>
    <row r="47" spans="12:13">
      <c r="L47" s="4" t="s">
        <v>6</v>
      </c>
      <c r="M47" s="4" t="s">
        <v>119</v>
      </c>
    </row>
    <row r="48" spans="12:13">
      <c r="L48" s="4" t="s">
        <v>6</v>
      </c>
      <c r="M48" s="4" t="s">
        <v>199</v>
      </c>
    </row>
    <row r="49" spans="5:13">
      <c r="L49" s="4" t="s">
        <v>6</v>
      </c>
      <c r="M49" s="4" t="s">
        <v>200</v>
      </c>
    </row>
    <row r="50" spans="5:13">
      <c r="L50" s="4" t="s">
        <v>6</v>
      </c>
      <c r="M50" s="4" t="s">
        <v>201</v>
      </c>
    </row>
    <row r="51" spans="5:13">
      <c r="L51" s="4" t="s">
        <v>6</v>
      </c>
      <c r="M51" s="4" t="s">
        <v>202</v>
      </c>
    </row>
    <row r="52" spans="5:13">
      <c r="L52" s="4" t="s">
        <v>6</v>
      </c>
      <c r="M52" s="4" t="s">
        <v>203</v>
      </c>
    </row>
    <row r="53" spans="5:13">
      <c r="L53" s="4" t="s">
        <v>6</v>
      </c>
      <c r="M53" s="4" t="s">
        <v>204</v>
      </c>
    </row>
    <row r="54" spans="5:13">
      <c r="L54" s="4" t="s">
        <v>6</v>
      </c>
      <c r="M54" s="4" t="s">
        <v>123</v>
      </c>
    </row>
    <row r="55" spans="5:13">
      <c r="L55" s="4" t="s">
        <v>6</v>
      </c>
      <c r="M55" s="4" t="s">
        <v>181</v>
      </c>
    </row>
    <row r="56" spans="5:13">
      <c r="L56" s="4" t="s">
        <v>6</v>
      </c>
      <c r="M56" s="4" t="s">
        <v>207</v>
      </c>
    </row>
    <row r="57" spans="5:13">
      <c r="E57" s="4"/>
      <c r="F57" s="4"/>
    </row>
    <row r="58" spans="5:13">
      <c r="E58" s="4"/>
      <c r="F58" s="4"/>
    </row>
  </sheetData>
  <phoneticPr fontId="11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opLeftCell="A34" zoomScale="90" zoomScaleNormal="90" workbookViewId="0">
      <selection activeCell="H59" sqref="G59:H59"/>
    </sheetView>
  </sheetViews>
  <sheetFormatPr defaultRowHeight="15"/>
  <cols>
    <col min="1" max="1" width="28.425781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156</v>
      </c>
      <c r="B1" t="s">
        <v>155</v>
      </c>
      <c r="C1" t="s">
        <v>157</v>
      </c>
      <c r="E1" t="s">
        <v>263</v>
      </c>
    </row>
    <row r="2" spans="1:5">
      <c r="A2" t="s">
        <v>218</v>
      </c>
      <c r="B2" t="s">
        <v>151</v>
      </c>
      <c r="C2" t="str">
        <f t="shared" ref="C2:C15" si="0">CONCATENATE(A2,B2)</f>
        <v xml:space="preserve">Заведующий отделения: Д.В. Карчевский </v>
      </c>
      <c r="E2" t="s">
        <v>260</v>
      </c>
    </row>
    <row r="3" spans="1:5">
      <c r="A3" t="s">
        <v>169</v>
      </c>
      <c r="B3" t="s">
        <v>153</v>
      </c>
      <c r="C3" t="str">
        <f t="shared" si="0"/>
        <v xml:space="preserve">И/О заведующего отделения: В.Л. Мартынко </v>
      </c>
      <c r="E3" t="s">
        <v>267</v>
      </c>
    </row>
    <row r="4" spans="1:5">
      <c r="A4" t="s">
        <v>152</v>
      </c>
      <c r="B4" t="s">
        <v>162</v>
      </c>
      <c r="C4" t="str">
        <f t="shared" si="0"/>
        <v>Оператор: В.В. Анохин</v>
      </c>
      <c r="E4" t="s">
        <v>261</v>
      </c>
    </row>
    <row r="5" spans="1:5">
      <c r="A5" t="s">
        <v>152</v>
      </c>
      <c r="B5" t="s">
        <v>160</v>
      </c>
      <c r="C5" t="str">
        <f t="shared" si="0"/>
        <v xml:space="preserve">Оператор: А.В. Воронков </v>
      </c>
      <c r="E5" t="s">
        <v>257</v>
      </c>
    </row>
    <row r="6" spans="1:5">
      <c r="A6" t="s">
        <v>152</v>
      </c>
      <c r="B6" t="s">
        <v>163</v>
      </c>
      <c r="C6" t="str">
        <f t="shared" si="0"/>
        <v>Оператор: И.Н. Зимин</v>
      </c>
      <c r="E6" t="s">
        <v>258</v>
      </c>
    </row>
    <row r="7" spans="1:5">
      <c r="A7" t="s">
        <v>152</v>
      </c>
      <c r="B7" t="s">
        <v>151</v>
      </c>
      <c r="C7" t="str">
        <f t="shared" si="0"/>
        <v xml:space="preserve">Оператор: Д.В. Карчевский </v>
      </c>
      <c r="E7" t="s">
        <v>268</v>
      </c>
    </row>
    <row r="8" spans="1:5">
      <c r="A8" t="s">
        <v>152</v>
      </c>
      <c r="B8" t="s">
        <v>153</v>
      </c>
      <c r="C8" t="str">
        <f t="shared" si="0"/>
        <v xml:space="preserve">Оператор: В.Л. Мартынко </v>
      </c>
      <c r="E8" t="s">
        <v>269</v>
      </c>
    </row>
    <row r="9" spans="1:5">
      <c r="A9" t="s">
        <v>152</v>
      </c>
      <c r="B9" t="s">
        <v>158</v>
      </c>
      <c r="C9" t="str">
        <f t="shared" si="0"/>
        <v xml:space="preserve">Оператор: А.С. Меренков </v>
      </c>
      <c r="E9" t="s">
        <v>270</v>
      </c>
    </row>
    <row r="10" spans="1:5">
      <c r="A10" t="s">
        <v>152</v>
      </c>
      <c r="B10" t="s">
        <v>161</v>
      </c>
      <c r="C10" t="str">
        <f t="shared" si="0"/>
        <v xml:space="preserve">Оператор: О.В. Мещеряков </v>
      </c>
      <c r="E10" t="s">
        <v>271</v>
      </c>
    </row>
    <row r="11" spans="1:5">
      <c r="A11" t="s">
        <v>152</v>
      </c>
      <c r="B11" t="s">
        <v>159</v>
      </c>
      <c r="C11" t="str">
        <f t="shared" si="0"/>
        <v xml:space="preserve">Оператор: И.А. Московский </v>
      </c>
      <c r="E11" t="s">
        <v>272</v>
      </c>
    </row>
    <row r="12" spans="1:5">
      <c r="A12" t="s">
        <v>152</v>
      </c>
      <c r="B12" t="s">
        <v>166</v>
      </c>
      <c r="C12" s="25" t="str">
        <f>CONCATENATE(A12,B12)</f>
        <v>Оператор: А.Ф. Паращенко</v>
      </c>
    </row>
    <row r="13" spans="1:5">
      <c r="A13" t="s">
        <v>152</v>
      </c>
      <c r="B13" t="s">
        <v>154</v>
      </c>
      <c r="C13" t="str">
        <f t="shared" si="0"/>
        <v xml:space="preserve">Оператор: А.С. Щербаков </v>
      </c>
    </row>
    <row r="14" spans="1:5">
      <c r="A14" t="s">
        <v>165</v>
      </c>
      <c r="B14" t="s">
        <v>167</v>
      </c>
      <c r="C14" t="str">
        <f t="shared" si="0"/>
        <v>Старшая мед.сетра: О.Н. Черткова</v>
      </c>
    </row>
    <row r="15" spans="1:5">
      <c r="A15" t="s">
        <v>168</v>
      </c>
      <c r="B15" t="s">
        <v>164</v>
      </c>
      <c r="C15" t="str">
        <f t="shared" si="0"/>
        <v xml:space="preserve">И/О старшей мед.сетры: А. Нефёдова </v>
      </c>
    </row>
    <row r="17" spans="1:2">
      <c r="A17" t="s">
        <v>263</v>
      </c>
      <c r="B17" t="s">
        <v>262</v>
      </c>
    </row>
    <row r="18" spans="1:2">
      <c r="A18" t="s">
        <v>257</v>
      </c>
      <c r="B18" t="s">
        <v>367</v>
      </c>
    </row>
    <row r="19" spans="1:2">
      <c r="A19" t="s">
        <v>257</v>
      </c>
      <c r="B19" t="s">
        <v>264</v>
      </c>
    </row>
    <row r="20" spans="1:2">
      <c r="A20" t="s">
        <v>257</v>
      </c>
      <c r="B20" t="s">
        <v>350</v>
      </c>
    </row>
    <row r="21" spans="1:2">
      <c r="A21" t="s">
        <v>257</v>
      </c>
      <c r="B21" t="s">
        <v>364</v>
      </c>
    </row>
    <row r="22" spans="1:2">
      <c r="A22" t="s">
        <v>257</v>
      </c>
      <c r="B22" t="s">
        <v>368</v>
      </c>
    </row>
    <row r="23" spans="1:2">
      <c r="A23" t="s">
        <v>257</v>
      </c>
      <c r="B23" t="s">
        <v>356</v>
      </c>
    </row>
    <row r="24" spans="1:2">
      <c r="A24" t="s">
        <v>257</v>
      </c>
      <c r="B24" t="s">
        <v>355</v>
      </c>
    </row>
    <row r="25" spans="1:2">
      <c r="A25" t="s">
        <v>257</v>
      </c>
      <c r="B25" t="s">
        <v>354</v>
      </c>
    </row>
    <row r="26" spans="1:2">
      <c r="A26" t="s">
        <v>257</v>
      </c>
      <c r="B26" t="s">
        <v>370</v>
      </c>
    </row>
    <row r="27" spans="1:2">
      <c r="A27" t="s">
        <v>257</v>
      </c>
      <c r="B27" t="s">
        <v>363</v>
      </c>
    </row>
    <row r="28" spans="1:2">
      <c r="A28" t="s">
        <v>257</v>
      </c>
      <c r="B28" t="s">
        <v>349</v>
      </c>
    </row>
    <row r="29" spans="1:2">
      <c r="A29" t="s">
        <v>257</v>
      </c>
      <c r="B29" t="s">
        <v>353</v>
      </c>
    </row>
    <row r="30" spans="1:2">
      <c r="A30" t="s">
        <v>257</v>
      </c>
      <c r="B30" t="s">
        <v>348</v>
      </c>
    </row>
    <row r="31" spans="1:2">
      <c r="A31" t="s">
        <v>257</v>
      </c>
      <c r="B31" t="s">
        <v>366</v>
      </c>
    </row>
    <row r="32" spans="1:2">
      <c r="A32" t="s">
        <v>257</v>
      </c>
      <c r="B32" t="s">
        <v>365</v>
      </c>
    </row>
    <row r="33" spans="1:2">
      <c r="A33" t="s">
        <v>257</v>
      </c>
      <c r="B33" t="s">
        <v>357</v>
      </c>
    </row>
    <row r="34" spans="1:2">
      <c r="A34" t="s">
        <v>257</v>
      </c>
      <c r="B34" t="s">
        <v>351</v>
      </c>
    </row>
    <row r="35" spans="1:2">
      <c r="A35" t="s">
        <v>257</v>
      </c>
      <c r="B35" t="s">
        <v>352</v>
      </c>
    </row>
    <row r="36" spans="1:2">
      <c r="A36" t="s">
        <v>258</v>
      </c>
      <c r="B36" t="s">
        <v>360</v>
      </c>
    </row>
    <row r="37" spans="1:2">
      <c r="A37" t="s">
        <v>258</v>
      </c>
      <c r="B37" t="s">
        <v>361</v>
      </c>
    </row>
    <row r="38" spans="1:2">
      <c r="A38" t="s">
        <v>258</v>
      </c>
      <c r="B38" t="s">
        <v>362</v>
      </c>
    </row>
    <row r="39" spans="1:2">
      <c r="A39" t="s">
        <v>258</v>
      </c>
      <c r="B39" t="s">
        <v>266</v>
      </c>
    </row>
    <row r="40" spans="1:2">
      <c r="A40" t="s">
        <v>258</v>
      </c>
      <c r="B40" t="s">
        <v>358</v>
      </c>
    </row>
    <row r="41" spans="1:2">
      <c r="A41" t="s">
        <v>258</v>
      </c>
      <c r="B41" t="s">
        <v>369</v>
      </c>
    </row>
    <row r="42" spans="1:2">
      <c r="A42" t="s">
        <v>258</v>
      </c>
      <c r="B42" t="s">
        <v>265</v>
      </c>
    </row>
    <row r="43" spans="1:2">
      <c r="A43" t="s">
        <v>258</v>
      </c>
      <c r="B43" t="s">
        <v>359</v>
      </c>
    </row>
    <row r="44" spans="1:2">
      <c r="A44" t="s">
        <v>259</v>
      </c>
      <c r="B44" t="s">
        <v>231</v>
      </c>
    </row>
    <row r="45" spans="1:2">
      <c r="A45" t="s">
        <v>259</v>
      </c>
      <c r="B45" t="s">
        <v>234</v>
      </c>
    </row>
    <row r="46" spans="1:2">
      <c r="A46" t="s">
        <v>259</v>
      </c>
      <c r="B46" t="s">
        <v>237</v>
      </c>
    </row>
    <row r="47" spans="1:2">
      <c r="A47" t="s">
        <v>259</v>
      </c>
      <c r="B47" t="s">
        <v>240</v>
      </c>
    </row>
    <row r="48" spans="1:2">
      <c r="A48" t="s">
        <v>259</v>
      </c>
      <c r="B48" t="s">
        <v>243</v>
      </c>
    </row>
    <row r="49" spans="1:2">
      <c r="A49" t="s">
        <v>259</v>
      </c>
      <c r="B49" t="s">
        <v>246</v>
      </c>
    </row>
    <row r="50" spans="1:2">
      <c r="A50" t="s">
        <v>259</v>
      </c>
      <c r="B50" t="s">
        <v>251</v>
      </c>
    </row>
    <row r="51" spans="1:2">
      <c r="A51" t="s">
        <v>259</v>
      </c>
      <c r="B51" t="s">
        <v>379</v>
      </c>
    </row>
    <row r="52" spans="1:2">
      <c r="A52" t="s">
        <v>259</v>
      </c>
      <c r="B52" t="s">
        <v>253</v>
      </c>
    </row>
    <row r="53" spans="1:2">
      <c r="A53" t="s">
        <v>259</v>
      </c>
      <c r="B53" t="s">
        <v>254</v>
      </c>
    </row>
    <row r="54" spans="1:2">
      <c r="A54" t="s">
        <v>259</v>
      </c>
      <c r="B54" t="s">
        <v>255</v>
      </c>
    </row>
    <row r="55" spans="1:2">
      <c r="A55" t="s">
        <v>259</v>
      </c>
      <c r="B55" t="s">
        <v>256</v>
      </c>
    </row>
    <row r="56" spans="1:2">
      <c r="A56" t="s">
        <v>259</v>
      </c>
      <c r="B56" t="s">
        <v>228</v>
      </c>
    </row>
    <row r="57" spans="1:2">
      <c r="A57" t="s">
        <v>259</v>
      </c>
      <c r="B57" t="s">
        <v>273</v>
      </c>
    </row>
    <row r="58" spans="1:2">
      <c r="A58" t="s">
        <v>260</v>
      </c>
      <c r="B58" t="s">
        <v>230</v>
      </c>
    </row>
    <row r="59" spans="1:2">
      <c r="A59" t="s">
        <v>260</v>
      </c>
      <c r="B59" t="s">
        <v>233</v>
      </c>
    </row>
    <row r="60" spans="1:2">
      <c r="A60" t="s">
        <v>260</v>
      </c>
      <c r="B60" t="s">
        <v>227</v>
      </c>
    </row>
    <row r="61" spans="1:2">
      <c r="A61" t="s">
        <v>260</v>
      </c>
      <c r="B61" t="s">
        <v>236</v>
      </c>
    </row>
    <row r="62" spans="1:2">
      <c r="A62" t="s">
        <v>260</v>
      </c>
      <c r="B62" t="s">
        <v>239</v>
      </c>
    </row>
    <row r="63" spans="1:2">
      <c r="A63" t="s">
        <v>260</v>
      </c>
      <c r="B63" t="s">
        <v>242</v>
      </c>
    </row>
    <row r="64" spans="1:2">
      <c r="A64" t="s">
        <v>260</v>
      </c>
      <c r="B64" t="s">
        <v>245</v>
      </c>
    </row>
    <row r="65" spans="1:2">
      <c r="A65" t="s">
        <v>260</v>
      </c>
      <c r="B65" t="s">
        <v>248</v>
      </c>
    </row>
    <row r="66" spans="1:2">
      <c r="A66" t="s">
        <v>260</v>
      </c>
      <c r="B66" t="s">
        <v>250</v>
      </c>
    </row>
    <row r="67" spans="1:2">
      <c r="A67" t="s">
        <v>272</v>
      </c>
      <c r="B67" t="s">
        <v>229</v>
      </c>
    </row>
    <row r="68" spans="1:2">
      <c r="A68" t="s">
        <v>272</v>
      </c>
      <c r="B68" t="s">
        <v>378</v>
      </c>
    </row>
    <row r="69" spans="1:2">
      <c r="A69" t="s">
        <v>272</v>
      </c>
      <c r="B69" t="s">
        <v>232</v>
      </c>
    </row>
    <row r="70" spans="1:2">
      <c r="A70" t="s">
        <v>272</v>
      </c>
      <c r="B70" t="s">
        <v>235</v>
      </c>
    </row>
    <row r="71" spans="1:2">
      <c r="A71" t="s">
        <v>272</v>
      </c>
      <c r="B71" t="s">
        <v>238</v>
      </c>
    </row>
    <row r="72" spans="1:2">
      <c r="A72" t="s">
        <v>272</v>
      </c>
      <c r="B72" t="s">
        <v>241</v>
      </c>
    </row>
    <row r="73" spans="1:2">
      <c r="A73" t="s">
        <v>272</v>
      </c>
      <c r="B73" t="s">
        <v>247</v>
      </c>
    </row>
    <row r="74" spans="1:2">
      <c r="A74" t="s">
        <v>272</v>
      </c>
      <c r="B74" t="s">
        <v>244</v>
      </c>
    </row>
    <row r="75" spans="1:2">
      <c r="A75" t="s">
        <v>272</v>
      </c>
      <c r="B75" t="s">
        <v>249</v>
      </c>
    </row>
    <row r="76" spans="1:2">
      <c r="A76" t="s">
        <v>272</v>
      </c>
      <c r="B76" t="s">
        <v>252</v>
      </c>
    </row>
  </sheetData>
  <phoneticPr fontId="11" type="noConversion"/>
  <dataValidations count="1">
    <dataValidation type="list" allowBlank="1" showInputMessage="1" showErrorMessage="1" sqref="A18:A76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2022-03-17T18:25:33Z</cp:lastPrinted>
  <dcterms:created xsi:type="dcterms:W3CDTF">2015-06-05T18:19:34Z</dcterms:created>
  <dcterms:modified xsi:type="dcterms:W3CDTF">2022-03-25T05:10:25Z</dcterms:modified>
</cp:coreProperties>
</file>