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2" i="1"/>
  <c r="F33" i="1"/>
  <c r="M32" i="1"/>
  <c r="M33" i="1" s="1"/>
  <c r="Z33" i="1" s="1"/>
  <c r="N32" i="1"/>
  <c r="N33" i="1" s="1"/>
  <c r="AA33" i="1" s="1"/>
  <c r="O32" i="1"/>
  <c r="O33" i="1" s="1"/>
  <c r="AB33" i="1" s="1"/>
  <c r="P32" i="1"/>
  <c r="P33" i="1" s="1"/>
  <c r="AC33" i="1" s="1"/>
  <c r="Q32" i="1"/>
  <c r="Q33" i="1" s="1"/>
  <c r="AD33" i="1" s="1"/>
  <c r="R32" i="1"/>
  <c r="R33" i="1"/>
  <c r="S32" i="1"/>
  <c r="S33" i="1"/>
  <c r="Z32" i="1"/>
  <c r="AA32" i="1"/>
  <c r="AB32" i="1"/>
  <c r="AC32" i="1"/>
  <c r="AD32" i="1"/>
  <c r="E31" i="1"/>
  <c r="F31" i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B15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I6" i="1"/>
  <c r="J5" i="1"/>
  <c r="N7" i="1"/>
  <c r="N8" i="1" s="1"/>
  <c r="N9" i="1" s="1"/>
  <c r="Q5" i="1"/>
  <c r="M5" i="1"/>
  <c r="F5" i="1"/>
  <c r="F6" i="1" s="1"/>
  <c r="F7" i="1" s="1"/>
  <c r="E5" i="1"/>
  <c r="Q6" i="1"/>
  <c r="Q7" i="1" s="1"/>
  <c r="G6" i="1"/>
  <c r="H6" i="1"/>
  <c r="O6" i="1"/>
  <c r="L7" i="1"/>
  <c r="P10" i="1"/>
  <c r="K6" i="1"/>
  <c r="J6" i="1" l="1"/>
  <c r="J7" i="1" s="1"/>
  <c r="I7" i="1"/>
  <c r="G7" i="1"/>
  <c r="E6" i="1"/>
  <c r="E7" i="1" s="1"/>
  <c r="E8" i="1" s="1"/>
  <c r="J8" i="1"/>
  <c r="M6" i="1"/>
  <c r="H7" i="1"/>
  <c r="J9" i="1"/>
  <c r="J10" i="1" s="1"/>
  <c r="O7" i="1"/>
  <c r="Q8" i="1"/>
  <c r="L8" i="1"/>
  <c r="N10" i="1"/>
  <c r="K7" i="1"/>
  <c r="P11" i="1"/>
  <c r="G8" i="1"/>
  <c r="F8" i="1"/>
  <c r="I8" i="1" l="1"/>
  <c r="I9" i="1" s="1"/>
  <c r="M7" i="1"/>
  <c r="M8" i="1" s="1"/>
  <c r="M9" i="1" s="1"/>
  <c r="O8" i="1"/>
  <c r="H8" i="1"/>
  <c r="E9" i="1"/>
  <c r="O9" i="1"/>
  <c r="O10" i="1" s="1"/>
  <c r="P12" i="1"/>
  <c r="Q9" i="1"/>
  <c r="Q10" i="1" s="1"/>
  <c r="G9" i="1"/>
  <c r="L9" i="1"/>
  <c r="K8" i="1"/>
  <c r="N11" i="1"/>
  <c r="J11" i="1"/>
  <c r="F9" i="1"/>
  <c r="F10" i="1" s="1"/>
  <c r="F11" i="1" s="1"/>
  <c r="F12" i="1" s="1"/>
  <c r="H9" i="1" l="1"/>
  <c r="H10" i="1" s="1"/>
  <c r="H11" i="1"/>
  <c r="H12" i="1" s="1"/>
  <c r="H13" i="1" s="1"/>
  <c r="I10" i="1"/>
  <c r="E10" i="1"/>
  <c r="E11" i="1" s="1"/>
  <c r="E12" i="1" s="1"/>
  <c r="E13" i="1" s="1"/>
  <c r="E14" i="1" s="1"/>
  <c r="M10" i="1"/>
  <c r="I11" i="1"/>
  <c r="I12" i="1" s="1"/>
  <c r="K9" i="1"/>
  <c r="K10" i="1" s="1"/>
  <c r="N12" i="1"/>
  <c r="N13" i="1" s="1"/>
  <c r="AA2" i="1" s="1"/>
  <c r="P13" i="1"/>
  <c r="P14" i="1" s="1"/>
  <c r="Q11" i="1"/>
  <c r="Q12" i="1" s="1"/>
  <c r="Q13" i="1" s="1"/>
  <c r="O11" i="1"/>
  <c r="O12" i="1" s="1"/>
  <c r="G10" i="1"/>
  <c r="G11" i="1" s="1"/>
  <c r="L10" i="1"/>
  <c r="J12" i="1"/>
  <c r="M11" i="1"/>
  <c r="M12" i="1" s="1"/>
  <c r="F13" i="1"/>
  <c r="H14" i="1" l="1"/>
  <c r="F14" i="1"/>
  <c r="F15" i="1" s="1"/>
  <c r="I13" i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G12" i="1"/>
  <c r="H15" i="1"/>
  <c r="H16" i="1" s="1"/>
  <c r="I14" i="1" l="1"/>
  <c r="F16" i="1"/>
  <c r="I15" i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F17" i="1"/>
  <c r="E17" i="1"/>
  <c r="I16" i="1" l="1"/>
  <c r="I17" i="1" s="1"/>
  <c r="I18" i="1" s="1"/>
  <c r="I19" i="1" s="1"/>
  <c r="I20" i="1" s="1"/>
  <c r="I21" i="1" s="1"/>
  <c r="I22" i="1" s="1"/>
  <c r="I23" i="1" s="1"/>
  <c r="I24" i="1" s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V2" i="1"/>
  <c r="Z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I26" i="1" l="1"/>
  <c r="Q25" i="1"/>
  <c r="Q26" i="1" s="1"/>
  <c r="K25" i="1"/>
  <c r="K26" i="1" s="1"/>
  <c r="K27" i="1" s="1"/>
  <c r="H26" i="1"/>
  <c r="U2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AD26" i="1" l="1"/>
  <c r="I27" i="1"/>
  <c r="Q27" i="1"/>
  <c r="AD27" i="1" s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S2" i="1"/>
  <c r="F21" i="1"/>
  <c r="E23" i="1"/>
  <c r="E24" i="1" s="1"/>
  <c r="H30" i="1" l="1"/>
  <c r="I28" i="1"/>
  <c r="Q29" i="1"/>
  <c r="K29" i="1"/>
  <c r="P24" i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H31" i="1" l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G24" i="1"/>
  <c r="M25" i="1"/>
  <c r="P25" i="1"/>
  <c r="AC17" i="1"/>
  <c r="N24" i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O23" i="1"/>
  <c r="O24" i="1" s="1"/>
  <c r="AA18" i="1"/>
  <c r="F23" i="1"/>
  <c r="F24" i="1" s="1"/>
  <c r="R2" i="1"/>
  <c r="H32" i="1" l="1"/>
  <c r="W33" i="1"/>
  <c r="W32" i="1"/>
  <c r="AD30" i="1"/>
  <c r="Q31" i="1"/>
  <c r="K31" i="1"/>
  <c r="W30" i="1"/>
  <c r="W31" i="1"/>
  <c r="E30" i="1"/>
  <c r="R3" i="1" s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G27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H33" i="1" l="1"/>
  <c r="U3" i="1"/>
  <c r="U5" i="1"/>
  <c r="U20" i="1"/>
  <c r="U33" i="1"/>
  <c r="U18" i="1"/>
  <c r="U23" i="1"/>
  <c r="U9" i="1"/>
  <c r="U11" i="1"/>
  <c r="U22" i="1"/>
  <c r="I31" i="1"/>
  <c r="I32" i="1" s="1"/>
  <c r="I33" i="1" s="1"/>
  <c r="V5" i="1" s="1"/>
  <c r="X21" i="1"/>
  <c r="K32" i="1"/>
  <c r="K33" i="1" s="1"/>
  <c r="X10" i="1"/>
  <c r="X13" i="1"/>
  <c r="X30" i="1"/>
  <c r="X12" i="1"/>
  <c r="X20" i="1"/>
  <c r="X14" i="1"/>
  <c r="X29" i="1"/>
  <c r="X25" i="1"/>
  <c r="X26" i="1"/>
  <c r="X23" i="1"/>
  <c r="X11" i="1"/>
  <c r="X17" i="1"/>
  <c r="X9" i="1"/>
  <c r="X3" i="1"/>
  <c r="X16" i="1"/>
  <c r="X8" i="1"/>
  <c r="X4" i="1"/>
  <c r="X19" i="1"/>
  <c r="X7" i="1"/>
  <c r="X5" i="1"/>
  <c r="X27" i="1"/>
  <c r="X15" i="1"/>
  <c r="X22" i="1"/>
  <c r="X18" i="1"/>
  <c r="X6" i="1"/>
  <c r="X24" i="1"/>
  <c r="X2" i="1"/>
  <c r="AD31" i="1"/>
  <c r="AD29" i="1"/>
  <c r="X31" i="1"/>
  <c r="X28" i="1"/>
  <c r="AD28" i="1"/>
  <c r="V7" i="1"/>
  <c r="V3" i="1"/>
  <c r="V31" i="1"/>
  <c r="V18" i="1"/>
  <c r="V10" i="1"/>
  <c r="V26" i="1"/>
  <c r="V13" i="1"/>
  <c r="V12" i="1"/>
  <c r="V27" i="1"/>
  <c r="V14" i="1"/>
  <c r="V8" i="1"/>
  <c r="V9" i="1"/>
  <c r="V21" i="1"/>
  <c r="V15" i="1"/>
  <c r="V23" i="1"/>
  <c r="V20" i="1"/>
  <c r="V16" i="1"/>
  <c r="V28" i="1"/>
  <c r="V19" i="1"/>
  <c r="V22" i="1"/>
  <c r="V17" i="1"/>
  <c r="V11" i="1"/>
  <c r="V24" i="1"/>
  <c r="R5" i="1"/>
  <c r="R31" i="1"/>
  <c r="R7" i="1"/>
  <c r="R14" i="1"/>
  <c r="R6" i="1"/>
  <c r="R4" i="1"/>
  <c r="R8" i="1"/>
  <c r="R29" i="1"/>
  <c r="R9" i="1"/>
  <c r="R17" i="1"/>
  <c r="R15" i="1"/>
  <c r="R10" i="1"/>
  <c r="R11" i="1"/>
  <c r="R16" i="1"/>
  <c r="R12" i="1"/>
  <c r="R30" i="1"/>
  <c r="R27" i="1"/>
  <c r="R24" i="1"/>
  <c r="R23" i="1"/>
  <c r="R28" i="1"/>
  <c r="R26" i="1"/>
  <c r="R19" i="1"/>
  <c r="R13" i="1"/>
  <c r="R22" i="1"/>
  <c r="R25" i="1"/>
  <c r="R21" i="1"/>
  <c r="R18" i="1"/>
  <c r="R20" i="1"/>
  <c r="G28" i="1"/>
  <c r="L28" i="1"/>
  <c r="L29" i="1" s="1"/>
  <c r="M27" i="1"/>
  <c r="M28" i="1" s="1"/>
  <c r="AB26" i="1"/>
  <c r="O27" i="1"/>
  <c r="AC26" i="1"/>
  <c r="P27" i="1"/>
  <c r="T2" i="1"/>
  <c r="Z26" i="1"/>
  <c r="Z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V30" i="1" l="1"/>
  <c r="V4" i="1"/>
  <c r="V29" i="1"/>
  <c r="V25" i="1"/>
  <c r="V6" i="1"/>
  <c r="U25" i="1"/>
  <c r="U16" i="1"/>
  <c r="U6" i="1"/>
  <c r="U13" i="1"/>
  <c r="U29" i="1"/>
  <c r="U21" i="1"/>
  <c r="U14" i="1"/>
  <c r="U30" i="1"/>
  <c r="U19" i="1"/>
  <c r="U10" i="1"/>
  <c r="U12" i="1"/>
  <c r="U32" i="1"/>
  <c r="U4" i="1"/>
  <c r="U26" i="1"/>
  <c r="U28" i="1"/>
  <c r="U17" i="1"/>
  <c r="U7" i="1"/>
  <c r="U8" i="1"/>
  <c r="U27" i="1"/>
  <c r="U31" i="1"/>
  <c r="U24" i="1"/>
  <c r="U15" i="1"/>
  <c r="X32" i="1"/>
  <c r="X33" i="1"/>
  <c r="V33" i="1"/>
  <c r="V32" i="1"/>
  <c r="L30" i="1"/>
  <c r="G29" i="1"/>
  <c r="G30" i="1" s="1"/>
  <c r="Z27" i="1"/>
  <c r="F28" i="1"/>
  <c r="M29" i="1"/>
  <c r="AA27" i="1"/>
  <c r="N28" i="1"/>
  <c r="AC27" i="1"/>
  <c r="P28" i="1"/>
  <c r="AB27" i="1"/>
  <c r="O28" i="1"/>
  <c r="AA26" i="1"/>
  <c r="AA7" i="1"/>
  <c r="G31" i="1" l="1"/>
  <c r="G32" i="1" s="1"/>
  <c r="G33" i="1" s="1"/>
  <c r="L31" i="1"/>
  <c r="L32" i="1" s="1"/>
  <c r="M30" i="1"/>
  <c r="T8" i="1"/>
  <c r="T25" i="1"/>
  <c r="T7" i="1"/>
  <c r="T3" i="1"/>
  <c r="T28" i="1"/>
  <c r="T11" i="1"/>
  <c r="T17" i="1"/>
  <c r="Z25" i="1"/>
  <c r="F29" i="1"/>
  <c r="F30" i="1" s="1"/>
  <c r="S31" i="1" s="1"/>
  <c r="N29" i="1"/>
  <c r="P29" i="1"/>
  <c r="O29" i="1"/>
  <c r="T15" i="1" l="1"/>
  <c r="T24" i="1"/>
  <c r="T19" i="1"/>
  <c r="T14" i="1"/>
  <c r="T21" i="1"/>
  <c r="T6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T32" i="1"/>
  <c r="T33" i="1"/>
  <c r="L33" i="1"/>
  <c r="Y25" i="1" s="1"/>
  <c r="Y14" i="1"/>
  <c r="Y12" i="1"/>
  <c r="Y13" i="1"/>
  <c r="Y3" i="1"/>
  <c r="Y17" i="1"/>
  <c r="Y23" i="1"/>
  <c r="Y8" i="1"/>
  <c r="Y22" i="1"/>
  <c r="Y4" i="1"/>
  <c r="Y10" i="1"/>
  <c r="Y6" i="1"/>
  <c r="Y24" i="1"/>
  <c r="Y7" i="1"/>
  <c r="Y20" i="1"/>
  <c r="Y27" i="1"/>
  <c r="Y26" i="1"/>
  <c r="Y18" i="1"/>
  <c r="Y9" i="1"/>
  <c r="Y5" i="1"/>
  <c r="Y19" i="1"/>
  <c r="Y16" i="1"/>
  <c r="Y15" i="1"/>
  <c r="Y11" i="1"/>
  <c r="Y2" i="1"/>
  <c r="Y31" i="1"/>
  <c r="Y29" i="1"/>
  <c r="Y28" i="1"/>
  <c r="Z30" i="1"/>
  <c r="M31" i="1"/>
  <c r="S3" i="1"/>
  <c r="S15" i="1"/>
  <c r="S28" i="1"/>
  <c r="S21" i="1"/>
  <c r="N30" i="1"/>
  <c r="O30" i="1"/>
  <c r="P30" i="1"/>
  <c r="S29" i="1"/>
  <c r="S30" i="1"/>
  <c r="AC25" i="1"/>
  <c r="AB25" i="1"/>
  <c r="AA25" i="1"/>
  <c r="S22" i="1"/>
  <c r="S23" i="1"/>
  <c r="S17" i="1"/>
  <c r="S5" i="1"/>
  <c r="S25" i="1"/>
  <c r="S6" i="1"/>
  <c r="S20" i="1"/>
  <c r="S9" i="1"/>
  <c r="S7" i="1"/>
  <c r="S26" i="1"/>
  <c r="S18" i="1"/>
  <c r="S19" i="1"/>
  <c r="S12" i="1"/>
  <c r="S11" i="1"/>
  <c r="S10" i="1"/>
  <c r="S16" i="1"/>
  <c r="S14" i="1"/>
  <c r="S13" i="1"/>
  <c r="S24" i="1"/>
  <c r="S8" i="1"/>
  <c r="S4" i="1"/>
  <c r="S27" i="1"/>
  <c r="Y21" i="1" l="1"/>
  <c r="Y33" i="1"/>
  <c r="Y32" i="1"/>
  <c r="Y30" i="1"/>
  <c r="Z31" i="1"/>
  <c r="Z29" i="1"/>
  <c r="Z28" i="1"/>
  <c r="AC30" i="1"/>
  <c r="P31" i="1"/>
  <c r="AC31" i="1" s="1"/>
  <c r="AB30" i="1"/>
  <c r="O31" i="1"/>
  <c r="AB31" i="1" s="1"/>
  <c r="AA30" i="1"/>
  <c r="N31" i="1"/>
  <c r="AA31" i="1" s="1"/>
  <c r="AA29" i="1" l="1"/>
  <c r="AB29" i="1"/>
  <c r="AC29" i="1"/>
  <c r="AC28" i="1"/>
  <c r="AA28" i="1"/>
  <c r="AB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<sst xmlns="http://schemas.openxmlformats.org/spreadsheetml/2006/main" count="664" uniqueCount="435">
  <si>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</si>
  <si>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</si>
  <si>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</si>
  <si>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</si>
  <si>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</si>
  <si>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</si>
  <si>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</si>
  <si>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</si>
  <si>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</si>
  <si>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</si>
  <si>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</si>
  <si>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</si>
  <si>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</si>
  <si>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</si>
  <si>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</si>
  <si>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</si>
  <si>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</si>
  <si>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</si>
  <si>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</si>
  <si>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</si>
  <si>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</si>
  <si>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</si>
  <si>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</si>
  <si>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</si>
  <si>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</si>
  <si>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</si>
  <si>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</si>
  <si>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</si>
  <si>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</si>
  <si>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</si>
  <si>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</si>
  <si>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</si>
  <si>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</si>
  <si>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</si>
  <si>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</si>
  <si>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</si>
  <si>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</si>
  <si>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</si>
  <si>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</si>
  <si>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</si>
  <si>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</si>
  <si>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</si>
  <si>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</si>
  <si>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</si>
  <si>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</si>
  <si>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</si>
  <si>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</si>
  <si>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</si>
  <si>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</si>
  <si>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</si>
  <si>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</si>
  <si>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</si>
  <si>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</si>
  <si>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</si>
  <si>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</si>
  <si>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</si>
  <si>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</si>
  <si>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</si>
  <si>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</si>
  <si>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</si>
  <si>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</si>
  <si>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</si>
  <si>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</si>
  <si>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</si>
  <si>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</si>
  <si>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</si>
  <si>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</si>
  <si>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</si>
  <si>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</si>
  <si>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</si>
  <si>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</si>
  <si>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</si>
  <si>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</si>
  <si>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</si>
  <si>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</si>
  <si>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</si>
  <si>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</si>
  <si>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</si>
  <si>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</si>
  <si>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</si>
  <si>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</si>
  <si>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</si>
  <si>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</si>
  <si>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</si>
  <si>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</si>
  <si>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</si>
  <si>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</si>
  <si>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</si>
  <si>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</si>
  <si>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</si>
  <si>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</si>
  <si>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</si>
  <si>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</si>
  <si>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</si>
  <si>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</si>
  <si>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</si>
  <si>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</si>
  <si>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</si>
  <si>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</si>
  <si>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</si>
  <si>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</si>
  <si>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</si>
  <si>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</si>
  <si>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</si>
  <si>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</si>
  <si>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</si>
  <si>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</si>
  <si>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</si>
  <si>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</si>
  <si>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</si>
  <si>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</si>
  <si>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</si>
  <si>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</si>
  <si>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</si>
  <si>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</si>
  <si>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</si>
  <si>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</si>
  <si>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</si>
  <si>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</si>
  <si>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</si>
  <si>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</si>
  <si>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</si>
  <si>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</si>
  <si>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</si>
  <si>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</si>
  <si>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</si>
  <si>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</si>
  <si>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</si>
  <si>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</si>
  <si>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</si>
  <si>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</si>
  <si>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</si>
  <si>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</si>
  <si>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</si>
  <si>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</si>
  <si>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</si>
  <si>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</si>
  <si>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</si>
  <si>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</si>
  <si>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</si>
  <si>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</si>
  <si>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</si>
  <si>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</si>
  <si>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</si>
  <si>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</si>
  <si>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</si>
  <si>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</si>
  <si>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</si>
  <si>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</si>
  <si>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</si>
  <si>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</si>
  <si>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</si>
  <si>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</si>
  <si>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</si>
  <si>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</si>
  <si>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</si>
  <si>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</si>
  <si>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</si>
  <si>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</si>
  <si>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</si>
  <si>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</si>
  <si>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</si>
  <si>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</si>
  <si>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</si>
  <si>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</si>
  <si>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</si>
  <si>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</si>
  <si>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</si>
  <si>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</si>
  <si>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</si>
  <si>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</si>
  <si>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</si>
  <si>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</si>
  <si>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</si>
  <si>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</si>
  <si>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</si>
  <si>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</si>
  <si>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</si>
  <si>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</si>
  <si>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</si>
  <si>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</si>
  <si>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</si>
  <si>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</si>
  <si>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</si>
  <si>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</si>
  <si>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</si>
  <si>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</si>
  <si>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</si>
  <si>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</si>
  <si>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</si>
  <si>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</si>
  <si>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</si>
  <si>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</si>
  <si>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</si>
  <si>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</si>
  <si>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</si>
  <si>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</si>
  <si>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</si>
  <si>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</si>
  <si>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</si>
  <si>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</si>
  <si>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</si>
  <si>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</si>
  <si>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</si>
  <si>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</si>
  <si>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</si>
  <si>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</si>
  <si>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</si>
  <si>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</si>
  <si>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</si>
  <si>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</si>
  <si>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</si>
  <si>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</si>
  <si>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</si>
  <si>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</si>
  <si>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</si>
  <si>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</si>
  <si>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</si>
  <si>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</si>
  <si>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</si>
  <si>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</si>
  <si>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</si>
  <si>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</si>
  <si>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</si>
  <si>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</si>
  <si>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</si>
  <si>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</si>
  <si>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</si>
  <si>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</si>
  <si>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</si>
  <si>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</si>
  <si>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</si>
  <si>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</si>
  <si>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</si>
  <si>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</si>
  <si>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</si>
  <si>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</si>
  <si>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</si>
  <si>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</si>
  <si>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</si>
  <si>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</si>
  <si>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</si>
  <si>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</si>
  <si>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</si>
  <si>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</si>
  <si>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</si>
  <si>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</si>
  <si>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</si>
  <si>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</si>
  <si>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</si>
  <si>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</si>
  <si>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</si>
  <si>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</si>
  <si>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</si>
  <si>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</si>
  <si>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</si>
  <si>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</si>
  <si>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</si>
  <si>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</si>
  <si>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</si>
  <si>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</si>
  <si>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</si>
  <si>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</si>
  <si>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</si>
  <si>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</si>
  <si>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</si>
  <si>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</si>
  <si>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</si>
  <si>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</si>
  <si>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</si>
  <si>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</si>
  <si>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</si>
  <si>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</si>
  <si>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</si>
  <si>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</si>
  <si>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</si>
  <si>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</si>
  <si>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</si>
  <si>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</si>
  <si>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</si>
  <si>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</si>
  <si>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</si>
  <si>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</si>
  <si>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</si>
  <si>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</si>
  <si>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</si>
  <si>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</si>
  <si>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</si>
  <si>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</si>
  <si>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</si>
  <si>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</si>
  <si>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</si>
  <si>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</si>
  <si>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</si>
  <si>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</si>
  <si>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</si>
  <si>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</si>
  <si>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</si>
  <si>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</si>
  <si>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</si>
  <si>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</si>
  <si>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</si>
  <si>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</si>
  <si>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</si>
  <si>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</si>
  <si>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</si>
  <si>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</si>
  <si>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</si>
  <si>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</si>
  <si>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</si>
  <si>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</si>
  <si>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</si>
  <si>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</si>
  <si>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</si>
  <si>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</si>
  <si>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</si>
  <si>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</si>
  <si>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</si>
  <si>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</si>
  <si>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</si>
  <si>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</si>
  <si>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</si>
  <si>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</si>
  <si>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</si>
  <si>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</si>
  <si>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</si>
  <si>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</si>
  <si>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</si>
  <si>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</si>
  <si>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</si>
  <si>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</si>
  <si>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</si>
  <si>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</si>
  <si>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</si>
  <si>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</si>
  <si>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</si>
  <si>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</si>
  <si>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</si>
  <si>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</si>
  <si>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</si>
  <si>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</si>
  <si>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</si>
  <si>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</si>
  <si>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</si>
  <si>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</si>
  <si>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</si>
  <si>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</si>
  <si>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</si>
  <si>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</si>
  <si>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</si>
  <si>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</si>
  <si>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</si>
  <si>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</si>
  <si>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</si>
  <si>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</si>
  <si>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</si>
  <si>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</si>
  <si>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</si>
  <si>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</si>
  <si>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</si>
  <si>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</si>
  <si>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</si>
  <si>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</si>
  <si>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</si>
  <si>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</si>
  <si>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</si>
  <si>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</si>
  <si>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</si>
  <si>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</si>
  <si>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</si>
  <si>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</si>
  <si>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</si>
  <si>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</si>
  <si>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</si>
  <si>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</si>
  <si>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</si>
  <si>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</si>
  <si>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</si>
  <si>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</si>
  <si>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</si>
  <si>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</si>
  <si>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</si>
  <si>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</si>
  <si>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</si>
  <si>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</si>
  <si>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</si>
  <si>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</si>
  <si>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</si>
  <si>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</si>
  <si>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</si>
  <si>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</si>
  <si>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</si>
  <si>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</si>
  <si>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</si>
  <si>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</si>
  <si>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</si>
  <si>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</si>
  <si>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</si>
  <si>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</si>
  <si>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</si>
  <si>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</si>
  <si>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</si>
  <si>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</si>
  <si>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</si>
  <si>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</si>
  <si>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</si>
  <si>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</si>
  <si>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</si>
  <si>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</si>
  <si>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</si>
  <si>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</si>
  <si>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</si>
  <si>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</si>
  <si>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</si>
  <si>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</si>
  <si>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</si>
  <si>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</si>
  <si>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</si>
  <si>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</si>
  <si>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</si>
  <si>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</si>
  <si>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</si>
  <si>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</si>
  <si>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</si>
  <si>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С учётом клинических данных совместно с деж.кардиологом Дубровской Я.А. принято решение  о целесообразности реваскуляризации ПНА.</t>
  </si>
  <si>
    <t>21:06</t>
  </si>
  <si>
    <t>Левый</t>
  </si>
  <si>
    <t>Волков В.В.</t>
  </si>
  <si>
    <t>200 ml</t>
  </si>
  <si>
    <t xml:space="preserve">Проходим, контуры ровные </t>
  </si>
  <si>
    <t>1. Контроль места пункции, повязка  на руке 6ч. 2) При доказанной ишемии на фоне ОМТ технически выполнимо стентирование дистального сегмента ОА.</t>
  </si>
  <si>
    <t>стеноз дистального сегмента 70%, антеградынй кровоток TIMI 3</t>
  </si>
  <si>
    <t xml:space="preserve">гипоплазирован, проходим, контуры ровные, антгерадный кровоток TIMI 3. </t>
  </si>
  <si>
    <r>
      <t xml:space="preserve">неровность контуров проксимального сегмента, стеноз среднего сегмента 90%, стеноз на границе среднего и дистального сегмента 40%, стеноз средней трети  ДВ 1 75% (D менее 2 мм), антеградный кровоток TIMI 2. </t>
    </r>
    <r>
      <rPr>
        <b/>
        <sz val="10"/>
        <color theme="1"/>
        <rFont val="Calibri"/>
        <family val="2"/>
        <charset val="204"/>
        <scheme val="minor"/>
      </rPr>
      <t>ИМА:</t>
    </r>
    <r>
      <rPr>
        <sz val="10"/>
        <color theme="1"/>
        <rFont val="Calibri"/>
        <family val="2"/>
        <charset val="204"/>
        <scheme val="minor"/>
      </rPr>
      <t xml:space="preserve"> проходима, неровность контуров пркосимальной трети. Антгерадный кровоток TIMI 3. </t>
    </r>
  </si>
  <si>
    <t>Устье ствола ЛКА катетеризировано проводниковым катетером Launcher EBU 3.5 6Fr. Коронарный проводник Intuition заведен в дистальный сегмент ПНА. В зону субтотального стеноза ПНА имплантирован  DES Resolute Integrity 3,0-34 mm, давлением 12 атм. Постдилатация стента БК NC Euphora 3.75 - 15 мм, давлением 12-16 атм. Выполнена оптимизация ячейки и ангиопластика устья ДВ1 БК Sprinter Legend 2,0-15 мм, давлением 16 атм. На контрольных съёмках ангиографический результат удовлетворительный, признаков краевых диссекций, тромбоза  ПНА нет, устье ДВ1 нескомпрометировано. Антеградный кровоток по ПНА и ДВ1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</si>
</sst>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5" fillId="9" borderId="21" applyNumberFormat="0" applyAlignment="0" applyProtection="0"/>
  </cellStyleXfs>
  <cellXfs count="2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Border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Border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Border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6" fillId="0" borderId="6" xfId="0" applyFont="1" applyBorder="1" applyAlignment="1" applyProtection="1">
      <alignment vertical="center"/>
    </xf>
    <xf numFmtId="0" fontId="27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2" fillId="0" borderId="12" xfId="0" applyFont="1" applyBorder="1" applyProtection="1"/>
    <xf numFmtId="0" fontId="25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7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 applyBorder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Border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4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center" vertical="center"/>
      <protection locked="0"/>
    </xf>
    <xf numFmtId="0" fontId="43" fillId="0" borderId="20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4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47" fillId="9" borderId="21" xfId="7" applyFont="1" applyBorder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7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39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6" fillId="0" borderId="0" xfId="0" applyFont="1" applyBorder="1" applyAlignment="1">
      <alignment horizontal="centerContinuous" vertical="center"/>
    </xf>
    <xf numFmtId="0" fontId="48" fillId="0" borderId="0" xfId="0" applyFont="1" applyBorder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3" fillId="0" borderId="13" xfId="0" applyFont="1" applyBorder="1" applyAlignment="1" applyProtection="1">
      <alignment vertical="top" wrapText="1"/>
      <protection locked="0"/>
    </xf>
    <xf numFmtId="49" fontId="4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2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34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6" fillId="0" borderId="0" xfId="0" applyFont="1" applyBorder="1" applyAlignment="1">
      <alignment horizontal="left" vertical="center" wrapText="1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4" fillId="0" borderId="5" xfId="0" applyFont="1" applyBorder="1" applyAlignment="1" applyProtection="1">
      <alignment horizontal="justify" vertical="top" wrapText="1"/>
      <protection locked="0"/>
    </xf>
    <xf numFmtId="0" fontId="44" fillId="0" borderId="11" xfId="0" applyFont="1" applyBorder="1" applyAlignment="1" applyProtection="1">
      <alignment horizontal="justify" vertical="top" wrapText="1"/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44" fillId="0" borderId="3" xfId="0" applyFont="1" applyBorder="1" applyAlignment="1" applyProtection="1">
      <alignment horizontal="justify" vertical="top" wrapText="1"/>
      <protection locked="0"/>
    </xf>
    <xf numFmtId="0" fontId="44" fillId="0" borderId="9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0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B32" sqref="B32:H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0" t="s">
        <v>278</v>
      </c>
      <c r="B6" s="201"/>
      <c r="C6" s="201"/>
      <c r="D6" s="201"/>
      <c r="E6" s="201"/>
      <c r="F6" s="201"/>
      <c r="G6" s="201"/>
      <c r="H6" s="202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44647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0.71180555555555547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0.71875</v>
      </c>
      <c r="C10" s="61"/>
      <c r="D10" s="116" t="s">
        <v>237</v>
      </c>
      <c r="E10" s="112"/>
      <c r="F10" s="112"/>
      <c r="G10" s="29" t="s">
        <v>228</v>
      </c>
      <c r="H10" s="31"/>
    </row>
    <row r="11" spans="1:8" ht="18" thickTop="1" thickBot="1">
      <c r="A11" s="106" t="s">
        <v>257</v>
      </c>
      <c r="B11" s="107" t="s">
        <v>427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27558</v>
      </c>
      <c r="C12" s="63"/>
      <c r="D12" s="116" t="s">
        <v>374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46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4496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425</v>
      </c>
      <c r="H16" s="117">
        <v>1704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426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3" t="s">
        <v>429</v>
      </c>
      <c r="C20" s="203"/>
      <c r="D20" s="203"/>
      <c r="E20" s="203"/>
      <c r="F20" s="203"/>
      <c r="G20" s="203"/>
      <c r="H20" s="204"/>
    </row>
    <row r="21" spans="1:8">
      <c r="A21" s="66"/>
      <c r="B21" s="205"/>
      <c r="C21" s="205"/>
      <c r="D21" s="205"/>
      <c r="E21" s="205"/>
      <c r="F21" s="205"/>
      <c r="G21" s="205"/>
      <c r="H21" s="206"/>
    </row>
    <row r="22" spans="1:8" ht="15.6" customHeight="1">
      <c r="A22" s="67" t="s">
        <v>336</v>
      </c>
      <c r="B22" s="207" t="s">
        <v>433</v>
      </c>
      <c r="C22" s="207"/>
      <c r="D22" s="207"/>
      <c r="E22" s="207"/>
      <c r="F22" s="207"/>
      <c r="G22" s="207"/>
      <c r="H22" s="208"/>
    </row>
    <row r="23" spans="1:8" ht="14.45" customHeight="1">
      <c r="A23" s="43"/>
      <c r="B23" s="209"/>
      <c r="C23" s="209"/>
      <c r="D23" s="209"/>
      <c r="E23" s="209"/>
      <c r="F23" s="209"/>
      <c r="G23" s="209"/>
      <c r="H23" s="210"/>
    </row>
    <row r="24" spans="1:8" ht="14.45" customHeight="1">
      <c r="A24" s="68"/>
      <c r="B24" s="209"/>
      <c r="C24" s="209"/>
      <c r="D24" s="209"/>
      <c r="E24" s="209"/>
      <c r="F24" s="209"/>
      <c r="G24" s="209"/>
      <c r="H24" s="210"/>
    </row>
    <row r="25" spans="1:8" ht="14.45" customHeight="1">
      <c r="A25" s="43"/>
      <c r="B25" s="209"/>
      <c r="C25" s="209"/>
      <c r="D25" s="209"/>
      <c r="E25" s="209"/>
      <c r="F25" s="209"/>
      <c r="G25" s="209"/>
      <c r="H25" s="210"/>
    </row>
    <row r="26" spans="1:8" ht="14.45" customHeight="1">
      <c r="A26" s="45"/>
      <c r="B26" s="211"/>
      <c r="C26" s="211"/>
      <c r="D26" s="211"/>
      <c r="E26" s="211"/>
      <c r="F26" s="211"/>
      <c r="G26" s="211"/>
      <c r="H26" s="212"/>
    </row>
    <row r="27" spans="1:8" ht="14.45" customHeight="1">
      <c r="A27" s="67" t="s">
        <v>337</v>
      </c>
      <c r="B27" s="207" t="s">
        <v>431</v>
      </c>
      <c r="C27" s="207"/>
      <c r="D27" s="207"/>
      <c r="E27" s="207"/>
      <c r="F27" s="207"/>
      <c r="G27" s="207"/>
      <c r="H27" s="208"/>
    </row>
    <row r="28" spans="1:8" ht="15.6" customHeight="1">
      <c r="A28" s="43"/>
      <c r="B28" s="209"/>
      <c r="C28" s="209"/>
      <c r="D28" s="209"/>
      <c r="E28" s="209"/>
      <c r="F28" s="209"/>
      <c r="G28" s="209"/>
      <c r="H28" s="210"/>
    </row>
    <row r="29" spans="1:8" ht="14.45" customHeight="1">
      <c r="A29" s="43"/>
      <c r="B29" s="209"/>
      <c r="C29" s="209"/>
      <c r="D29" s="209"/>
      <c r="E29" s="209"/>
      <c r="F29" s="209"/>
      <c r="G29" s="209"/>
      <c r="H29" s="210"/>
    </row>
    <row r="30" spans="1:8" ht="14.45" customHeight="1">
      <c r="A30" s="37"/>
      <c r="B30" s="209"/>
      <c r="C30" s="209"/>
      <c r="D30" s="209"/>
      <c r="E30" s="209"/>
      <c r="F30" s="209"/>
      <c r="G30" s="209"/>
      <c r="H30" s="210"/>
    </row>
    <row r="31" spans="1:8" ht="14.45" customHeight="1">
      <c r="A31" s="38"/>
      <c r="B31" s="211"/>
      <c r="C31" s="211"/>
      <c r="D31" s="211"/>
      <c r="E31" s="211"/>
      <c r="F31" s="211"/>
      <c r="G31" s="211"/>
      <c r="H31" s="212"/>
    </row>
    <row r="32" spans="1:8" ht="14.45" customHeight="1">
      <c r="A32" s="67" t="s">
        <v>338</v>
      </c>
      <c r="B32" s="207" t="s">
        <v>432</v>
      </c>
      <c r="C32" s="207"/>
      <c r="D32" s="207"/>
      <c r="E32" s="207"/>
      <c r="F32" s="207"/>
      <c r="G32" s="207"/>
      <c r="H32" s="208"/>
    </row>
    <row r="33" spans="1:8" ht="14.45" customHeight="1">
      <c r="A33" s="43"/>
      <c r="B33" s="209"/>
      <c r="C33" s="209"/>
      <c r="D33" s="209"/>
      <c r="E33" s="209"/>
      <c r="F33" s="209"/>
      <c r="G33" s="209"/>
      <c r="H33" s="210"/>
    </row>
    <row r="34" spans="1:8" ht="15.6" customHeight="1">
      <c r="A34" s="43"/>
      <c r="B34" s="209"/>
      <c r="C34" s="209"/>
      <c r="D34" s="209"/>
      <c r="E34" s="209"/>
      <c r="F34" s="209"/>
      <c r="G34" s="209"/>
      <c r="H34" s="210"/>
    </row>
    <row r="35" spans="1:8" ht="14.45" customHeight="1">
      <c r="A35" s="43"/>
      <c r="B35" s="209"/>
      <c r="C35" s="209"/>
      <c r="D35" s="209"/>
      <c r="E35" s="209"/>
      <c r="F35" s="209"/>
      <c r="G35" s="209"/>
      <c r="H35" s="210"/>
    </row>
    <row r="36" spans="1:8" ht="15.6" customHeight="1">
      <c r="A36" s="151"/>
      <c r="B36" s="209"/>
      <c r="C36" s="209"/>
      <c r="D36" s="209"/>
      <c r="E36" s="209"/>
      <c r="F36" s="209"/>
      <c r="G36" s="209"/>
      <c r="H36" s="210"/>
    </row>
    <row r="37" spans="1:8" ht="14.45" customHeight="1">
      <c r="A37" s="43"/>
      <c r="B37" s="146"/>
      <c r="C37" s="18"/>
      <c r="D37" s="197" t="str">
        <f>IF($A$6=Вмешательства!$D$3,Вмешательства!$N$2,"")</f>
        <v/>
      </c>
      <c r="E37" s="197"/>
      <c r="F37" s="147"/>
      <c r="G37" s="147"/>
      <c r="H37" s="152"/>
    </row>
    <row r="38" spans="1:8" ht="14.45" customHeight="1">
      <c r="A38" s="43"/>
      <c r="B38" s="146"/>
      <c r="C38" s="153"/>
      <c r="D38" s="198"/>
      <c r="E38" s="198"/>
      <c r="F38" s="198"/>
      <c r="G38" s="198"/>
      <c r="H38" s="199"/>
    </row>
    <row r="39" spans="1:8" ht="14.45" customHeight="1">
      <c r="A39" s="40"/>
      <c r="B39" s="147"/>
      <c r="C39" s="153"/>
      <c r="D39" s="198"/>
      <c r="E39" s="198"/>
      <c r="F39" s="198"/>
      <c r="G39" s="198"/>
      <c r="H39" s="199"/>
    </row>
    <row r="40" spans="1:8" ht="14.45" customHeight="1">
      <c r="A40" s="40"/>
      <c r="B40" s="147"/>
      <c r="C40" s="153"/>
      <c r="D40" s="198"/>
      <c r="E40" s="198"/>
      <c r="F40" s="198"/>
      <c r="G40" s="198"/>
      <c r="H40" s="199"/>
    </row>
    <row r="41" spans="1:8" ht="14.45" customHeight="1">
      <c r="A41" s="40"/>
      <c r="B41" s="147"/>
      <c r="C41" s="153"/>
      <c r="D41" s="198"/>
      <c r="E41" s="198"/>
      <c r="F41" s="198"/>
      <c r="G41" s="198"/>
      <c r="H41" s="199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4" t="s">
        <v>424</v>
      </c>
      <c r="E43" s="195"/>
      <c r="F43" s="195"/>
      <c r="G43" s="195"/>
      <c r="H43" s="196"/>
    </row>
    <row r="44" spans="1:8" ht="14.45" customHeight="1">
      <c r="A44" s="40"/>
      <c r="B44" s="147"/>
      <c r="C44" s="155"/>
      <c r="D44" s="195"/>
      <c r="E44" s="195"/>
      <c r="F44" s="195"/>
      <c r="G44" s="195"/>
      <c r="H44" s="196"/>
    </row>
    <row r="45" spans="1:8" ht="14.45" customHeight="1">
      <c r="A45" s="40"/>
      <c r="B45" s="147"/>
      <c r="C45" s="155"/>
      <c r="D45" s="195"/>
      <c r="E45" s="195"/>
      <c r="F45" s="195"/>
      <c r="G45" s="195"/>
      <c r="H45" s="196"/>
    </row>
    <row r="46" spans="1:8">
      <c r="A46" s="40"/>
      <c r="B46" s="147"/>
      <c r="C46" s="155"/>
      <c r="D46" s="195"/>
      <c r="E46" s="195"/>
      <c r="F46" s="195"/>
      <c r="G46" s="195"/>
      <c r="H46" s="196"/>
    </row>
    <row r="47" spans="1:8">
      <c r="A47" s="43"/>
      <c r="B47" s="18"/>
      <c r="C47" s="155"/>
      <c r="D47" s="195"/>
      <c r="E47" s="195"/>
      <c r="F47" s="195"/>
      <c r="G47" s="195"/>
      <c r="H47" s="196"/>
    </row>
    <row r="48" spans="1:8">
      <c r="A48" s="43"/>
      <c r="B48" s="18"/>
      <c r="C48" s="155"/>
      <c r="D48" s="195"/>
      <c r="E48" s="195"/>
      <c r="F48" s="195"/>
      <c r="G48" s="195"/>
      <c r="H48" s="196"/>
    </row>
    <row r="49" spans="1:13">
      <c r="A49" s="45"/>
      <c r="B49" s="36"/>
      <c r="C49" s="156"/>
      <c r="D49" s="195"/>
      <c r="E49" s="195"/>
      <c r="F49" s="195"/>
      <c r="G49" s="195"/>
      <c r="H49" s="196"/>
    </row>
    <row r="50" spans="1:13">
      <c r="A50" s="43"/>
      <c r="B50" s="18"/>
      <c r="C50" s="18"/>
      <c r="D50" s="195"/>
      <c r="E50" s="195"/>
      <c r="F50" s="195"/>
      <c r="G50" s="195"/>
      <c r="H50" s="196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3" zoomScaleNormal="100" zoomScaleSheetLayoutView="100" zoomScalePageLayoutView="90" workbookViewId="0">
      <selection activeCell="J26" sqref="J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4" t="s">
        <v>273</v>
      </c>
      <c r="B6" s="215"/>
      <c r="C6" s="215"/>
      <c r="D6" s="215"/>
      <c r="E6" s="215"/>
      <c r="F6" s="215"/>
      <c r="G6" s="215"/>
      <c r="H6" s="216"/>
    </row>
    <row r="7" spans="1:8" ht="21.6" customHeight="1">
      <c r="A7" s="214"/>
      <c r="B7" s="215"/>
      <c r="C7" s="215"/>
      <c r="D7" s="215"/>
      <c r="E7" s="215"/>
      <c r="F7" s="215"/>
      <c r="G7" s="215"/>
      <c r="H7" s="216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3" t="s">
        <v>286</v>
      </c>
      <c r="D8" s="213"/>
      <c r="E8" s="213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44647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0.71875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0.76388888888888884</v>
      </c>
      <c r="C14" s="63"/>
      <c r="D14" s="116" t="s">
        <v>237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07" t="str">
        <f>КАГ!$B$11</f>
        <v>Волков В.В.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27558</v>
      </c>
      <c r="C16" s="18"/>
      <c r="D16" s="116" t="s">
        <v>374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46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4496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21:06</v>
      </c>
      <c r="H20" s="118">
        <f>КАГ!H16</f>
        <v>1704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0" t="s">
        <v>434</v>
      </c>
      <c r="B23" s="221"/>
      <c r="C23" s="221"/>
      <c r="D23" s="221"/>
      <c r="E23" s="221"/>
      <c r="F23" s="221"/>
      <c r="G23" s="221"/>
      <c r="H23" s="222"/>
    </row>
    <row r="24" spans="1:8" ht="14.45" customHeight="1">
      <c r="A24" s="223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22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223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223"/>
      <c r="B27" s="221"/>
      <c r="C27" s="221"/>
      <c r="D27" s="221"/>
      <c r="E27" s="221"/>
      <c r="F27" s="221"/>
      <c r="G27" s="221"/>
      <c r="H27" s="222"/>
    </row>
    <row r="28" spans="1:8" ht="14.45" customHeight="1">
      <c r="A28" s="22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22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223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22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223"/>
      <c r="B32" s="221"/>
      <c r="C32" s="221"/>
      <c r="D32" s="221"/>
      <c r="E32" s="221"/>
      <c r="F32" s="221"/>
      <c r="G32" s="221"/>
      <c r="H32" s="222"/>
    </row>
    <row r="33" spans="1:8" ht="14.45" customHeight="1">
      <c r="A33" s="223"/>
      <c r="B33" s="221"/>
      <c r="C33" s="221"/>
      <c r="D33" s="221"/>
      <c r="E33" s="221"/>
      <c r="F33" s="221"/>
      <c r="G33" s="221"/>
      <c r="H33" s="222"/>
    </row>
    <row r="34" spans="1:8" ht="14.45" customHeight="1">
      <c r="A34" s="22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223"/>
      <c r="B35" s="221"/>
      <c r="C35" s="221"/>
      <c r="D35" s="221"/>
      <c r="E35" s="221"/>
      <c r="F35" s="221"/>
      <c r="G35" s="221"/>
      <c r="H35" s="222"/>
    </row>
    <row r="36" spans="1:8" ht="14.45" customHeight="1">
      <c r="A36" s="223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223"/>
      <c r="B37" s="221"/>
      <c r="C37" s="221"/>
      <c r="D37" s="221"/>
      <c r="E37" s="221"/>
      <c r="F37" s="221"/>
      <c r="G37" s="221"/>
      <c r="H37" s="222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430</v>
      </c>
      <c r="E40" s="218"/>
      <c r="F40" s="218"/>
      <c r="G40" s="218"/>
      <c r="H40" s="219"/>
    </row>
    <row r="41" spans="1:8" ht="14.45" customHeight="1">
      <c r="A41" s="37"/>
      <c r="B41" s="33"/>
      <c r="C41" s="148"/>
      <c r="D41" s="218"/>
      <c r="E41" s="218"/>
      <c r="F41" s="218"/>
      <c r="G41" s="218"/>
      <c r="H41" s="219"/>
    </row>
    <row r="42" spans="1:8" ht="14.45" customHeight="1">
      <c r="A42" s="37"/>
      <c r="B42" s="33"/>
      <c r="C42" s="148"/>
      <c r="D42" s="218"/>
      <c r="E42" s="218"/>
      <c r="F42" s="218"/>
      <c r="G42" s="218"/>
      <c r="H42" s="219"/>
    </row>
    <row r="43" spans="1:8" ht="14.45" customHeight="1">
      <c r="A43" s="37"/>
      <c r="B43" s="33"/>
      <c r="C43" s="148"/>
      <c r="D43" s="218"/>
      <c r="E43" s="218"/>
      <c r="F43" s="218"/>
      <c r="G43" s="218"/>
      <c r="H43" s="219"/>
    </row>
    <row r="44" spans="1:8" ht="14.45" customHeight="1">
      <c r="A44" s="37"/>
      <c r="B44" s="33"/>
      <c r="C44" s="148"/>
      <c r="D44" s="218"/>
      <c r="E44" s="218"/>
      <c r="F44" s="218"/>
      <c r="G44" s="218"/>
      <c r="H44" s="219"/>
    </row>
    <row r="45" spans="1:8" ht="14.45" customHeight="1">
      <c r="A45" s="37"/>
      <c r="B45" s="33"/>
      <c r="C45" s="148"/>
      <c r="D45" s="218"/>
      <c r="E45" s="218"/>
      <c r="F45" s="218"/>
      <c r="G45" s="218"/>
      <c r="H45" s="219"/>
    </row>
    <row r="46" spans="1:8" ht="14.45" customHeight="1">
      <c r="A46" s="37"/>
      <c r="B46" s="33"/>
      <c r="C46" s="148"/>
      <c r="D46" s="218"/>
      <c r="E46" s="218"/>
      <c r="F46" s="218"/>
      <c r="G46" s="218"/>
      <c r="H46" s="219"/>
    </row>
    <row r="47" spans="1:8" ht="14.45" customHeight="1">
      <c r="A47" s="43"/>
      <c r="B47" s="18"/>
      <c r="C47" s="148"/>
      <c r="D47" s="218"/>
      <c r="E47" s="218"/>
      <c r="F47" s="218"/>
      <c r="G47" s="218"/>
      <c r="H47" s="219"/>
    </row>
    <row r="48" spans="1:8" ht="14.45" customHeight="1">
      <c r="A48" s="43"/>
      <c r="B48" s="18"/>
      <c r="C48" s="148"/>
      <c r="D48" s="218"/>
      <c r="E48" s="218"/>
      <c r="F48" s="218"/>
      <c r="G48" s="218"/>
      <c r="H48" s="219"/>
    </row>
    <row r="49" spans="1:8" ht="14.45" customHeight="1">
      <c r="A49" s="43"/>
      <c r="B49" s="18"/>
      <c r="C49" s="148"/>
      <c r="D49" s="218"/>
      <c r="E49" s="218"/>
      <c r="F49" s="218"/>
      <c r="G49" s="218"/>
      <c r="H49" s="219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428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3" sqref="G13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44647</v>
      </c>
      <c r="C2" s="194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8" t="s">
        <v>260</v>
      </c>
      <c r="B4" s="189" t="s">
        <v>133</v>
      </c>
      <c r="C4" s="190" t="s">
        <v>15</v>
      </c>
      <c r="D4" s="191" t="str">
        <f>КАГ!$B$11</f>
        <v>Волков В.В.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КАГ!A6</f>
        <v>КОРОНАРОГРАФИЯ</v>
      </c>
      <c r="C5" s="164" t="s">
        <v>8</v>
      </c>
      <c r="D5" s="125">
        <f>КАГ!$B$12</f>
        <v>27558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46</v>
      </c>
    </row>
    <row r="7" spans="1:4">
      <c r="A7" s="43"/>
      <c r="B7" s="18"/>
      <c r="C7" s="124" t="s">
        <v>12</v>
      </c>
      <c r="D7" s="126">
        <f>КАГ!$B$14</f>
        <v>4496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92" t="s">
        <v>13</v>
      </c>
      <c r="D10" s="193">
        <f>КАГ!$B$8</f>
        <v>44647</v>
      </c>
    </row>
    <row r="11" spans="1:4">
      <c r="A11" s="32"/>
      <c r="B11" s="136"/>
      <c r="C11" s="136"/>
      <c r="D11" s="137"/>
    </row>
    <row r="12" spans="1:4" ht="18.75" customHeight="1">
      <c r="A12" s="174" t="s">
        <v>416</v>
      </c>
      <c r="B12" s="175" t="s">
        <v>0</v>
      </c>
      <c r="C12" s="175" t="s">
        <v>14</v>
      </c>
      <c r="D12" s="176" t="s">
        <v>128</v>
      </c>
    </row>
    <row r="13" spans="1:4" ht="27.6" customHeight="1">
      <c r="A1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3" s="172" t="s">
        <v>404</v>
      </c>
      <c r="C13" s="173" t="s">
        <v>175</v>
      </c>
      <c r="D13" s="178">
        <v>1</v>
      </c>
    </row>
    <row r="14" spans="1:4" ht="27.6" customHeight="1">
      <c r="A1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4" s="168" t="s">
        <v>382</v>
      </c>
      <c r="C14" s="169" t="s">
        <v>420</v>
      </c>
      <c r="D14" s="178">
        <v>1</v>
      </c>
    </row>
    <row r="15" spans="1:4" ht="27.6" customHeight="1">
      <c r="A1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68" t="s">
        <v>394</v>
      </c>
      <c r="C15" s="169" t="s">
        <v>104</v>
      </c>
      <c r="D15" s="178">
        <v>1</v>
      </c>
    </row>
    <row r="16" spans="1:4" ht="27.6" customHeight="1">
      <c r="A16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68" t="s">
        <v>403</v>
      </c>
      <c r="C16" s="169"/>
      <c r="D16" s="178">
        <v>1</v>
      </c>
    </row>
    <row r="17" spans="1:4" ht="27.6" customHeight="1">
      <c r="A17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7" s="168" t="s">
        <v>406</v>
      </c>
      <c r="C17" s="169"/>
      <c r="D17" s="180">
        <v>1</v>
      </c>
    </row>
    <row r="18" spans="1:4" ht="27.6" customHeight="1">
      <c r="A18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8" s="168" t="s">
        <v>413</v>
      </c>
      <c r="C18" s="169"/>
      <c r="D18" s="180">
        <v>1</v>
      </c>
    </row>
    <row r="19" spans="1:4" ht="27.6" customHeight="1">
      <c r="A19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68"/>
      <c r="C19" s="169"/>
      <c r="D19" s="180"/>
    </row>
    <row r="20" spans="1:4" ht="27.6" customHeight="1">
      <c r="A20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68"/>
      <c r="C20" s="169"/>
      <c r="D20" s="180"/>
    </row>
    <row r="21" spans="1:4" ht="27.6" customHeight="1">
      <c r="A21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68"/>
      <c r="C21" s="169"/>
      <c r="D21" s="181"/>
    </row>
    <row r="22" spans="1:4" ht="27.6" customHeight="1">
      <c r="A22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70"/>
      <c r="C22" s="169"/>
      <c r="D22" s="181"/>
    </row>
    <row r="23" spans="1:4" ht="27.6" customHeight="1">
      <c r="A23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70"/>
      <c r="C23" s="169"/>
      <c r="D23" s="181"/>
    </row>
    <row r="24" spans="1:4" ht="27.6" customHeight="1">
      <c r="A24" s="18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70"/>
      <c r="C24" s="171"/>
      <c r="D24" s="181"/>
    </row>
    <row r="25" spans="1:4" ht="27.6" customHeight="1">
      <c r="A25" s="18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5"/>
      <c r="C25" s="186"/>
      <c r="D25" s="187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opLeftCell="A8" zoomScaleNormal="100" workbookViewId="0">
      <selection activeCell="AF21" sqref="AF2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DES, Resolute Integtity</v>
      </c>
      <c r="S2" s="139" t="str">
        <f>IFERROR(INDEX(Расходка[Наименование расходного материала],MATCH(Расходка[№],Поиск_расходки[Индекс2],0)),"")</f>
        <v>NC Euphora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Launcher 6F EBU 3.5</v>
      </c>
      <c r="W2" s="139" t="str">
        <f>IFERROR(INDEX(Расходка[Наименование расходного материала],MATCH(Расходка[№],Поиск_расходки[Индекс6],0)),"")</f>
        <v>BasixCOMPAK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1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402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Cougar LS Hydro-Track®</v>
      </c>
      <c r="Y16" s="139" t="str">
        <f>IFERROR(INDEX(Расходка[Наименование расходного материала],MATCH(Расходка[№],Поиск_расходки[Индекс8],0)),"")</f>
        <v>Cougar LS Hydro-Track®</v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s="1" t="s">
        <v>403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1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Intuition</v>
      </c>
      <c r="Y17" s="139" t="str">
        <f>IFERROR(INDEX(Расходка[Наименование расходного материала],MATCH(Расходка[№],Поиск_расходки[Индекс8],0)),"")</f>
        <v>Intuition</v>
      </c>
      <c r="Z17" s="139" t="str">
        <f>IFERROR(INDEX(Расходка[Наименование расходного материала],MATCH(Расходка[№],Поиск_расходки[Индекс9],0)),"")</f>
        <v>Intuition</v>
      </c>
      <c r="AA17" s="139" t="str">
        <f>IFERROR(INDEX(Расходка[Наименование расходного материала],MATCH(Расходка[№],Поиск_расходки[Индекс10],0)),"")</f>
        <v>Intuition</v>
      </c>
      <c r="AB17" s="139" t="str">
        <f>IFERROR(INDEX(Расходка[Наименование расходного материала],MATCH(Расходка[№],Поиск_расходки[Индекс11],0)),"")</f>
        <v>Intuition</v>
      </c>
      <c r="AC17" s="139" t="str">
        <f>IFERROR(INDEX(Расходка[Наименование расходного материала],MATCH(Расходка[№],Поиск_расходки[Индекс12],0)),"")</f>
        <v>Intuition</v>
      </c>
      <c r="AD17" s="139" t="str">
        <f>IFERROR(INDEX(Расходка[Наименование расходного материала],MATCH(Расходка[№],Поиск_расходки[Индекс13],0)),"")</f>
        <v>Intuition</v>
      </c>
      <c r="AF17" s="4" t="s">
        <v>5</v>
      </c>
      <c r="AG17" s="4" t="s">
        <v>114</v>
      </c>
    </row>
    <row r="18" spans="1:33">
      <c r="A18">
        <v>17</v>
      </c>
      <c r="B18" t="s">
        <v>6</v>
      </c>
      <c r="C18" s="163" t="s">
        <v>404</v>
      </c>
      <c r="D18" s="1"/>
      <c r="E18" s="140">
        <f>IF(ISNUMBER(SEARCH('Карта учёта'!$B$13,Расходка[[#This Row],[Наименование расходного материала]])),MAX($E$1:E17)+1,0)</f>
        <v>1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DES, Resolute Integtity</v>
      </c>
      <c r="Y18" s="139" t="str">
        <f>IFERROR(INDEX(Расходка[Наименование расходного материала],MATCH(Расходка[№],Поиск_расходки[Индекс8],0)),"")</f>
        <v>DES, Resolute Integtity</v>
      </c>
      <c r="Z18" s="139" t="str">
        <f>IFERROR(INDEX(Расходка[Наименование расходного материала],MATCH(Расходка[№],Поиск_расходки[Индекс9],0)),"")</f>
        <v>DES, Resolute Integtity</v>
      </c>
      <c r="AA18" s="139" t="str">
        <f>IFERROR(INDEX(Расходка[Наименование расходного материала],MATCH(Расходка[№],Поиск_расходки[Индекс10],0)),"")</f>
        <v>DES, Resolute Integtity</v>
      </c>
      <c r="AB18" s="139" t="str">
        <f>IFERROR(INDEX(Расходка[Наименование расходного материала],MATCH(Расходка[№],Поиск_расходки[Индекс11],0)),"")</f>
        <v>DES, Resolute Integtity</v>
      </c>
      <c r="AC18" s="139" t="str">
        <f>IFERROR(INDEX(Расходка[Наименование расходного материала],MATCH(Расходка[№],Поиск_расходки[Индекс12],0)),"")</f>
        <v>DES, Resolute Integtity</v>
      </c>
      <c r="AD18" s="139" t="str">
        <f>IFERROR(INDEX(Расходка[Наименование расходного материала],MATCH(Расходка[№],Поиск_расходки[Индекс13],0)),"")</f>
        <v>DES, Resolute Integtity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" t="s">
        <v>348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BMS, Integtity</v>
      </c>
      <c r="Y19" s="139" t="str">
        <f>IFERROR(INDEX(Расходка[Наименование расходного материала],MATCH(Расходка[№],Поиск_расходки[Индекс8],0)),"")</f>
        <v>BMS, Integtity</v>
      </c>
      <c r="Z19" s="139" t="str">
        <f>IFERROR(INDEX(Расходка[Наименование расходного материала],MATCH(Расходка[№],Поиск_расходки[Индекс9],0)),"")</f>
        <v>BMS, Integtity</v>
      </c>
      <c r="AA19" s="139" t="str">
        <f>IFERROR(INDEX(Расходка[Наименование расходного материала],MATCH(Расходка[№],Поиск_расходки[Индекс10],0)),"")</f>
        <v>BMS, Integtity</v>
      </c>
      <c r="AB19" s="139" t="str">
        <f>IFERROR(INDEX(Расходка[Наименование расходного материала],MATCH(Расходка[№],Поиск_расходки[Индекс11],0)),"")</f>
        <v>BMS, Integtity</v>
      </c>
      <c r="AC19" s="139" t="str">
        <f>IFERROR(INDEX(Расходка[Наименование расходного материала],MATCH(Расходка[№],Поиск_расходки[Индекс12],0)),"")</f>
        <v>BMS, Integtity</v>
      </c>
      <c r="AD19" s="139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116</v>
      </c>
    </row>
    <row r="20" spans="1:33">
      <c r="A20">
        <v>19</v>
      </c>
      <c r="B20" t="s">
        <v>123</v>
      </c>
      <c r="C20" s="1" t="s">
        <v>405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Guidezilla™ II 6F</v>
      </c>
      <c r="Y20" s="139" t="str">
        <f>IFERROR(INDEX(Расходка[Наименование расходного материала],MATCH(Расходка[№],Поиск_расходки[Индекс8],0)),"")</f>
        <v>Guidezilla™ II 6F</v>
      </c>
      <c r="Z20" s="139" t="str">
        <f>IFERROR(INDEX(Расходка[Наименование расходного материала],MATCH(Расходка[№],Поиск_расходки[Индекс9],0)),"")</f>
        <v>Guidezilla™ II 6F</v>
      </c>
      <c r="AA20" s="139" t="str">
        <f>IFERROR(INDEX(Расходка[Наименование расходного материала],MATCH(Расходка[№],Поиск_расходки[Индекс10],0)),"")</f>
        <v>Guidezilla™ II 6F</v>
      </c>
      <c r="AB20" s="139" t="str">
        <f>IFERROR(INDEX(Расходка[Наименование расходного материала],MATCH(Расходка[№],Поиск_расходки[Индекс11],0)),"")</f>
        <v>Guidezilla™ II 6F</v>
      </c>
      <c r="AC20" s="139" t="str">
        <f>IFERROR(INDEX(Расходка[Наименование расходного материала],MATCH(Расходка[№],Поиск_расходки[Индекс12],0)),"")</f>
        <v>Guidezilla™ II 6F</v>
      </c>
      <c r="AD20" s="139" t="str">
        <f>IFERROR(INDEX(Расходка[Наименование расходного материала],MATCH(Расходка[№],Поиск_расходки[Индекс13],0)),"")</f>
        <v>Guidezilla™ II 6F</v>
      </c>
      <c r="AF20" s="4" t="s">
        <v>5</v>
      </c>
      <c r="AG20" s="4" t="s">
        <v>117</v>
      </c>
    </row>
    <row r="21" spans="1:33">
      <c r="A21">
        <v>20</v>
      </c>
      <c r="B21" t="s">
        <v>4</v>
      </c>
      <c r="C21" t="s">
        <v>406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Launcher 6F EBU 3.5</v>
      </c>
      <c r="Y21" s="139" t="str">
        <f>IFERROR(INDEX(Расходка[Наименование расходного материала],MATCH(Расходка[№],Поиск_расходки[Индекс8],0)),"")</f>
        <v>Launcher 6F EBU 3.5</v>
      </c>
      <c r="Z21" s="139" t="str">
        <f>IFERROR(INDEX(Расходка[Наименование расходного материала],MATCH(Расходка[№],Поиск_расходки[Индекс9],0)),"")</f>
        <v>Launcher 6F EBU 3.5</v>
      </c>
      <c r="AA21" s="139" t="str">
        <f>IFERROR(INDEX(Расходка[Наименование расходного материала],MATCH(Расходка[№],Поиск_расходки[Индекс10],0)),"")</f>
        <v>Launcher 6F EBU 3.5</v>
      </c>
      <c r="AB21" s="139" t="str">
        <f>IFERROR(INDEX(Расходка[Наименование расходного материала],MATCH(Расходка[№],Поиск_расходки[Индекс11],0)),"")</f>
        <v>Launcher 6F EBU 3.5</v>
      </c>
      <c r="AC21" s="139" t="str">
        <f>IFERROR(INDEX(Расходка[Наименование расходного материала],MATCH(Расходка[№],Поиск_расходки[Индекс12],0)),"")</f>
        <v>Launcher 6F EBU 3.5</v>
      </c>
      <c r="AD21" s="139" t="str">
        <f>IFERROR(INDEX(Расходка[Наименование расходного материала],MATCH(Расходка[№],Поиск_расходки[Индекс13],0)),"")</f>
        <v>Launcher 6F EBU 3.5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Launcher 6F EBU 4.0</v>
      </c>
      <c r="Y22" s="139" t="str">
        <f>IFERROR(INDEX(Расходка[Наименование расходного материала],MATCH(Расходка[№],Поиск_расходки[Индекс8],0)),"")</f>
        <v>Launcher 6F EBU 4.0</v>
      </c>
      <c r="Z22" s="139" t="str">
        <f>IFERROR(INDEX(Расходка[Наименование расходного материала],MATCH(Расходка[№],Поиск_расходки[Индекс9],0)),"")</f>
        <v>Launcher 6F EBU 4.0</v>
      </c>
      <c r="AA22" s="139" t="str">
        <f>IFERROR(INDEX(Расходка[Наименование расходного материала],MATCH(Расходка[№],Поиск_расходки[Индекс10],0)),"")</f>
        <v>Launcher 6F EBU 4.0</v>
      </c>
      <c r="AB22" s="139" t="str">
        <f>IFERROR(INDEX(Расходка[Наименование расходного материала],MATCH(Расходка[№],Поиск_расходки[Индекс11],0)),"")</f>
        <v>Launcher 6F EBU 4.0</v>
      </c>
      <c r="AC22" s="139" t="str">
        <f>IFERROR(INDEX(Расходка[Наименование расходного материала],MATCH(Расходка[№],Поиск_расходки[Индекс12],0)),"")</f>
        <v>Launcher 6F EBU 4.0</v>
      </c>
      <c r="AD22" s="139" t="str">
        <f>IFERROR(INDEX(Расходка[Наименование расходного материала],MATCH(Расходка[№],Поиск_расходки[Индекс13],0)),"")</f>
        <v>Launcher 6F EBU 4.0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Launcher 6F JL 3.5</v>
      </c>
      <c r="Y23" s="139" t="str">
        <f>IFERROR(INDEX(Расходка[Наименование расходного материала],MATCH(Расходка[№],Поиск_расходки[Индекс8],0)),"")</f>
        <v>Launcher 6F JL 3.5</v>
      </c>
      <c r="Z23" s="139" t="str">
        <f>IFERROR(INDEX(Расходка[Наименование расходного материала],MATCH(Расходка[№],Поиск_расходки[Индекс9],0)),"")</f>
        <v>Launcher 6F JL 3.5</v>
      </c>
      <c r="AA23" s="139" t="str">
        <f>IFERROR(INDEX(Расходка[Наименование расходного материала],MATCH(Расходка[№],Поиск_расходки[Индекс10],0)),"")</f>
        <v>Launcher 6F JL 3.5</v>
      </c>
      <c r="AB23" s="139" t="str">
        <f>IFERROR(INDEX(Расходка[Наименование расходного материала],MATCH(Расходка[№],Поиск_расходки[Индекс11],0)),"")</f>
        <v>Launcher 6F JL 3.5</v>
      </c>
      <c r="AC23" s="139" t="str">
        <f>IFERROR(INDEX(Расходка[Наименование расходного материала],MATCH(Расходка[№],Поиск_расходки[Индекс12],0)),"")</f>
        <v>Launcher 6F JL 3.5</v>
      </c>
      <c r="AD23" s="139" t="str">
        <f>IFERROR(INDEX(Расходка[Наименование расходного материала],MATCH(Расходка[№],Поиск_расходки[Индекс13],0)),"")</f>
        <v>Launcher 6F JL 3.5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409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Launcher 6F JL 4.0</v>
      </c>
      <c r="Y24" s="139" t="str">
        <f>IFERROR(INDEX(Расходка[Наименование расходного материала],MATCH(Расходка[№],Поиск_расходки[Индекс8],0)),"")</f>
        <v>Launcher 6F JL 4.0</v>
      </c>
      <c r="Z24" s="139" t="str">
        <f>IFERROR(INDEX(Расходка[Наименование расходного материала],MATCH(Расходка[№],Поиск_расходки[Индекс9],0)),"")</f>
        <v>Launcher 6F JL 4.0</v>
      </c>
      <c r="AA24" s="139" t="str">
        <f>IFERROR(INDEX(Расходка[Наименование расходного материала],MATCH(Расходка[№],Поиск_расходки[Индекс10],0)),"")</f>
        <v>Launcher 6F JL 4.0</v>
      </c>
      <c r="AB24" s="139" t="str">
        <f>IFERROR(INDEX(Расходка[Наименование расходного материала],MATCH(Расходка[№],Поиск_расходки[Индекс11],0)),"")</f>
        <v>Launcher 6F JL 4.0</v>
      </c>
      <c r="AC24" s="139" t="str">
        <f>IFERROR(INDEX(Расходка[Наименование расходного материала],MATCH(Расходка[№],Поиск_расходки[Индекс12],0)),"")</f>
        <v>Launcher 6F JL 4.0</v>
      </c>
      <c r="AD24" s="139" t="str">
        <f>IFERROR(INDEX(Расходка[Наименование расходного материала],MATCH(Расходка[№],Поиск_расходки[Индекс13],0)),"")</f>
        <v>Launcher 6F JL 4.0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415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Launcher 6F JL 4.5</v>
      </c>
      <c r="Y25" s="139" t="str">
        <f>IFERROR(INDEX(Расходка[Наименование расходного материала],MATCH(Расходка[№],Поиск_расходки[Индекс8],0)),"")</f>
        <v>Launcher 6F JL 4.5</v>
      </c>
      <c r="Z25" s="139" t="str">
        <f>IFERROR(INDEX(Расходка[Наименование расходного материала],MATCH(Расходка[№],Поиск_расходки[Индекс9],0)),"")</f>
        <v>Launcher 6F JL 4.5</v>
      </c>
      <c r="AA25" s="139" t="str">
        <f>IFERROR(INDEX(Расходка[Наименование расходного материала],MATCH(Расходка[№],Поиск_расходки[Индекс10],0)),"")</f>
        <v>Launcher 6F JL 4.5</v>
      </c>
      <c r="AB25" s="139" t="str">
        <f>IFERROR(INDEX(Расходка[Наименование расходного материала],MATCH(Расходка[№],Поиск_расходки[Индекс11],0)),"")</f>
        <v>Launcher 6F JL 4.5</v>
      </c>
      <c r="AC25" s="139" t="str">
        <f>IFERROR(INDEX(Расходка[Наименование расходного материала],MATCH(Расходка[№],Поиск_расходки[Индекс12],0)),"")</f>
        <v>Launcher 6F JL 4.5</v>
      </c>
      <c r="AD25" s="139" t="str">
        <f>IFERROR(INDEX(Расходка[Наименование расходного материала],MATCH(Расходка[№],Поиск_расходки[Индекс13],0)),"")</f>
        <v>Launcher 6F JL 4.5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410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JR 3.5</v>
      </c>
      <c r="Y26" s="144" t="str">
        <f>IFERROR(INDEX(Расходка[Наименование расходного материала],MATCH(Расходка[№],Поиск_расходки[Индекс8],0)),"")</f>
        <v>Launcher 6F JR 3.5</v>
      </c>
      <c r="Z26" s="144" t="str">
        <f>IFERROR(INDEX(Расходка[Наименование расходного материала],MATCH(Расходка[№],Поиск_расходки[Индекс9],0)),"")</f>
        <v>Launcher 6F JR 3.5</v>
      </c>
      <c r="AA26" s="144" t="str">
        <f>IFERROR(INDEX(Расходка[Наименование расходного материала],MATCH(Расходка[№],Поиск_расходки[Индекс10],0)),"")</f>
        <v>Launcher 6F JR 3.5</v>
      </c>
      <c r="AB26" s="144" t="str">
        <f>IFERROR(INDEX(Расходка[Наименование расходного материала],MATCH(Расходка[№],Поиск_расходки[Индекс11],0)),"")</f>
        <v>Launcher 6F JR 3.5</v>
      </c>
      <c r="AC26" s="144" t="str">
        <f>IFERROR(INDEX(Расходка[Наименование расходного материала],MATCH(Расходка[№],Поиск_расходки[Индекс12],0)),"")</f>
        <v>Launcher 6F JR 3.5</v>
      </c>
      <c r="AD26" s="144" t="str">
        <f>IFERROR(INDEX(Расходка[Наименование расходного материала],MATCH(Расходка[№],Поиск_расходки[Индекс13],0)),"")</f>
        <v>Launcher 6F JR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411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JR 4.0</v>
      </c>
      <c r="Y27" s="144" t="str">
        <f>IFERROR(INDEX(Расходка[Наименование расходного материала],MATCH(Расходка[№],Поиск_расходки[Индекс8],0)),"")</f>
        <v>Launcher 6F JR 4.0</v>
      </c>
      <c r="Z27" s="144" t="str">
        <f>IFERROR(INDEX(Расходка[Наименование расходного материала],MATCH(Расходка[№],Поиск_расходки[Индекс9],0)),"")</f>
        <v>Launcher 6F JR 4.0</v>
      </c>
      <c r="AA27" s="144" t="str">
        <f>IFERROR(INDEX(Расходка[Наименование расходного материала],MATCH(Расходка[№],Поиск_расходки[Индекс10],0)),"")</f>
        <v>Launcher 6F JR 4.0</v>
      </c>
      <c r="AB27" s="144" t="str">
        <f>IFERROR(INDEX(Расходка[Наименование расходного материала],MATCH(Расходка[№],Поиск_расходки[Индекс11],0)),"")</f>
        <v>Launcher 6F JR 4.0</v>
      </c>
      <c r="AC27" s="144" t="str">
        <f>IFERROR(INDEX(Расходка[Наименование расходного материала],MATCH(Расходка[№],Поиск_расходки[Индекс12],0)),"")</f>
        <v>Launcher 6F JR 4.0</v>
      </c>
      <c r="AD27" s="144" t="str">
        <f>IFERROR(INDEX(Расходка[Наименование расходного материала],MATCH(Расходка[№],Поиск_расходки[Индекс13],0)),"")</f>
        <v>Launcher 6F JR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422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7F JL 3.5</v>
      </c>
      <c r="Y28" s="144" t="str">
        <f>IFERROR(INDEX(Расходка[Наименование расходного материала],MATCH(Расходка[№],Поиск_расходки[Индекс8],0)),"")</f>
        <v>Launcher 7F JL 3.5</v>
      </c>
      <c r="Z28" s="144" t="str">
        <f>IFERROR(INDEX(Расходка[Наименование расходного материала],MATCH(Расходка[№],Поиск_расходки[Индекс9],0)),"")</f>
        <v>Launcher 7F JL 3.5</v>
      </c>
      <c r="AA28" s="144" t="str">
        <f>IFERROR(INDEX(Расходка[Наименование расходного материала],MATCH(Расходка[№],Поиск_расходки[Индекс10],0)),"")</f>
        <v>Launcher 7F JL 3.5</v>
      </c>
      <c r="AB28" s="144" t="str">
        <f>IFERROR(INDEX(Расходка[Наименование расходного материала],MATCH(Расходка[№],Поиск_расходки[Индекс11],0)),"")</f>
        <v>Launcher 7F JL 3.5</v>
      </c>
      <c r="AC28" s="144" t="str">
        <f>IFERROR(INDEX(Расходка[Наименование расходного материала],MATCH(Расходка[№],Поиск_расходки[Индекс12],0)),"")</f>
        <v>Launcher 7F JL 3.5</v>
      </c>
      <c r="AD28" s="144" t="str">
        <f>IFERROR(INDEX(Расходка[Наименование расходного материала],MATCH(Расходка[№],Поиск_расходки[Индекс13],0)),"")</f>
        <v>Launcher 7F JL 3.5</v>
      </c>
      <c r="AF28" s="4" t="s">
        <v>6</v>
      </c>
      <c r="AG28" s="4" t="s">
        <v>162</v>
      </c>
    </row>
    <row r="29" spans="1:33">
      <c r="A29">
        <v>28</v>
      </c>
      <c r="B29" t="s">
        <v>4</v>
      </c>
      <c r="C29" t="s">
        <v>421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7F JL 4.0</v>
      </c>
      <c r="Y29" s="144" t="str">
        <f>IFERROR(INDEX(Расходка[Наименование расходного материала],MATCH(Расходка[№],Поиск_расходки[Индекс8],0)),"")</f>
        <v>Launcher 7F JL 4.0</v>
      </c>
      <c r="Z29" s="144" t="str">
        <f>IFERROR(INDEX(Расходка[Наименование расходного материала],MATCH(Расходка[№],Поиск_расходки[Индекс9],0)),"")</f>
        <v>Launcher 7F JL 4.0</v>
      </c>
      <c r="AA29" s="144" t="str">
        <f>IFERROR(INDEX(Расходка[Наименование расходного материала],MATCH(Расходка[№],Поиск_расходки[Индекс10],0)),"")</f>
        <v>Launcher 7F JL 4.0</v>
      </c>
      <c r="AB29" s="144" t="str">
        <f>IFERROR(INDEX(Расходка[Наименование расходного материала],MATCH(Расходка[№],Поиск_расходки[Индекс11],0)),"")</f>
        <v>Launcher 7F JL 4.0</v>
      </c>
      <c r="AC29" s="144" t="str">
        <f>IFERROR(INDEX(Расходка[Наименование расходного материала],MATCH(Расходка[№],Поиск_расходки[Индекс12],0)),"")</f>
        <v>Launcher 7F JL 4.0</v>
      </c>
      <c r="AD29" s="144" t="str">
        <f>IFERROR(INDEX(Расходка[Наименование расходного материала],MATCH(Расходка[№],Поиск_расходки[Индекс13],0)),"")</f>
        <v>Launcher 7F JL 4.0</v>
      </c>
      <c r="AF29" s="4" t="s">
        <v>6</v>
      </c>
      <c r="AG29" s="4" t="s">
        <v>165</v>
      </c>
    </row>
    <row r="30" spans="1:33">
      <c r="A30">
        <v>29</v>
      </c>
      <c r="B30" t="s">
        <v>371</v>
      </c>
      <c r="C30" s="1" t="s">
        <v>412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Angio-Seal™ VIP</v>
      </c>
      <c r="Y30" s="144" t="str">
        <f>IFERROR(INDEX(Расходка[Наименование расходного материала],MATCH(Расходка[№],Поиск_расходки[Индекс8],0)),"")</f>
        <v>Angio-Seal™ VIP</v>
      </c>
      <c r="Z30" s="144" t="str">
        <f>IFERROR(INDEX(Расходка[Наименование расходного материала],MATCH(Расходка[№],Поиск_расходки[Индекс9],0)),"")</f>
        <v>Angio-Seal™ VIP</v>
      </c>
      <c r="AA30" s="144" t="str">
        <f>IFERROR(INDEX(Расходка[Наименование расходного материала],MATCH(Расходка[№],Поиск_расходки[Индекс10],0)),"")</f>
        <v>Angio-Seal™ VIP</v>
      </c>
      <c r="AB30" s="144" t="str">
        <f>IFERROR(INDEX(Расходка[Наименование расходного материала],MATCH(Расходка[№],Поиск_расходки[Индекс11],0)),"")</f>
        <v>Angio-Seal™ VIP</v>
      </c>
      <c r="AC30" s="144" t="str">
        <f>IFERROR(INDEX(Расходка[Наименование расходного материала],MATCH(Расходка[№],Поиск_расходки[Индекс12],0)),"")</f>
        <v>Angio-Seal™ VIP</v>
      </c>
      <c r="AD30" s="144" t="str">
        <f>IFERROR(INDEX(Расходка[Наименование расходного материала],MATCH(Расходка[№],Поиск_расходки[Индекс13],0)),"")</f>
        <v>Angio-Seal™ VIP</v>
      </c>
      <c r="AF30" s="4" t="s">
        <v>6</v>
      </c>
      <c r="AG30" s="4" t="s">
        <v>167</v>
      </c>
    </row>
    <row r="31" spans="1:33">
      <c r="A31">
        <v>30</v>
      </c>
      <c r="B31" t="s">
        <v>381</v>
      </c>
      <c r="C31" t="s">
        <v>413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1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BasixCOMPAK</v>
      </c>
      <c r="Y31" s="144" t="str">
        <f>IFERROR(INDEX(Расходка[Наименование расходного материала],MATCH(Расходка[№],Поиск_расходки[Индекс8],0)),"")</f>
        <v>BasixCOMPAK</v>
      </c>
      <c r="Z31" s="144" t="str">
        <f>IFERROR(INDEX(Расходка[Наименование расходного материала],MATCH(Расходка[№],Поиск_расходки[Индекс9],0)),"")</f>
        <v>BasixCOMPAK</v>
      </c>
      <c r="AA31" s="144" t="str">
        <f>IFERROR(INDEX(Расходка[Наименование расходного материала],MATCH(Расходка[№],Поиск_расходки[Индекс10],0)),"")</f>
        <v>BasixCOMPAK</v>
      </c>
      <c r="AB31" s="144" t="str">
        <f>IFERROR(INDEX(Расходка[Наименование расходного материала],MATCH(Расходка[№],Поиск_расходки[Индекс11],0)),"")</f>
        <v>BasixCOMPAK</v>
      </c>
      <c r="AC31" s="144" t="str">
        <f>IFERROR(INDEX(Расходка[Наименование расходного материала],MATCH(Расходка[№],Поиск_расходки[Индекс12],0)),"")</f>
        <v>BasixCOMPAK</v>
      </c>
      <c r="AD31" s="144" t="str">
        <f>IFERROR(INDEX(Расходка[Наименование расходного материала],MATCH(Расходка[№],Поиск_расходки[Индекс13],0)),"")</f>
        <v>BasixCOMPAK</v>
      </c>
      <c r="AF31" s="4" t="s">
        <v>6</v>
      </c>
      <c r="AG31" s="4" t="s">
        <v>166</v>
      </c>
    </row>
    <row r="32" spans="1:33">
      <c r="A32">
        <v>31</v>
      </c>
      <c r="B32" t="s">
        <v>383</v>
      </c>
      <c r="C32" s="1" t="s">
        <v>414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Nitrex 260</v>
      </c>
      <c r="Y32" s="144" t="str">
        <f>IFERROR(INDEX(Расходка[Наименование расходного материала],MATCH(Расходка[№],Поиск_расходки[Индекс8],0)),"")</f>
        <v>Nitrex 260</v>
      </c>
      <c r="Z32" s="144" t="str">
        <f>IFERROR(INDEX(Расходка[Наименование расходного материала],MATCH(Расходка[№],Поиск_расходки[Индекс9],0)),"")</f>
        <v>Nitrex 260</v>
      </c>
      <c r="AA32" s="144" t="str">
        <f>IFERROR(INDEX(Расходка[Наименование расходного материала],MATCH(Расходка[№],Поиск_расходки[Индекс10],0)),"")</f>
        <v>Nitrex 260</v>
      </c>
      <c r="AB32" s="144" t="str">
        <f>IFERROR(INDEX(Расходка[Наименование расходного материала],MATCH(Расходка[№],Поиск_расходки[Индекс11],0)),"")</f>
        <v>Nitrex 260</v>
      </c>
      <c r="AC32" s="144" t="str">
        <f>IFERROR(INDEX(Расходка[Наименование расходного материала],MATCH(Расходка[№],Поиск_расходки[Индекс12],0)),"")</f>
        <v>Nitrex 260</v>
      </c>
      <c r="AD32" s="144" t="str">
        <f>IFERROR(INDEX(Расходка[Наименование расходного материала],MATCH(Расходка[№],Поиск_расходки[Индекс13],0)),"")</f>
        <v>Nitrex 260</v>
      </c>
      <c r="AF32" s="4" t="s">
        <v>6</v>
      </c>
      <c r="AG32" s="4" t="s">
        <v>169</v>
      </c>
    </row>
    <row r="33" spans="1:33">
      <c r="A33">
        <v>32</v>
      </c>
      <c r="B33" t="s">
        <v>271</v>
      </c>
      <c r="C33" s="1" t="s">
        <v>419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Oscor 7F</v>
      </c>
      <c r="Y33" s="144" t="str">
        <f>IFERROR(INDEX(Расходка[Наименование расходного материала],MATCH(Расходка[№],Поиск_расходки[Индекс8],0)),"")</f>
        <v>Oscor 7F</v>
      </c>
      <c r="Z33" s="144" t="str">
        <f>IFERROR(INDEX(Расходка[Наименование расходного материала],MATCH(Расходка[№],Поиск_расходки[Индекс9],0)),"")</f>
        <v>Oscor 7F</v>
      </c>
      <c r="AA33" s="144" t="str">
        <f>IFERROR(INDEX(Расходка[Наименование расходного материала],MATCH(Расходка[№],Поиск_расходки[Индекс10],0)),"")</f>
        <v>Oscor 7F</v>
      </c>
      <c r="AB33" s="144" t="str">
        <f>IFERROR(INDEX(Расходка[Наименование расходного материала],MATCH(Расходка[№],Поиск_расходки[Индекс11],0)),"")</f>
        <v>Oscor 7F</v>
      </c>
      <c r="AC33" s="144" t="str">
        <f>IFERROR(INDEX(Расходка[Наименование расходного материала],MATCH(Расходка[№],Поиск_расходки[Индекс12],0)),"")</f>
        <v>Oscor 7F</v>
      </c>
      <c r="AD33" s="144" t="str">
        <f>IFERROR(INDEX(Расходка[Наименование расходного материала],MATCH(Расходка[№],Поиск_расходки[Индекс13],0)),"")</f>
        <v>Oscor 7F</v>
      </c>
      <c r="AF33" s="4" t="s">
        <v>6</v>
      </c>
      <c r="AG33" s="4" t="s">
        <v>170</v>
      </c>
    </row>
    <row r="34" spans="1:33">
      <c r="C34" s="1"/>
      <c r="AF34" s="4" t="s">
        <v>6</v>
      </c>
      <c r="AG34" s="4" t="s">
        <v>177</v>
      </c>
    </row>
    <row r="35" spans="1:33">
      <c r="AF35" s="4" t="s">
        <v>6</v>
      </c>
      <c r="AG35" s="4" t="s">
        <v>171</v>
      </c>
    </row>
    <row r="36" spans="1:33">
      <c r="AF36" s="4" t="s">
        <v>6</v>
      </c>
      <c r="AG36" s="4" t="s">
        <v>172</v>
      </c>
    </row>
    <row r="37" spans="1:33">
      <c r="AF37" s="4" t="s">
        <v>6</v>
      </c>
      <c r="AG37" s="4" t="s">
        <v>173</v>
      </c>
    </row>
    <row r="38" spans="1:33">
      <c r="AF38" s="4" t="s">
        <v>6</v>
      </c>
      <c r="AG38" s="4" t="s">
        <v>174</v>
      </c>
    </row>
    <row r="39" spans="1:33">
      <c r="AF39" s="4" t="s">
        <v>6</v>
      </c>
      <c r="AG39" s="4" t="s">
        <v>175</v>
      </c>
    </row>
    <row r="40" spans="1:33">
      <c r="AF40" s="4" t="s">
        <v>6</v>
      </c>
      <c r="AG40" s="4" t="s">
        <v>176</v>
      </c>
    </row>
    <row r="41" spans="1:33">
      <c r="AF41" s="4" t="s">
        <v>6</v>
      </c>
      <c r="AG41" s="4" t="s">
        <v>189</v>
      </c>
    </row>
    <row r="42" spans="1:33">
      <c r="AF42" s="4" t="s">
        <v>6</v>
      </c>
      <c r="AG42" s="4" t="s">
        <v>111</v>
      </c>
    </row>
    <row r="43" spans="1:33">
      <c r="C43" s="1"/>
      <c r="AF43" s="4" t="s">
        <v>6</v>
      </c>
      <c r="AG43" s="4" t="s">
        <v>163</v>
      </c>
    </row>
    <row r="44" spans="1:33">
      <c r="AF44" s="4" t="s">
        <v>6</v>
      </c>
      <c r="AG44" s="4" t="s">
        <v>178</v>
      </c>
    </row>
    <row r="45" spans="1:33">
      <c r="AF45" s="4" t="s">
        <v>6</v>
      </c>
      <c r="AG45" s="4" t="s">
        <v>168</v>
      </c>
    </row>
    <row r="46" spans="1:33">
      <c r="AF46" s="4" t="s">
        <v>6</v>
      </c>
      <c r="AG46" s="4" t="s">
        <v>179</v>
      </c>
    </row>
    <row r="47" spans="1:33">
      <c r="AF47" s="4" t="s">
        <v>6</v>
      </c>
      <c r="AG47" s="4" t="s">
        <v>180</v>
      </c>
    </row>
    <row r="48" spans="1:33">
      <c r="AF48" s="4" t="s">
        <v>6</v>
      </c>
      <c r="AG48" s="4" t="s">
        <v>181</v>
      </c>
    </row>
    <row r="49" spans="32:33">
      <c r="AF49" s="4" t="s">
        <v>6</v>
      </c>
      <c r="AG49" s="4" t="s">
        <v>188</v>
      </c>
    </row>
    <row r="50" spans="32:33">
      <c r="AF50" s="4" t="s">
        <v>6</v>
      </c>
      <c r="AG50" s="4" t="s">
        <v>116</v>
      </c>
    </row>
    <row r="51" spans="32:33">
      <c r="AF51" s="4" t="s">
        <v>6</v>
      </c>
      <c r="AG51" s="4" t="s">
        <v>182</v>
      </c>
    </row>
    <row r="52" spans="32:33">
      <c r="AF52" s="4" t="s">
        <v>6</v>
      </c>
      <c r="AG52" s="4" t="s">
        <v>183</v>
      </c>
    </row>
    <row r="53" spans="32:33">
      <c r="AF53" s="4" t="s">
        <v>6</v>
      </c>
      <c r="AG53" s="4" t="s">
        <v>184</v>
      </c>
    </row>
    <row r="54" spans="32:33">
      <c r="AF54" s="4" t="s">
        <v>6</v>
      </c>
      <c r="AG54" s="4" t="s">
        <v>185</v>
      </c>
    </row>
    <row r="55" spans="32:33">
      <c r="AF55" s="4" t="s">
        <v>6</v>
      </c>
      <c r="AG55" s="4" t="s">
        <v>186</v>
      </c>
    </row>
    <row r="56" spans="32:33">
      <c r="AF56" s="4" t="s">
        <v>6</v>
      </c>
      <c r="AG56" s="4" t="s">
        <v>187</v>
      </c>
    </row>
    <row r="57" spans="32:33">
      <c r="AF57" s="4" t="s">
        <v>6</v>
      </c>
      <c r="AG57" s="4" t="s">
        <v>376</v>
      </c>
    </row>
    <row r="58" spans="32:33">
      <c r="AF58" s="4" t="s">
        <v>6</v>
      </c>
      <c r="AG58" s="4" t="s">
        <v>120</v>
      </c>
    </row>
    <row r="59" spans="32:33">
      <c r="AF59" s="4" t="s">
        <v>6</v>
      </c>
      <c r="AG59" s="4" t="s">
        <v>121</v>
      </c>
    </row>
    <row r="60" spans="32:33">
      <c r="AF60" s="4" t="s">
        <v>6</v>
      </c>
      <c r="AG60" s="4" t="s">
        <v>164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90" zoomScaleNormal="90" workbookViewId="0">
      <selection activeCell="I20" sqref="I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207</v>
      </c>
    </row>
    <row r="61" spans="1:2">
      <c r="A61" t="s">
        <v>236</v>
      </c>
      <c r="B61" t="s">
        <v>210</v>
      </c>
    </row>
    <row r="62" spans="1:2">
      <c r="A62" t="s">
        <v>236</v>
      </c>
      <c r="B62" t="s">
        <v>204</v>
      </c>
    </row>
    <row r="63" spans="1:2">
      <c r="A63" t="s">
        <v>236</v>
      </c>
      <c r="B63" t="s">
        <v>213</v>
      </c>
    </row>
    <row r="64" spans="1:2">
      <c r="A64" t="s">
        <v>236</v>
      </c>
      <c r="B64" t="s">
        <v>216</v>
      </c>
    </row>
    <row r="65" spans="1:2">
      <c r="A65" t="s">
        <v>236</v>
      </c>
      <c r="B65" t="s">
        <v>219</v>
      </c>
    </row>
    <row r="66" spans="1:2">
      <c r="A66" t="s">
        <v>236</v>
      </c>
      <c r="B66" t="s">
        <v>222</v>
      </c>
    </row>
    <row r="67" spans="1:2">
      <c r="A67" t="s">
        <v>236</v>
      </c>
      <c r="B67" t="s">
        <v>225</v>
      </c>
    </row>
    <row r="68" spans="1:2">
      <c r="A68" t="s">
        <v>236</v>
      </c>
      <c r="B68" t="s">
        <v>227</v>
      </c>
    </row>
    <row r="69" spans="1:2">
      <c r="A69" t="s">
        <v>248</v>
      </c>
      <c r="B69" t="s">
        <v>206</v>
      </c>
    </row>
    <row r="70" spans="1:2">
      <c r="A70" t="s">
        <v>248</v>
      </c>
      <c r="B70" t="s">
        <v>341</v>
      </c>
    </row>
    <row r="71" spans="1:2">
      <c r="A71" t="s">
        <v>248</v>
      </c>
      <c r="B71" t="s">
        <v>209</v>
      </c>
    </row>
    <row r="72" spans="1:2">
      <c r="A72" t="s">
        <v>248</v>
      </c>
      <c r="B72" t="s">
        <v>212</v>
      </c>
    </row>
    <row r="73" spans="1:2">
      <c r="A73" t="s">
        <v>248</v>
      </c>
      <c r="B73" t="s">
        <v>215</v>
      </c>
    </row>
    <row r="74" spans="1:2">
      <c r="A74" t="s">
        <v>248</v>
      </c>
      <c r="B74" t="s">
        <v>218</v>
      </c>
    </row>
    <row r="75" spans="1:2">
      <c r="A75" t="s">
        <v>248</v>
      </c>
      <c r="B75" t="s">
        <v>224</v>
      </c>
    </row>
    <row r="76" spans="1:2">
      <c r="A76" t="s">
        <v>248</v>
      </c>
      <c r="B76" t="s">
        <v>221</v>
      </c>
    </row>
    <row r="77" spans="1:2">
      <c r="A77" t="s">
        <v>248</v>
      </c>
      <c r="B77" t="s">
        <v>226</v>
      </c>
    </row>
    <row r="78" spans="1:2">
      <c r="A78" t="s">
        <v>248</v>
      </c>
      <c r="B78" t="s">
        <v>229</v>
      </c>
    </row>
  </sheetData>
  <sheetProtection sheet="1" objects="1" scenarios="1"/>
  <phoneticPr fontId="12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2022-03-27T15:52:10Z</cp:lastPrinted>
  <dcterms:created xsi:type="dcterms:W3CDTF">2015-06-05T18:19:34Z</dcterms:created>
  <dcterms:modified xsi:type="dcterms:W3CDTF">2022-03-27T15:52:15Z</dcterms:modified>
</cp:coreProperties>
</file>