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9" l="1"/>
  <c r="E32" i="1" l="1"/>
  <c r="E33" i="1"/>
  <c r="M32" i="1"/>
  <c r="M33" i="1" s="1"/>
  <c r="Z33" i="1" s="1"/>
  <c r="N32" i="1"/>
  <c r="N33" i="1" s="1"/>
  <c r="AA33" i="1" s="1"/>
  <c r="O32" i="1"/>
  <c r="O33" i="1" s="1"/>
  <c r="AB33" i="1" s="1"/>
  <c r="P32" i="1"/>
  <c r="P33" i="1" s="1"/>
  <c r="AC33" i="1" s="1"/>
  <c r="Q32" i="1"/>
  <c r="Q33" i="1" s="1"/>
  <c r="AD33" i="1" s="1"/>
  <c r="R32" i="1"/>
  <c r="R33" i="1"/>
  <c r="Z32" i="1"/>
  <c r="AA32" i="1"/>
  <c r="AB32" i="1"/>
  <c r="AC32" i="1"/>
  <c r="AD32" i="1"/>
  <c r="E31" i="1"/>
  <c r="C2" i="3" l="1"/>
  <c r="H20" i="9" l="1"/>
  <c r="G20" i="9"/>
  <c r="G17" i="9" l="1"/>
  <c r="Q2" i="1"/>
  <c r="P2" i="1"/>
  <c r="O2" i="1"/>
  <c r="N2" i="1"/>
  <c r="M2" i="1"/>
  <c r="L2" i="1"/>
  <c r="K2" i="1"/>
  <c r="I2" i="1"/>
  <c r="J2" i="1"/>
  <c r="A10" i="9"/>
  <c r="A9" i="3" s="1"/>
  <c r="G2" i="1"/>
  <c r="H2" i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6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9" i="9"/>
  <c r="A8" i="3" s="1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J6" i="1" s="1"/>
  <c r="J7" i="1" s="1"/>
  <c r="N7" i="1"/>
  <c r="N8" i="1" s="1"/>
  <c r="N9" i="1" s="1"/>
  <c r="Q5" i="1"/>
  <c r="M5" i="1"/>
  <c r="F5" i="1"/>
  <c r="E5" i="1"/>
  <c r="Q6" i="1"/>
  <c r="Q7" i="1" s="1"/>
  <c r="G6" i="1"/>
  <c r="H6" i="1"/>
  <c r="O6" i="1"/>
  <c r="L7" i="1"/>
  <c r="P10" i="1"/>
  <c r="K6" i="1"/>
  <c r="F6" i="1" l="1"/>
  <c r="I6" i="1"/>
  <c r="I7" i="1"/>
  <c r="I8" i="1" s="1"/>
  <c r="I9" i="1" s="1"/>
  <c r="G7" i="1"/>
  <c r="E6" i="1"/>
  <c r="E7" i="1" s="1"/>
  <c r="E8" i="1" s="1"/>
  <c r="J8" i="1"/>
  <c r="M6" i="1"/>
  <c r="H7" i="1"/>
  <c r="O7" i="1"/>
  <c r="Q8" i="1"/>
  <c r="L8" i="1"/>
  <c r="N10" i="1"/>
  <c r="K7" i="1"/>
  <c r="P11" i="1"/>
  <c r="G8" i="1"/>
  <c r="F7" i="1" l="1"/>
  <c r="J9" i="1"/>
  <c r="J10" i="1" s="1"/>
  <c r="M7" i="1"/>
  <c r="M8" i="1" s="1"/>
  <c r="M9" i="1" s="1"/>
  <c r="O8" i="1"/>
  <c r="H8" i="1"/>
  <c r="H9" i="1" s="1"/>
  <c r="H10" i="1" s="1"/>
  <c r="I10" i="1"/>
  <c r="E9" i="1"/>
  <c r="O9" i="1"/>
  <c r="O10" i="1" s="1"/>
  <c r="P12" i="1"/>
  <c r="Q9" i="1"/>
  <c r="Q10" i="1" s="1"/>
  <c r="G9" i="1"/>
  <c r="L9" i="1"/>
  <c r="K8" i="1"/>
  <c r="N11" i="1"/>
  <c r="H11" i="1"/>
  <c r="H12" i="1" s="1"/>
  <c r="H13" i="1" s="1"/>
  <c r="F8" i="1" l="1"/>
  <c r="F9" i="1" s="1"/>
  <c r="F10" i="1" s="1"/>
  <c r="F11" i="1" s="1"/>
  <c r="F12" i="1" s="1"/>
  <c r="J11" i="1"/>
  <c r="J12" i="1" s="1"/>
  <c r="E10" i="1"/>
  <c r="E11" i="1" s="1"/>
  <c r="E12" i="1" s="1"/>
  <c r="E13" i="1" s="1"/>
  <c r="E14" i="1" s="1"/>
  <c r="M10" i="1"/>
  <c r="I11" i="1"/>
  <c r="I12" i="1" s="1"/>
  <c r="K9" i="1"/>
  <c r="K10" i="1" s="1"/>
  <c r="N12" i="1"/>
  <c r="N13" i="1" s="1"/>
  <c r="AA2" i="1" s="1"/>
  <c r="P13" i="1"/>
  <c r="P14" i="1" s="1"/>
  <c r="Q11" i="1"/>
  <c r="Q12" i="1" s="1"/>
  <c r="Q13" i="1" s="1"/>
  <c r="O11" i="1"/>
  <c r="O12" i="1" s="1"/>
  <c r="G10" i="1"/>
  <c r="L10" i="1"/>
  <c r="M11" i="1"/>
  <c r="M12" i="1" s="1"/>
  <c r="H14" i="1"/>
  <c r="F13" i="1" l="1"/>
  <c r="G11" i="1"/>
  <c r="G12" i="1" s="1"/>
  <c r="I13" i="1"/>
  <c r="I14" i="1" s="1"/>
  <c r="E15" i="1"/>
  <c r="E16" i="1" s="1"/>
  <c r="N14" i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H15" i="1"/>
  <c r="H16" i="1" s="1"/>
  <c r="F14" i="1" l="1"/>
  <c r="F15" i="1" s="1"/>
  <c r="F16" i="1"/>
  <c r="I15" i="1"/>
  <c r="M15" i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F17" i="1"/>
  <c r="E17" i="1"/>
  <c r="I16" i="1" l="1"/>
  <c r="I17" i="1" s="1"/>
  <c r="I18" i="1" s="1"/>
  <c r="I19" i="1" s="1"/>
  <c r="I20" i="1" s="1"/>
  <c r="I21" i="1" s="1"/>
  <c r="I22" i="1" s="1"/>
  <c r="I23" i="1" s="1"/>
  <c r="I24" i="1" s="1"/>
  <c r="M16" i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H23" i="1"/>
  <c r="H24" i="1" s="1"/>
  <c r="F18" i="1"/>
  <c r="E18" i="1"/>
  <c r="E19" i="1" s="1"/>
  <c r="E20" i="1" s="1"/>
  <c r="I25" i="1" l="1"/>
  <c r="V2" i="1"/>
  <c r="Z2" i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Q17" i="1"/>
  <c r="Q18" i="1" s="1"/>
  <c r="Q19" i="1" s="1"/>
  <c r="Q20" i="1" s="1"/>
  <c r="Q21" i="1" s="1"/>
  <c r="Q22" i="1" s="1"/>
  <c r="Q23" i="1" s="1"/>
  <c r="Q24" i="1" s="1"/>
  <c r="G15" i="1"/>
  <c r="H25" i="1"/>
  <c r="F19" i="1"/>
  <c r="E21" i="1"/>
  <c r="I26" i="1" l="1"/>
  <c r="Q25" i="1"/>
  <c r="Q26" i="1" s="1"/>
  <c r="K25" i="1"/>
  <c r="K26" i="1" s="1"/>
  <c r="K27" i="1" s="1"/>
  <c r="H26" i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AD23" i="1"/>
  <c r="O20" i="1"/>
  <c r="AD19" i="1"/>
  <c r="AD16" i="1"/>
  <c r="AD17" i="1"/>
  <c r="AD21" i="1"/>
  <c r="AD22" i="1"/>
  <c r="AD24" i="1"/>
  <c r="AD20" i="1"/>
  <c r="N19" i="1"/>
  <c r="N20" i="1" s="1"/>
  <c r="J22" i="1"/>
  <c r="P22" i="1"/>
  <c r="AD18" i="1"/>
  <c r="L18" i="1"/>
  <c r="G16" i="1"/>
  <c r="G17" i="1" s="1"/>
  <c r="G18" i="1" s="1"/>
  <c r="G19" i="1" s="1"/>
  <c r="G20" i="1" s="1"/>
  <c r="F20" i="1"/>
  <c r="E22" i="1"/>
  <c r="AD26" i="1" l="1"/>
  <c r="I27" i="1"/>
  <c r="Q27" i="1"/>
  <c r="AD27" i="1" s="1"/>
  <c r="K28" i="1"/>
  <c r="Q28" i="1"/>
  <c r="H27" i="1"/>
  <c r="H28" i="1" s="1"/>
  <c r="H29" i="1" s="1"/>
  <c r="M22" i="1"/>
  <c r="O21" i="1"/>
  <c r="N21" i="1"/>
  <c r="N22" i="1" s="1"/>
  <c r="G21" i="1"/>
  <c r="G22" i="1" s="1"/>
  <c r="P23" i="1"/>
  <c r="J23" i="1"/>
  <c r="J24" i="1" s="1"/>
  <c r="L19" i="1"/>
  <c r="L20" i="1" s="1"/>
  <c r="F21" i="1"/>
  <c r="E23" i="1"/>
  <c r="E24" i="1" s="1"/>
  <c r="H30" i="1" l="1"/>
  <c r="I28" i="1"/>
  <c r="Q29" i="1"/>
  <c r="K29" i="1"/>
  <c r="P24" i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F22" i="1"/>
  <c r="E25" i="1"/>
  <c r="E26" i="1" s="1"/>
  <c r="E27" i="1" s="1"/>
  <c r="H31" i="1" l="1"/>
  <c r="U2" i="1" s="1"/>
  <c r="K30" i="1"/>
  <c r="Q30" i="1"/>
  <c r="AD25" i="1"/>
  <c r="I29" i="1"/>
  <c r="E28" i="1"/>
  <c r="E29" i="1" s="1"/>
  <c r="L25" i="1"/>
  <c r="L26" i="1" s="1"/>
  <c r="J26" i="1"/>
  <c r="J27" i="1" s="1"/>
  <c r="J28" i="1" s="1"/>
  <c r="J29" i="1" s="1"/>
  <c r="J30" i="1" s="1"/>
  <c r="J31" i="1" s="1"/>
  <c r="J32" i="1" s="1"/>
  <c r="J33" i="1" s="1"/>
  <c r="G24" i="1"/>
  <c r="M25" i="1"/>
  <c r="P25" i="1"/>
  <c r="AC17" i="1"/>
  <c r="N24" i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O23" i="1"/>
  <c r="O24" i="1" s="1"/>
  <c r="AA18" i="1"/>
  <c r="F23" i="1"/>
  <c r="F24" i="1" s="1"/>
  <c r="R2" i="1"/>
  <c r="S2" i="1" l="1"/>
  <c r="H32" i="1"/>
  <c r="W33" i="1"/>
  <c r="W32" i="1"/>
  <c r="AD30" i="1"/>
  <c r="Q31" i="1"/>
  <c r="K31" i="1"/>
  <c r="W30" i="1"/>
  <c r="W31" i="1"/>
  <c r="E30" i="1"/>
  <c r="R3" i="1" s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G27" i="1"/>
  <c r="P26" i="1"/>
  <c r="M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8" i="1"/>
  <c r="AA12" i="1"/>
  <c r="AA10" i="1"/>
  <c r="AA3" i="1"/>
  <c r="AA6" i="1"/>
  <c r="AA24" i="1"/>
  <c r="AA20" i="1"/>
  <c r="AA11" i="1"/>
  <c r="AA5" i="1"/>
  <c r="AA14" i="1"/>
  <c r="AA19" i="1"/>
  <c r="O25" i="1"/>
  <c r="O26" i="1" s="1"/>
  <c r="AA22" i="1"/>
  <c r="AA23" i="1"/>
  <c r="F25" i="1"/>
  <c r="H33" i="1" l="1"/>
  <c r="U11" i="1" s="1"/>
  <c r="I31" i="1"/>
  <c r="I32" i="1" s="1"/>
  <c r="I33" i="1" s="1"/>
  <c r="K32" i="1"/>
  <c r="K33" i="1" s="1"/>
  <c r="X12" i="1"/>
  <c r="X25" i="1"/>
  <c r="X17" i="1"/>
  <c r="X8" i="1"/>
  <c r="X5" i="1"/>
  <c r="X18" i="1"/>
  <c r="X2" i="1"/>
  <c r="AD31" i="1"/>
  <c r="AD29" i="1"/>
  <c r="AD28" i="1"/>
  <c r="V5" i="1"/>
  <c r="V4" i="1"/>
  <c r="V31" i="1"/>
  <c r="V13" i="1"/>
  <c r="V8" i="1"/>
  <c r="V23" i="1"/>
  <c r="V19" i="1"/>
  <c r="V24" i="1"/>
  <c r="R5" i="1"/>
  <c r="R31" i="1"/>
  <c r="R7" i="1"/>
  <c r="R14" i="1"/>
  <c r="R6" i="1"/>
  <c r="R4" i="1"/>
  <c r="R8" i="1"/>
  <c r="R29" i="1"/>
  <c r="R9" i="1"/>
  <c r="R17" i="1"/>
  <c r="R15" i="1"/>
  <c r="R10" i="1"/>
  <c r="R11" i="1"/>
  <c r="R16" i="1"/>
  <c r="R12" i="1"/>
  <c r="R30" i="1"/>
  <c r="R27" i="1"/>
  <c r="R24" i="1"/>
  <c r="R23" i="1"/>
  <c r="R28" i="1"/>
  <c r="R26" i="1"/>
  <c r="R19" i="1"/>
  <c r="R13" i="1"/>
  <c r="R22" i="1"/>
  <c r="R25" i="1"/>
  <c r="R21" i="1"/>
  <c r="R18" i="1"/>
  <c r="R20" i="1"/>
  <c r="G28" i="1"/>
  <c r="L28" i="1"/>
  <c r="L29" i="1" s="1"/>
  <c r="M27" i="1"/>
  <c r="M28" i="1" s="1"/>
  <c r="AB26" i="1"/>
  <c r="O27" i="1"/>
  <c r="AC26" i="1"/>
  <c r="P27" i="1"/>
  <c r="T2" i="1"/>
  <c r="Z26" i="1"/>
  <c r="Z7" i="1"/>
  <c r="F26" i="1"/>
  <c r="F27" i="1" s="1"/>
  <c r="N26" i="1"/>
  <c r="N27" i="1" s="1"/>
  <c r="AB22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U10" i="1" l="1"/>
  <c r="U17" i="1"/>
  <c r="U31" i="1"/>
  <c r="U32" i="1"/>
  <c r="U5" i="1"/>
  <c r="U2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Z27" i="1"/>
  <c r="F28" i="1"/>
  <c r="M29" i="1"/>
  <c r="AA27" i="1"/>
  <c r="N28" i="1"/>
  <c r="AC27" i="1"/>
  <c r="P28" i="1"/>
  <c r="AB27" i="1"/>
  <c r="O28" i="1"/>
  <c r="AA26" i="1"/>
  <c r="AA7" i="1"/>
  <c r="G31" i="1" l="1"/>
  <c r="G32" i="1" s="1"/>
  <c r="G33" i="1" s="1"/>
  <c r="L31" i="1"/>
  <c r="L32" i="1" s="1"/>
  <c r="M30" i="1"/>
  <c r="T6" i="1"/>
  <c r="T21" i="1"/>
  <c r="T14" i="1"/>
  <c r="T19" i="1"/>
  <c r="T24" i="1"/>
  <c r="T15" i="1"/>
  <c r="Z25" i="1"/>
  <c r="F29" i="1"/>
  <c r="F30" i="1" s="1"/>
  <c r="N29" i="1"/>
  <c r="P29" i="1"/>
  <c r="O29" i="1"/>
  <c r="T17" i="1" l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T32" i="1"/>
  <c r="T33" i="1"/>
  <c r="L33" i="1"/>
  <c r="Y25" i="1" s="1"/>
  <c r="Y14" i="1"/>
  <c r="Y12" i="1"/>
  <c r="Y13" i="1"/>
  <c r="Y3" i="1"/>
  <c r="Y17" i="1"/>
  <c r="Y23" i="1"/>
  <c r="Y8" i="1"/>
  <c r="Y22" i="1"/>
  <c r="Y4" i="1"/>
  <c r="Y10" i="1"/>
  <c r="Y6" i="1"/>
  <c r="Y24" i="1"/>
  <c r="Y7" i="1"/>
  <c r="Y20" i="1"/>
  <c r="Y27" i="1"/>
  <c r="Y26" i="1"/>
  <c r="Y18" i="1"/>
  <c r="Y9" i="1"/>
  <c r="Y5" i="1"/>
  <c r="Y19" i="1"/>
  <c r="Y16" i="1"/>
  <c r="Y15" i="1"/>
  <c r="Y11" i="1"/>
  <c r="Y2" i="1"/>
  <c r="Y31" i="1"/>
  <c r="Y29" i="1"/>
  <c r="Y28" i="1"/>
  <c r="Z30" i="1"/>
  <c r="M31" i="1"/>
  <c r="N30" i="1"/>
  <c r="O30" i="1"/>
  <c r="P30" i="1"/>
  <c r="AC25" i="1"/>
  <c r="AB25" i="1"/>
  <c r="AA25" i="1"/>
  <c r="S9" i="1"/>
  <c r="S11" i="1"/>
  <c r="S8" i="1"/>
  <c r="S5" i="1" l="1"/>
  <c r="S27" i="1"/>
  <c r="S13" i="1"/>
  <c r="S26" i="1"/>
  <c r="S6" i="1"/>
  <c r="S23" i="1"/>
  <c r="S29" i="1"/>
  <c r="S21" i="1"/>
  <c r="S16" i="1"/>
  <c r="S19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Y21" i="1"/>
  <c r="Y33" i="1"/>
  <c r="Y32" i="1"/>
  <c r="Y30" i="1"/>
  <c r="Z31" i="1"/>
  <c r="Z29" i="1"/>
  <c r="Z28" i="1"/>
  <c r="AC30" i="1"/>
  <c r="P31" i="1"/>
  <c r="AC31" i="1" s="1"/>
  <c r="AB30" i="1"/>
  <c r="O31" i="1"/>
  <c r="AB31" i="1" s="1"/>
  <c r="AA30" i="1"/>
  <c r="N31" i="1"/>
  <c r="AA31" i="1" s="1"/>
  <c r="AA29" i="1" l="1"/>
  <c r="AB29" i="1"/>
  <c r="AC29" i="1"/>
  <c r="AC28" i="1"/>
  <c r="AA28" i="1"/>
  <c r="AB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<sst xmlns="http://schemas.openxmlformats.org/spreadsheetml/2006/main" count="660" uniqueCount="435">
  <si>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</si>
  <si>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</si>
  <si>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</si>
  <si>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</si>
  <si>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</si>
  <si>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</si>
  <si>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</si>
  <si>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</si>
  <si>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</si>
  <si>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</si>
  <si>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</si>
  <si>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</si>
  <si>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</si>
  <si>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</si>
  <si>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</si>
  <si>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</si>
  <si>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</si>
  <si>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</si>
  <si>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</si>
  <si>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</si>
  <si>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</si>
  <si>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</si>
  <si>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</si>
  <si>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</si>
  <si>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</si>
  <si>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</si>
  <si>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</si>
  <si>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</si>
  <si>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</si>
  <si>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</si>
  <si>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</si>
  <si>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</si>
  <si>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</si>
  <si>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</si>
  <si>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</si>
  <si>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</si>
  <si>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</si>
  <si>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</si>
  <si>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</si>
  <si>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</si>
  <si>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</si>
  <si>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</si>
  <si>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</si>
  <si>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</si>
  <si>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</si>
  <si>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</si>
  <si>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</si>
  <si>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</si>
  <si>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</si>
  <si>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</si>
  <si>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</si>
  <si>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</si>
  <si>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</si>
  <si>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</si>
  <si>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</si>
  <si>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</si>
  <si>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</si>
  <si>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</si>
  <si>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</si>
  <si>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</si>
  <si>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</si>
  <si>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</si>
  <si>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</si>
  <si>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</si>
  <si>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</si>
  <si>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</si>
  <si>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</si>
  <si>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</si>
  <si>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</si>
  <si>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</si>
  <si>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</si>
  <si>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</si>
  <si>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</si>
  <si>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</si>
  <si>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</si>
  <si>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</si>
  <si>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</si>
  <si>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</si>
  <si>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</si>
  <si>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</si>
  <si>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</si>
  <si>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</si>
  <si>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</si>
  <si>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</si>
  <si>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</si>
  <si>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</si>
  <si>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</si>
  <si>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</si>
  <si>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</si>
  <si>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</si>
  <si>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</si>
  <si>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</si>
  <si>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</si>
  <si>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</si>
  <si>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</si>
  <si>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</si>
  <si>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</si>
  <si>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</si>
  <si>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</si>
  <si>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</si>
  <si>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</si>
  <si>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</si>
  <si>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</si>
  <si>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</si>
  <si>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</si>
  <si>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</si>
  <si>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</si>
  <si>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</si>
  <si>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</si>
  <si>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</si>
  <si>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</si>
  <si>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</si>
  <si>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</si>
  <si>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</si>
  <si>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</si>
  <si>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</si>
  <si>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</si>
  <si>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</si>
  <si>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</si>
  <si>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</si>
  <si>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</si>
  <si>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</si>
  <si>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</si>
  <si>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</si>
  <si>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</si>
  <si>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</si>
  <si>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</si>
  <si>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</si>
  <si>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</si>
  <si>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</si>
  <si>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</si>
  <si>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</si>
  <si>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</si>
  <si>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</si>
  <si>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</si>
  <si>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</si>
  <si>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</si>
  <si>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</si>
  <si>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</si>
  <si>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</si>
  <si>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</si>
  <si>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</si>
  <si>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</si>
  <si>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</si>
  <si>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</si>
  <si>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</si>
  <si>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</si>
  <si>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</si>
  <si>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</si>
  <si>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</si>
  <si>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</si>
  <si>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</si>
  <si>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</si>
  <si>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</si>
  <si>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</si>
  <si>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</si>
  <si>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</si>
  <si>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</si>
  <si>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</si>
  <si>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</si>
  <si>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</si>
  <si>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</si>
  <si>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</si>
  <si>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</si>
  <si>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</si>
  <si>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</si>
  <si>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</si>
  <si>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</si>
  <si>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</si>
  <si>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</si>
  <si>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</si>
  <si>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</si>
  <si>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</si>
  <si>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</si>
  <si>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</si>
  <si>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</si>
  <si>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</si>
  <si>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</si>
  <si>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</si>
  <si>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</si>
  <si>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</si>
  <si>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</si>
  <si>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</si>
  <si>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</si>
  <si>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</si>
  <si>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</si>
  <si>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</si>
  <si>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</si>
  <si>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</si>
  <si>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</si>
  <si>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</si>
  <si>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</si>
  <si>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</si>
  <si>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</si>
  <si>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</si>
  <si>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</si>
  <si>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</si>
  <si>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</si>
  <si>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</si>
  <si>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</si>
  <si>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</si>
  <si>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</si>
  <si>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</si>
  <si>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</si>
  <si>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</si>
  <si>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</si>
  <si>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</si>
  <si>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</si>
  <si>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</si>
  <si>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</si>
  <si>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</si>
  <si>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</si>
  <si>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</si>
  <si>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</si>
  <si>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</si>
  <si>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</si>
  <si>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</si>
  <si>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</si>
  <si>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</si>
  <si>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</si>
  <si>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</si>
  <si>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</si>
  <si>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</si>
  <si>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</si>
  <si>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</si>
  <si>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</si>
  <si>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</si>
  <si>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</si>
  <si>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</si>
  <si>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</si>
  <si>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</si>
  <si>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</si>
  <si>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</si>
  <si>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</si>
  <si>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</si>
  <si>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</si>
  <si>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</si>
  <si>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</si>
  <si>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</si>
  <si>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</si>
  <si>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</si>
  <si>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</si>
  <si>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</si>
  <si>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</si>
  <si>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</si>
  <si>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</si>
  <si>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</si>
  <si>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</si>
  <si>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</si>
  <si>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</si>
  <si>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</si>
  <si>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</si>
  <si>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</si>
  <si>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</si>
  <si>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</si>
  <si>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</si>
  <si>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</si>
  <si>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</si>
  <si>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</si>
  <si>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</si>
  <si>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</si>
  <si>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</si>
  <si>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</si>
  <si>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</si>
  <si>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</si>
  <si>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</si>
  <si>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</si>
  <si>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</si>
  <si>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</si>
  <si>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</si>
  <si>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</si>
  <si>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</si>
  <si>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</si>
  <si>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</si>
  <si>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</si>
  <si>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</si>
  <si>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</si>
  <si>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</si>
  <si>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</si>
  <si>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</si>
  <si>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</si>
  <si>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</si>
  <si>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</si>
  <si>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</si>
  <si>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</si>
  <si>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</si>
  <si>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</si>
  <si>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</si>
  <si>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</si>
  <si>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</si>
  <si>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</si>
  <si>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</si>
  <si>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</si>
  <si>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</si>
  <si>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</si>
  <si>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</si>
  <si>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</si>
  <si>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</si>
  <si>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</si>
  <si>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</si>
  <si>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</si>
  <si>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</si>
  <si>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</si>
  <si>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</si>
  <si>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</si>
  <si>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</si>
  <si>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</si>
  <si>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</si>
  <si>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</si>
  <si>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</si>
  <si>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</si>
  <si>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</si>
  <si>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</si>
  <si>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</si>
  <si>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</si>
  <si>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</si>
  <si>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</si>
  <si>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</si>
  <si>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</si>
  <si>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</si>
  <si>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</si>
  <si>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</si>
  <si>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</si>
  <si>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</si>
  <si>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</si>
  <si>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</si>
  <si>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</si>
  <si>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</si>
  <si>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</si>
  <si>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</si>
  <si>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</si>
  <si>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</si>
  <si>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</si>
  <si>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</si>
  <si>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</si>
  <si>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</si>
  <si>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</si>
  <si>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</si>
  <si>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</si>
  <si>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</si>
  <si>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</si>
  <si>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</si>
  <si>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</si>
  <si>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</si>
  <si>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</si>
  <si>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</si>
  <si>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</si>
  <si>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</si>
  <si>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</si>
  <si>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</si>
  <si>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</si>
  <si>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</si>
  <si>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</si>
  <si>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</si>
  <si>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</si>
  <si>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</si>
  <si>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</si>
  <si>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</si>
  <si>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</si>
  <si>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</si>
  <si>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</si>
  <si>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</si>
  <si>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</si>
  <si>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</si>
  <si>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</si>
  <si>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</si>
  <si>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</si>
  <si>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</si>
  <si>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</si>
  <si>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</si>
  <si>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</si>
  <si>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</si>
  <si>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</si>
  <si>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</si>
  <si>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</si>
  <si>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</si>
  <si>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</si>
  <si>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</si>
  <si>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</si>
  <si>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</si>
  <si>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</si>
  <si>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</si>
  <si>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</si>
  <si>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</si>
  <si>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</si>
  <si>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</si>
  <si>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</si>
  <si>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</si>
  <si>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</si>
  <si>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</si>
  <si>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</si>
  <si>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</si>
  <si>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</si>
  <si>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</si>
  <si>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</si>
  <si>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</si>
  <si>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</si>
  <si>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</si>
  <si>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</si>
  <si>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</si>
  <si>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</si>
  <si>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</si>
  <si>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</si>
  <si>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</si>
  <si>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</si>
  <si>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</si>
  <si>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</si>
  <si>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</si>
  <si>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</si>
  <si>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</si>
  <si>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</si>
  <si>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</si>
  <si>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</si>
  <si>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</si>
  <si>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</si>
  <si>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</si>
  <si>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</si>
  <si>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</si>
  <si>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</si>
  <si>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</si>
  <si>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</si>
  <si>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</si>
  <si>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</si>
  <si>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</si>
  <si>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ОКС с ↑ ST</t>
  </si>
  <si>
    <t>Синицын В.Н.</t>
  </si>
  <si>
    <t>07:42</t>
  </si>
  <si>
    <t>Короткий, проходим, контуры ровные.</t>
  </si>
  <si>
    <t>Стеноз проксимальной трети ВТК 30%. Антеградный кровоток TIMI III.</t>
  </si>
  <si>
    <t xml:space="preserve">Сбалансированный </t>
  </si>
  <si>
    <t xml:space="preserve">Субтотальный стеноз проксимального сегмента, TTG1. От среднего сегмента рассыпной тип: равнозначные ДВ и ПНА со стенозом  в ПНА 60% ниже отхождения крупной ДВ.   Антеградный кровоток TIMI II.  </t>
  </si>
  <si>
    <t>Стеноз среднего сегмента 30%. Антеградный кровоток TIMI III.</t>
  </si>
  <si>
    <t>С учётом клинических данных совместно с деж.кардиологом Дубровской Я.А. принято решение  о целесообразности реваскуляризации ПНА.</t>
  </si>
  <si>
    <t xml:space="preserve">1. Контроль места пункции, повязка  на руке 6ч. </t>
  </si>
  <si>
    <t>Устье ствола ЛКА катетеризировано проводниковым катетером Launcher JL 4.0 6Fr. Коронарный проводник Intuition заведен в дистальный сегмент ПНА. В зону проксимального сегмента с полным покрытием субтотального стеноза имплантирован DES Resolute Integrity 3,0-22 mm, давлением 14 атм. На контрольных съёмках ангиографический результат удовлетворительный, признаков краевых диссекций, тромбоза  ПНА нет. Антеградный кровоток по  ПНА восстановлен TIMI III.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</si>
</sst>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5" fillId="9" borderId="21" applyNumberFormat="0" applyAlignment="0" applyProtection="0"/>
  </cellStyleXfs>
  <cellXfs count="2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19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Border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0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8" fillId="0" borderId="0" xfId="0" applyFont="1" applyBorder="1" applyAlignment="1">
      <alignment horizontal="centerContinuous" vertical="center" wrapText="1"/>
    </xf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Border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38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Border="1" applyProtection="1">
      <protection locked="0"/>
    </xf>
    <xf numFmtId="165" fontId="13" fillId="0" borderId="7" xfId="0" applyNumberFormat="1" applyFont="1" applyBorder="1" applyAlignment="1" applyProtection="1">
      <alignment horizontal="left" vertical="center"/>
    </xf>
    <xf numFmtId="0" fontId="26" fillId="0" borderId="6" xfId="0" applyFont="1" applyBorder="1" applyAlignment="1" applyProtection="1">
      <alignment vertical="center"/>
    </xf>
    <xf numFmtId="0" fontId="27" fillId="0" borderId="7" xfId="0" applyNumberFormat="1" applyFont="1" applyBorder="1" applyAlignment="1" applyProtection="1">
      <alignment horizontal="left" vertical="center"/>
    </xf>
    <xf numFmtId="0" fontId="13" fillId="0" borderId="7" xfId="0" applyNumberFormat="1" applyFont="1" applyBorder="1" applyAlignment="1" applyProtection="1">
      <alignment horizontal="left" vertical="center"/>
    </xf>
    <xf numFmtId="0" fontId="32" fillId="0" borderId="12" xfId="0" applyFont="1" applyBorder="1" applyProtection="1"/>
    <xf numFmtId="0" fontId="25" fillId="0" borderId="0" xfId="0" applyFont="1" applyBorder="1" applyAlignment="1">
      <alignment horizontal="centerContinuous" vertical="top" wrapText="1"/>
    </xf>
    <xf numFmtId="0" fontId="13" fillId="0" borderId="12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32" fillId="0" borderId="3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Continuous" vertical="top" wrapText="1"/>
      <protection locked="0"/>
    </xf>
    <xf numFmtId="20" fontId="27" fillId="0" borderId="13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Continuous" vertical="center"/>
    </xf>
    <xf numFmtId="0" fontId="30" fillId="0" borderId="0" xfId="0" applyFont="1" applyBorder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 applyBorder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2" fillId="0" borderId="0" xfId="0" applyFont="1" applyAlignment="1">
      <alignment horizontal="left" vertical="center"/>
    </xf>
    <xf numFmtId="0" fontId="13" fillId="0" borderId="3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36" fillId="0" borderId="0" xfId="0" applyFont="1" applyBorder="1" applyAlignment="1">
      <alignment horizontal="left" vertical="center"/>
    </xf>
    <xf numFmtId="0" fontId="33" fillId="0" borderId="13" xfId="0" applyFont="1" applyBorder="1" applyAlignment="1" applyProtection="1">
      <alignment horizontal="left"/>
      <protection locked="0"/>
    </xf>
    <xf numFmtId="0" fontId="20" fillId="0" borderId="19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34" fillId="8" borderId="18" xfId="6" applyFont="1" applyBorder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</xf>
    <xf numFmtId="0" fontId="13" fillId="0" borderId="7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center" vertical="center"/>
      <protection locked="0"/>
    </xf>
    <xf numFmtId="0" fontId="43" fillId="0" borderId="20" xfId="0" applyFont="1" applyBorder="1" applyAlignment="1" applyProtection="1">
      <alignment horizontal="center"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44" fillId="0" borderId="20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Border="1" applyAlignment="1">
      <alignment horizontal="centerContinuous"/>
    </xf>
    <xf numFmtId="0" fontId="47" fillId="9" borderId="21" xfId="7" applyFont="1" applyBorder="1" applyAlignment="1">
      <alignment horizontal="left" vertical="center"/>
    </xf>
    <xf numFmtId="14" fontId="46" fillId="9" borderId="22" xfId="7" applyNumberFormat="1" applyFont="1" applyBorder="1" applyAlignment="1" applyProtection="1">
      <alignment horizontal="right" vertical="center"/>
    </xf>
    <xf numFmtId="0" fontId="46" fillId="9" borderId="22" xfId="7" applyFont="1" applyBorder="1" applyAlignment="1" applyProtection="1">
      <alignment horizontal="right" vertical="center"/>
    </xf>
    <xf numFmtId="0" fontId="20" fillId="0" borderId="12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7" fillId="9" borderId="21" xfId="7" applyFont="1" applyBorder="1" applyAlignment="1" applyProtection="1">
      <alignment horizontal="left" vertical="center"/>
    </xf>
    <xf numFmtId="0" fontId="21" fillId="0" borderId="12" xfId="0" applyNumberFormat="1" applyFont="1" applyFill="1" applyBorder="1" applyAlignment="1">
      <alignment horizontal="justify" vertical="center" wrapText="1"/>
    </xf>
    <xf numFmtId="0" fontId="22" fillId="0" borderId="13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justify" vertical="center" wrapText="1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top" wrapText="1"/>
      <protection locked="0"/>
    </xf>
    <xf numFmtId="0" fontId="20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0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4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39" fillId="0" borderId="0" xfId="0" applyFont="1" applyBorder="1" applyAlignment="1" applyProtection="1">
      <alignment vertical="top" wrapText="1"/>
      <protection locked="0"/>
    </xf>
    <xf numFmtId="0" fontId="51" fillId="0" borderId="0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6" fillId="0" borderId="0" xfId="0" applyFont="1" applyBorder="1" applyAlignment="1">
      <alignment horizontal="centerContinuous" vertical="center"/>
    </xf>
    <xf numFmtId="0" fontId="48" fillId="0" borderId="0" xfId="0" applyFont="1" applyBorder="1" applyAlignment="1" applyProtection="1">
      <alignment vertical="top" wrapText="1"/>
      <protection locked="0"/>
    </xf>
    <xf numFmtId="0" fontId="48" fillId="0" borderId="3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horizontal="centerContinuous" vertical="center" wrapText="1"/>
    </xf>
    <xf numFmtId="0" fontId="13" fillId="0" borderId="13" xfId="0" applyFont="1" applyBorder="1" applyAlignment="1" applyProtection="1">
      <alignment vertical="top" wrapText="1"/>
      <protection locked="0"/>
    </xf>
    <xf numFmtId="49" fontId="44" fillId="0" borderId="19" xfId="0" applyNumberFormat="1" applyFont="1" applyBorder="1" applyAlignment="1" applyProtection="1">
      <alignment horizontal="center" vertical="center" wrapText="1"/>
      <protection locked="0"/>
    </xf>
    <xf numFmtId="49" fontId="4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2" fillId="0" borderId="0" xfId="0" applyFont="1"/>
    <xf numFmtId="0" fontId="47" fillId="9" borderId="23" xfId="7" applyFont="1" applyBorder="1" applyAlignment="1">
      <alignment horizontal="left" vertical="center"/>
    </xf>
    <xf numFmtId="0" fontId="45" fillId="9" borderId="12" xfId="7" applyBorder="1" applyAlignment="1" applyProtection="1">
      <alignment horizontal="left" vertical="center"/>
    </xf>
    <xf numFmtId="0" fontId="45" fillId="9" borderId="24" xfId="7" applyBorder="1" applyAlignment="1" applyProtection="1">
      <alignment horizontal="justify" vertical="justify" wrapText="1"/>
    </xf>
    <xf numFmtId="0" fontId="45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0" fontId="54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4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4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4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4" fillId="0" borderId="33" xfId="0" applyFont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9" fillId="0" borderId="32" xfId="0" applyNumberFormat="1" applyFont="1" applyFill="1" applyBorder="1" applyAlignment="1">
      <alignment horizontal="justify" vertical="center" wrapText="1"/>
    </xf>
    <xf numFmtId="0" fontId="21" fillId="0" borderId="32" xfId="0" applyNumberFormat="1" applyFont="1" applyFill="1" applyBorder="1" applyAlignment="1">
      <alignment horizontal="justify" vertical="center" wrapText="1"/>
    </xf>
    <xf numFmtId="0" fontId="21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54" fillId="0" borderId="35" xfId="0" applyFont="1" applyFill="1" applyBorder="1" applyAlignment="1" applyProtection="1">
      <alignment horizontal="center" vertical="center"/>
      <protection locked="0"/>
    </xf>
    <xf numFmtId="0" fontId="54" fillId="0" borderId="36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0" fontId="34" fillId="8" borderId="16" xfId="6" applyFont="1" applyBorder="1" applyAlignment="1" applyProtection="1">
      <alignment horizontal="left" vertical="center"/>
      <protection locked="0"/>
    </xf>
    <xf numFmtId="14" fontId="53" fillId="9" borderId="38" xfId="7" applyNumberFormat="1" applyFont="1" applyBorder="1" applyAlignment="1">
      <alignment horizontal="left" vertical="center"/>
    </xf>
    <xf numFmtId="14" fontId="46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 applyProtection="1">
      <alignment horizontal="center"/>
    </xf>
    <xf numFmtId="0" fontId="34" fillId="8" borderId="18" xfId="6" applyFont="1" applyBorder="1" applyAlignment="1" applyProtection="1">
      <alignment horizontal="left" vertical="center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6" fillId="0" borderId="0" xfId="0" applyFont="1" applyBorder="1" applyAlignment="1">
      <alignment horizontal="left" vertical="center" wrapText="1"/>
    </xf>
    <xf numFmtId="0" fontId="50" fillId="0" borderId="0" xfId="0" applyFont="1" applyBorder="1" applyAlignment="1" applyProtection="1">
      <alignment horizontal="justify" vertical="top" wrapText="1"/>
      <protection locked="0"/>
    </xf>
    <xf numFmtId="0" fontId="50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3" xfId="0" applyFont="1" applyBorder="1" applyAlignment="1" applyProtection="1">
      <alignment horizontal="justify" vertical="top" wrapText="1"/>
      <protection locked="0"/>
    </xf>
    <xf numFmtId="0" fontId="14" fillId="0" borderId="9" xfId="0" applyFont="1" applyBorder="1" applyAlignment="1" applyProtection="1">
      <alignment horizontal="justify" vertical="top" wrapText="1"/>
      <protection locked="0"/>
    </xf>
    <xf numFmtId="0" fontId="44" fillId="0" borderId="5" xfId="0" applyFont="1" applyBorder="1" applyAlignment="1" applyProtection="1">
      <alignment horizontal="justify" vertical="top" wrapText="1"/>
      <protection locked="0"/>
    </xf>
    <xf numFmtId="0" fontId="44" fillId="0" borderId="11" xfId="0" applyFont="1" applyBorder="1" applyAlignment="1" applyProtection="1">
      <alignment horizontal="justify" vertical="top" wrapText="1"/>
      <protection locked="0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44" fillId="0" borderId="13" xfId="0" applyFont="1" applyBorder="1" applyAlignment="1" applyProtection="1">
      <alignment horizontal="justify" vertical="top" wrapText="1"/>
      <protection locked="0"/>
    </xf>
    <xf numFmtId="0" fontId="44" fillId="0" borderId="3" xfId="0" applyFont="1" applyBorder="1" applyAlignment="1" applyProtection="1">
      <alignment horizontal="justify" vertical="top" wrapText="1"/>
      <protection locked="0"/>
    </xf>
    <xf numFmtId="0" fontId="44" fillId="0" borderId="9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Border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 applyProtection="1">
      <alignment horizontal="justify" vertical="top" wrapText="1"/>
      <protection locked="0"/>
    </xf>
    <xf numFmtId="0" fontId="39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3" fillId="0" borderId="0" xfId="0" applyFont="1" applyBorder="1" applyAlignment="1" applyProtection="1">
      <alignment horizontal="justify" vertical="top" wrapText="1"/>
      <protection locked="0"/>
    </xf>
    <xf numFmtId="0" fontId="1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5291</xdr:rowOff>
    </xdr:from>
    <xdr:to>
      <xdr:col>0</xdr:col>
      <xdr:colOff>708718</xdr:colOff>
      <xdr:row>67</xdr:row>
      <xdr:rowOff>135042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92566"/>
          <a:ext cx="708718" cy="320251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3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60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33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M24" sqref="M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2" t="s">
        <v>278</v>
      </c>
      <c r="B6" s="203"/>
      <c r="C6" s="203"/>
      <c r="D6" s="203"/>
      <c r="E6" s="203"/>
      <c r="F6" s="203"/>
      <c r="G6" s="203"/>
      <c r="H6" s="20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44647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0.875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0.88194444444444453</v>
      </c>
      <c r="C10" s="61"/>
      <c r="D10" s="116" t="s">
        <v>237</v>
      </c>
      <c r="E10" s="112"/>
      <c r="F10" s="112"/>
      <c r="G10" s="29" t="s">
        <v>228</v>
      </c>
      <c r="H10" s="31"/>
    </row>
    <row r="11" spans="1:8" ht="18" thickTop="1" thickBot="1">
      <c r="A11" s="106" t="s">
        <v>257</v>
      </c>
      <c r="B11" s="107" t="s">
        <v>425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22617</v>
      </c>
      <c r="C12" s="63"/>
      <c r="D12" s="116" t="s">
        <v>374</v>
      </c>
      <c r="E12" s="112"/>
      <c r="F12" s="112"/>
      <c r="G12" s="29" t="s">
        <v>326</v>
      </c>
      <c r="H12" s="31"/>
    </row>
    <row r="13" spans="1:8" ht="15.75">
      <c r="A13" s="20" t="s">
        <v>10</v>
      </c>
      <c r="B13" s="35">
        <f>DATEDIF(B12,B8,"y")</f>
        <v>60</v>
      </c>
      <c r="C13" s="63"/>
      <c r="D13" s="116" t="s">
        <v>248</v>
      </c>
      <c r="E13" s="112"/>
      <c r="F13" s="112"/>
      <c r="G13" s="29"/>
      <c r="H13" s="31"/>
    </row>
    <row r="14" spans="1:8" ht="15.75">
      <c r="A14" s="20" t="s">
        <v>12</v>
      </c>
      <c r="B14" s="24">
        <v>4506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424</v>
      </c>
      <c r="C16" s="18"/>
      <c r="D16" s="41"/>
      <c r="E16" s="41"/>
      <c r="F16" s="41"/>
      <c r="G16" s="159" t="s">
        <v>426</v>
      </c>
      <c r="H16" s="117">
        <v>935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429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5" t="s">
        <v>427</v>
      </c>
      <c r="C20" s="205"/>
      <c r="D20" s="205"/>
      <c r="E20" s="205"/>
      <c r="F20" s="205"/>
      <c r="G20" s="205"/>
      <c r="H20" s="206"/>
    </row>
    <row r="21" spans="1:8">
      <c r="A21" s="66"/>
      <c r="B21" s="207"/>
      <c r="C21" s="207"/>
      <c r="D21" s="207"/>
      <c r="E21" s="207"/>
      <c r="F21" s="207"/>
      <c r="G21" s="207"/>
      <c r="H21" s="208"/>
    </row>
    <row r="22" spans="1:8" ht="15.6" customHeight="1">
      <c r="A22" s="67" t="s">
        <v>336</v>
      </c>
      <c r="B22" s="209" t="s">
        <v>430</v>
      </c>
      <c r="C22" s="209"/>
      <c r="D22" s="209"/>
      <c r="E22" s="209"/>
      <c r="F22" s="209"/>
      <c r="G22" s="209"/>
      <c r="H22" s="210"/>
    </row>
    <row r="23" spans="1:8" ht="14.45" customHeight="1">
      <c r="A23" s="43"/>
      <c r="B23" s="211"/>
      <c r="C23" s="211"/>
      <c r="D23" s="211"/>
      <c r="E23" s="211"/>
      <c r="F23" s="211"/>
      <c r="G23" s="211"/>
      <c r="H23" s="212"/>
    </row>
    <row r="24" spans="1:8" ht="14.45" customHeight="1">
      <c r="A24" s="68"/>
      <c r="B24" s="211"/>
      <c r="C24" s="211"/>
      <c r="D24" s="211"/>
      <c r="E24" s="211"/>
      <c r="F24" s="211"/>
      <c r="G24" s="211"/>
      <c r="H24" s="212"/>
    </row>
    <row r="25" spans="1:8" ht="14.45" customHeight="1">
      <c r="A25" s="43"/>
      <c r="B25" s="211"/>
      <c r="C25" s="211"/>
      <c r="D25" s="211"/>
      <c r="E25" s="211"/>
      <c r="F25" s="211"/>
      <c r="G25" s="211"/>
      <c r="H25" s="212"/>
    </row>
    <row r="26" spans="1:8" ht="14.45" customHeight="1">
      <c r="A26" s="45"/>
      <c r="B26" s="213"/>
      <c r="C26" s="213"/>
      <c r="D26" s="213"/>
      <c r="E26" s="213"/>
      <c r="F26" s="213"/>
      <c r="G26" s="213"/>
      <c r="H26" s="214"/>
    </row>
    <row r="27" spans="1:8" ht="14.45" customHeight="1">
      <c r="A27" s="67" t="s">
        <v>337</v>
      </c>
      <c r="B27" s="209" t="s">
        <v>428</v>
      </c>
      <c r="C27" s="209"/>
      <c r="D27" s="209"/>
      <c r="E27" s="209"/>
      <c r="F27" s="209"/>
      <c r="G27" s="209"/>
      <c r="H27" s="210"/>
    </row>
    <row r="28" spans="1:8" ht="15.6" customHeight="1">
      <c r="A28" s="43"/>
      <c r="B28" s="211"/>
      <c r="C28" s="211"/>
      <c r="D28" s="211"/>
      <c r="E28" s="211"/>
      <c r="F28" s="211"/>
      <c r="G28" s="211"/>
      <c r="H28" s="212"/>
    </row>
    <row r="29" spans="1:8" ht="14.45" customHeight="1">
      <c r="A29" s="43"/>
      <c r="B29" s="211"/>
      <c r="C29" s="211"/>
      <c r="D29" s="211"/>
      <c r="E29" s="211"/>
      <c r="F29" s="211"/>
      <c r="G29" s="211"/>
      <c r="H29" s="212"/>
    </row>
    <row r="30" spans="1:8" ht="14.45" customHeight="1">
      <c r="A30" s="37"/>
      <c r="B30" s="211"/>
      <c r="C30" s="211"/>
      <c r="D30" s="211"/>
      <c r="E30" s="211"/>
      <c r="F30" s="211"/>
      <c r="G30" s="211"/>
      <c r="H30" s="212"/>
    </row>
    <row r="31" spans="1:8" ht="14.45" customHeight="1">
      <c r="A31" s="38"/>
      <c r="B31" s="213"/>
      <c r="C31" s="213"/>
      <c r="D31" s="213"/>
      <c r="E31" s="213"/>
      <c r="F31" s="213"/>
      <c r="G31" s="213"/>
      <c r="H31" s="214"/>
    </row>
    <row r="32" spans="1:8" ht="14.45" customHeight="1">
      <c r="A32" s="67" t="s">
        <v>338</v>
      </c>
      <c r="B32" s="209" t="s">
        <v>431</v>
      </c>
      <c r="C32" s="209"/>
      <c r="D32" s="209"/>
      <c r="E32" s="209"/>
      <c r="F32" s="209"/>
      <c r="G32" s="209"/>
      <c r="H32" s="210"/>
    </row>
    <row r="33" spans="1:8" ht="14.45" customHeight="1">
      <c r="A33" s="43"/>
      <c r="B33" s="211"/>
      <c r="C33" s="211"/>
      <c r="D33" s="211"/>
      <c r="E33" s="211"/>
      <c r="F33" s="211"/>
      <c r="G33" s="211"/>
      <c r="H33" s="212"/>
    </row>
    <row r="34" spans="1:8" ht="15.6" customHeight="1">
      <c r="A34" s="43"/>
      <c r="B34" s="211"/>
      <c r="C34" s="211"/>
      <c r="D34" s="211"/>
      <c r="E34" s="211"/>
      <c r="F34" s="211"/>
      <c r="G34" s="211"/>
      <c r="H34" s="212"/>
    </row>
    <row r="35" spans="1:8" ht="14.45" customHeight="1">
      <c r="A35" s="43"/>
      <c r="B35" s="211"/>
      <c r="C35" s="211"/>
      <c r="D35" s="211"/>
      <c r="E35" s="211"/>
      <c r="F35" s="211"/>
      <c r="G35" s="211"/>
      <c r="H35" s="212"/>
    </row>
    <row r="36" spans="1:8" ht="15.6" customHeight="1">
      <c r="A36" s="151"/>
      <c r="B36" s="211"/>
      <c r="C36" s="211"/>
      <c r="D36" s="211"/>
      <c r="E36" s="211"/>
      <c r="F36" s="211"/>
      <c r="G36" s="211"/>
      <c r="H36" s="212"/>
    </row>
    <row r="37" spans="1:8" ht="14.45" customHeight="1">
      <c r="A37" s="43"/>
      <c r="B37" s="146"/>
      <c r="C37" s="18"/>
      <c r="D37" s="199" t="str">
        <f>IF($A$6=Вмешательства!$D$3,Вмешательства!$N$2,"")</f>
        <v/>
      </c>
      <c r="E37" s="199"/>
      <c r="F37" s="147"/>
      <c r="G37" s="147"/>
      <c r="H37" s="152"/>
    </row>
    <row r="38" spans="1:8" ht="14.45" customHeight="1">
      <c r="A38" s="43"/>
      <c r="B38" s="146"/>
      <c r="C38" s="153"/>
      <c r="D38" s="200"/>
      <c r="E38" s="200"/>
      <c r="F38" s="200"/>
      <c r="G38" s="200"/>
      <c r="H38" s="201"/>
    </row>
    <row r="39" spans="1:8" ht="14.45" customHeight="1">
      <c r="A39" s="40"/>
      <c r="B39" s="147"/>
      <c r="C39" s="153"/>
      <c r="D39" s="200"/>
      <c r="E39" s="200"/>
      <c r="F39" s="200"/>
      <c r="G39" s="200"/>
      <c r="H39" s="201"/>
    </row>
    <row r="40" spans="1:8" ht="14.45" customHeight="1">
      <c r="A40" s="40"/>
      <c r="B40" s="147"/>
      <c r="C40" s="153"/>
      <c r="D40" s="200"/>
      <c r="E40" s="200"/>
      <c r="F40" s="200"/>
      <c r="G40" s="200"/>
      <c r="H40" s="201"/>
    </row>
    <row r="41" spans="1:8" ht="14.45" customHeight="1">
      <c r="A41" s="40"/>
      <c r="B41" s="147"/>
      <c r="C41" s="153"/>
      <c r="D41" s="200"/>
      <c r="E41" s="200"/>
      <c r="F41" s="200"/>
      <c r="G41" s="200"/>
      <c r="H41" s="201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6" t="s">
        <v>432</v>
      </c>
      <c r="E43" s="197"/>
      <c r="F43" s="197"/>
      <c r="G43" s="197"/>
      <c r="H43" s="198"/>
    </row>
    <row r="44" spans="1:8" ht="14.45" customHeight="1">
      <c r="A44" s="40"/>
      <c r="B44" s="147"/>
      <c r="C44" s="155"/>
      <c r="D44" s="197"/>
      <c r="E44" s="197"/>
      <c r="F44" s="197"/>
      <c r="G44" s="197"/>
      <c r="H44" s="198"/>
    </row>
    <row r="45" spans="1:8" ht="14.45" customHeight="1">
      <c r="A45" s="40"/>
      <c r="B45" s="147"/>
      <c r="C45" s="155"/>
      <c r="D45" s="197"/>
      <c r="E45" s="197"/>
      <c r="F45" s="197"/>
      <c r="G45" s="197"/>
      <c r="H45" s="198"/>
    </row>
    <row r="46" spans="1:8">
      <c r="A46" s="40"/>
      <c r="B46" s="147"/>
      <c r="C46" s="155"/>
      <c r="D46" s="197"/>
      <c r="E46" s="197"/>
      <c r="F46" s="197"/>
      <c r="G46" s="197"/>
      <c r="H46" s="198"/>
    </row>
    <row r="47" spans="1:8">
      <c r="A47" s="43"/>
      <c r="B47" s="18"/>
      <c r="C47" s="155"/>
      <c r="D47" s="197"/>
      <c r="E47" s="197"/>
      <c r="F47" s="197"/>
      <c r="G47" s="197"/>
      <c r="H47" s="198"/>
    </row>
    <row r="48" spans="1:8">
      <c r="A48" s="43"/>
      <c r="B48" s="18"/>
      <c r="C48" s="155"/>
      <c r="D48" s="197"/>
      <c r="E48" s="197"/>
      <c r="F48" s="197"/>
      <c r="G48" s="197"/>
      <c r="H48" s="198"/>
    </row>
    <row r="49" spans="1:13">
      <c r="A49" s="45"/>
      <c r="B49" s="36"/>
      <c r="C49" s="156"/>
      <c r="D49" s="197"/>
      <c r="E49" s="197"/>
      <c r="F49" s="197"/>
      <c r="G49" s="197"/>
      <c r="H49" s="198"/>
    </row>
    <row r="50" spans="1:13">
      <c r="A50" s="43"/>
      <c r="B50" s="18"/>
      <c r="C50" s="18"/>
      <c r="D50" s="197"/>
      <c r="E50" s="197"/>
      <c r="F50" s="197"/>
      <c r="G50" s="197"/>
      <c r="H50" s="198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I24" sqref="I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6" t="s">
        <v>273</v>
      </c>
      <c r="B6" s="217"/>
      <c r="C6" s="217"/>
      <c r="D6" s="217"/>
      <c r="E6" s="217"/>
      <c r="F6" s="217"/>
      <c r="G6" s="217"/>
      <c r="H6" s="218"/>
    </row>
    <row r="7" spans="1:8" ht="21.6" customHeight="1">
      <c r="A7" s="216"/>
      <c r="B7" s="217"/>
      <c r="C7" s="217"/>
      <c r="D7" s="217"/>
      <c r="E7" s="217"/>
      <c r="F7" s="217"/>
      <c r="G7" s="217"/>
      <c r="H7" s="218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5" t="s">
        <v>286</v>
      </c>
      <c r="D8" s="215"/>
      <c r="E8" s="215"/>
      <c r="F8" s="83">
        <v>1</v>
      </c>
      <c r="G8" s="145" t="s">
        <v>384</v>
      </c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21166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44647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0.88194444444444453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0.91666666666666663</v>
      </c>
      <c r="C14" s="63"/>
      <c r="D14" s="116" t="s">
        <v>237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5" t="str">
        <f>КАГ!B11</f>
        <v>Синицын В.Н.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22617</v>
      </c>
      <c r="C16" s="18"/>
      <c r="D16" s="116" t="s">
        <v>374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60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4506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07:42</v>
      </c>
      <c r="H20" s="118">
        <f>КАГ!H16</f>
        <v>935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0.88500000000000001</v>
      </c>
    </row>
    <row r="23" spans="1:8" ht="14.45" customHeight="1">
      <c r="A23" s="222" t="s">
        <v>434</v>
      </c>
      <c r="B23" s="223"/>
      <c r="C23" s="223"/>
      <c r="D23" s="223"/>
      <c r="E23" s="223"/>
      <c r="F23" s="223"/>
      <c r="G23" s="223"/>
      <c r="H23" s="224"/>
    </row>
    <row r="24" spans="1:8" ht="14.45" customHeight="1">
      <c r="A24" s="225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225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22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225"/>
      <c r="B27" s="223"/>
      <c r="C27" s="223"/>
      <c r="D27" s="223"/>
      <c r="E27" s="223"/>
      <c r="F27" s="223"/>
      <c r="G27" s="223"/>
      <c r="H27" s="224"/>
    </row>
    <row r="28" spans="1:8" ht="14.45" customHeight="1">
      <c r="A28" s="225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225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225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225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225"/>
      <c r="B32" s="223"/>
      <c r="C32" s="223"/>
      <c r="D32" s="223"/>
      <c r="E32" s="223"/>
      <c r="F32" s="223"/>
      <c r="G32" s="223"/>
      <c r="H32" s="224"/>
    </row>
    <row r="33" spans="1:8" ht="14.45" customHeight="1">
      <c r="A33" s="225"/>
      <c r="B33" s="223"/>
      <c r="C33" s="223"/>
      <c r="D33" s="223"/>
      <c r="E33" s="223"/>
      <c r="F33" s="223"/>
      <c r="G33" s="223"/>
      <c r="H33" s="224"/>
    </row>
    <row r="34" spans="1:8" ht="14.45" customHeight="1">
      <c r="A34" s="225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225"/>
      <c r="B35" s="223"/>
      <c r="C35" s="223"/>
      <c r="D35" s="223"/>
      <c r="E35" s="223"/>
      <c r="F35" s="223"/>
      <c r="G35" s="223"/>
      <c r="H35" s="224"/>
    </row>
    <row r="36" spans="1:8" ht="14.45" customHeight="1">
      <c r="A36" s="225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225"/>
      <c r="B37" s="223"/>
      <c r="C37" s="223"/>
      <c r="D37" s="223"/>
      <c r="E37" s="223"/>
      <c r="F37" s="223"/>
      <c r="G37" s="223"/>
      <c r="H37" s="22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6" t="s">
        <v>433</v>
      </c>
      <c r="E40" s="220"/>
      <c r="F40" s="220"/>
      <c r="G40" s="220"/>
      <c r="H40" s="221"/>
    </row>
    <row r="41" spans="1:8" ht="14.45" customHeight="1">
      <c r="A41" s="37"/>
      <c r="B41" s="33"/>
      <c r="C41" s="148"/>
      <c r="D41" s="220"/>
      <c r="E41" s="220"/>
      <c r="F41" s="220"/>
      <c r="G41" s="220"/>
      <c r="H41" s="221"/>
    </row>
    <row r="42" spans="1:8" ht="14.45" customHeight="1">
      <c r="A42" s="37"/>
      <c r="B42" s="33"/>
      <c r="C42" s="148"/>
      <c r="D42" s="220"/>
      <c r="E42" s="220"/>
      <c r="F42" s="220"/>
      <c r="G42" s="220"/>
      <c r="H42" s="221"/>
    </row>
    <row r="43" spans="1:8" ht="14.45" customHeight="1">
      <c r="A43" s="37"/>
      <c r="B43" s="33"/>
      <c r="C43" s="148"/>
      <c r="D43" s="220"/>
      <c r="E43" s="220"/>
      <c r="F43" s="220"/>
      <c r="G43" s="220"/>
      <c r="H43" s="221"/>
    </row>
    <row r="44" spans="1:8" ht="14.45" customHeight="1">
      <c r="A44" s="37"/>
      <c r="B44" s="33"/>
      <c r="C44" s="148"/>
      <c r="D44" s="220"/>
      <c r="E44" s="220"/>
      <c r="F44" s="220"/>
      <c r="G44" s="220"/>
      <c r="H44" s="221"/>
    </row>
    <row r="45" spans="1:8" ht="14.45" customHeight="1">
      <c r="A45" s="37"/>
      <c r="B45" s="33"/>
      <c r="C45" s="148"/>
      <c r="D45" s="220"/>
      <c r="E45" s="220"/>
      <c r="F45" s="220"/>
      <c r="G45" s="220"/>
      <c r="H45" s="221"/>
    </row>
    <row r="46" spans="1:8" ht="14.45" customHeight="1">
      <c r="A46" s="37"/>
      <c r="B46" s="33"/>
      <c r="C46" s="148"/>
      <c r="D46" s="220"/>
      <c r="E46" s="220"/>
      <c r="F46" s="220"/>
      <c r="G46" s="220"/>
      <c r="H46" s="221"/>
    </row>
    <row r="47" spans="1:8" ht="14.45" customHeight="1">
      <c r="A47" s="43"/>
      <c r="B47" s="18"/>
      <c r="C47" s="148"/>
      <c r="D47" s="220"/>
      <c r="E47" s="220"/>
      <c r="F47" s="220"/>
      <c r="G47" s="220"/>
      <c r="H47" s="221"/>
    </row>
    <row r="48" spans="1:8" ht="14.45" customHeight="1">
      <c r="A48" s="43"/>
      <c r="B48" s="18"/>
      <c r="C48" s="148"/>
      <c r="D48" s="220"/>
      <c r="E48" s="220"/>
      <c r="F48" s="220"/>
      <c r="G48" s="220"/>
      <c r="H48" s="221"/>
    </row>
    <row r="49" spans="1:8" ht="14.45" customHeight="1">
      <c r="A49" s="43"/>
      <c r="B49" s="18"/>
      <c r="C49" s="148"/>
      <c r="D49" s="220"/>
      <c r="E49" s="220"/>
      <c r="F49" s="220"/>
      <c r="G49" s="220"/>
      <c r="H49" s="22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345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I14" sqref="I14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44647</v>
      </c>
      <c r="C2" s="194" t="str">
        <f>IF(ЧКВ!A6=Вмешательства!D4,Вмешательства!K7,Вмешательства!K9)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8" t="s">
        <v>260</v>
      </c>
      <c r="B4" s="189" t="s">
        <v>133</v>
      </c>
      <c r="C4" s="190" t="s">
        <v>15</v>
      </c>
      <c r="D4" s="191" t="str">
        <f>КАГ!$B$11</f>
        <v>Синицын В.Н.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КАГ!A6</f>
        <v>КОРОНАРОГРАФИЯ</v>
      </c>
      <c r="C5" s="164" t="s">
        <v>8</v>
      </c>
      <c r="D5" s="125">
        <f>КАГ!$B$12</f>
        <v>22617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60</v>
      </c>
    </row>
    <row r="7" spans="1:4">
      <c r="A7" s="43"/>
      <c r="B7" s="18"/>
      <c r="C7" s="124" t="s">
        <v>12</v>
      </c>
      <c r="D7" s="126">
        <f>КАГ!$B$14</f>
        <v>4506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92" t="s">
        <v>13</v>
      </c>
      <c r="D10" s="193">
        <f>КАГ!$B$8</f>
        <v>44647</v>
      </c>
    </row>
    <row r="11" spans="1:4">
      <c r="A11" s="32"/>
      <c r="B11" s="136"/>
      <c r="C11" s="136"/>
      <c r="D11" s="137"/>
    </row>
    <row r="12" spans="1:4" ht="18.75" customHeight="1">
      <c r="A12" s="174" t="s">
        <v>416</v>
      </c>
      <c r="B12" s="175" t="s">
        <v>0</v>
      </c>
      <c r="C12" s="175" t="s">
        <v>14</v>
      </c>
      <c r="D12" s="176" t="s">
        <v>128</v>
      </c>
    </row>
    <row r="13" spans="1:4" ht="27.6" customHeight="1">
      <c r="A13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3" s="172" t="s">
        <v>404</v>
      </c>
      <c r="C13" s="173" t="s">
        <v>172</v>
      </c>
      <c r="D13" s="178">
        <v>1</v>
      </c>
    </row>
    <row r="14" spans="1:4" ht="27.6" customHeight="1">
      <c r="A1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68" t="s">
        <v>409</v>
      </c>
      <c r="C14" s="169"/>
      <c r="D14" s="178">
        <v>1</v>
      </c>
    </row>
    <row r="15" spans="1:4" ht="27.6" customHeight="1">
      <c r="A15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68" t="s">
        <v>403</v>
      </c>
      <c r="C15" s="169"/>
      <c r="D15" s="178">
        <v>1</v>
      </c>
    </row>
    <row r="16" spans="1:4" ht="27.6" customHeight="1">
      <c r="A16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6" s="168" t="s">
        <v>413</v>
      </c>
      <c r="C16" s="169"/>
      <c r="D16" s="178">
        <v>1</v>
      </c>
    </row>
    <row r="17" spans="1:4" ht="27.6" customHeight="1">
      <c r="A17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68"/>
      <c r="C17" s="169"/>
      <c r="D17" s="180"/>
    </row>
    <row r="18" spans="1:4" ht="27.6" customHeight="1">
      <c r="A18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68"/>
      <c r="C18" s="169"/>
      <c r="D18" s="180"/>
    </row>
    <row r="19" spans="1:4" ht="27.6" customHeight="1">
      <c r="A19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68"/>
      <c r="C19" s="169"/>
      <c r="D19" s="180"/>
    </row>
    <row r="20" spans="1:4" ht="27.6" customHeight="1">
      <c r="A20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6"/>
      <c r="C20" s="169"/>
      <c r="D20" s="180"/>
    </row>
    <row r="21" spans="1:4" ht="27.6" customHeight="1">
      <c r="A21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68"/>
      <c r="C21" s="169"/>
      <c r="D21" s="181"/>
    </row>
    <row r="22" spans="1:4" ht="27.6" customHeight="1">
      <c r="A22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70"/>
      <c r="C22" s="169"/>
      <c r="D22" s="181"/>
    </row>
    <row r="23" spans="1:4" ht="27.6" customHeight="1">
      <c r="A23" s="18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70"/>
      <c r="C23" s="169"/>
      <c r="D23" s="181"/>
    </row>
    <row r="24" spans="1:4" ht="27.6" customHeight="1">
      <c r="A24" s="18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70"/>
      <c r="C24" s="171"/>
      <c r="D24" s="181"/>
    </row>
    <row r="25" spans="1:4" ht="27.6" customHeight="1">
      <c r="A25" s="18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5"/>
      <c r="C25" s="186"/>
      <c r="D25" s="187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материал'!$C$2:$C$43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5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</row>
    <row r="5" spans="1:15" ht="30">
      <c r="A5" s="10">
        <v>6</v>
      </c>
      <c r="B5" s="2" t="s">
        <v>36</v>
      </c>
      <c r="C5" s="10" t="s">
        <v>37</v>
      </c>
      <c r="D5" s="5" t="s">
        <v>251</v>
      </c>
      <c r="F5" t="s">
        <v>94</v>
      </c>
      <c r="G5">
        <v>218160</v>
      </c>
    </row>
    <row r="6" spans="1:15" ht="30">
      <c r="A6" s="10">
        <v>7</v>
      </c>
      <c r="B6" s="9"/>
      <c r="C6" s="10" t="s">
        <v>99</v>
      </c>
      <c r="D6" s="5" t="s">
        <v>380</v>
      </c>
      <c r="F6" t="s">
        <v>95</v>
      </c>
      <c r="G6">
        <v>194510</v>
      </c>
    </row>
    <row r="7" spans="1:15" ht="30">
      <c r="A7" s="10">
        <v>9</v>
      </c>
      <c r="B7" s="2"/>
      <c r="C7" s="10" t="s">
        <v>294</v>
      </c>
      <c r="D7" s="5" t="s">
        <v>196</v>
      </c>
      <c r="F7" t="s">
        <v>96</v>
      </c>
      <c r="G7">
        <v>323500</v>
      </c>
      <c r="I7" t="s">
        <v>292</v>
      </c>
      <c r="K7" t="s">
        <v>379</v>
      </c>
    </row>
    <row r="8" spans="1:15">
      <c r="A8" s="10">
        <v>10.6</v>
      </c>
      <c r="B8" s="9"/>
      <c r="C8" s="10" t="s">
        <v>80</v>
      </c>
      <c r="D8" s="5" t="s">
        <v>312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12.2</v>
      </c>
      <c r="B9" s="2" t="s">
        <v>35</v>
      </c>
      <c r="C9" s="10" t="s">
        <v>86</v>
      </c>
      <c r="D9" s="5" t="s">
        <v>87</v>
      </c>
      <c r="I9" t="s">
        <v>283</v>
      </c>
      <c r="K9" t="s">
        <v>418</v>
      </c>
    </row>
    <row r="10" spans="1:15">
      <c r="A10" s="10">
        <v>13.8</v>
      </c>
      <c r="B10" s="2"/>
      <c r="C10" s="10" t="s">
        <v>295</v>
      </c>
      <c r="D10" s="5" t="s">
        <v>203</v>
      </c>
      <c r="F10" t="s">
        <v>134</v>
      </c>
      <c r="I10" t="s">
        <v>284</v>
      </c>
    </row>
    <row r="11" spans="1:15">
      <c r="A11" s="10">
        <v>15.4</v>
      </c>
      <c r="B11" s="2" t="s">
        <v>25</v>
      </c>
      <c r="C11" s="10" t="s">
        <v>296</v>
      </c>
      <c r="D11" s="5" t="s">
        <v>26</v>
      </c>
      <c r="F11" s="16" t="s">
        <v>98</v>
      </c>
      <c r="G11" s="16"/>
      <c r="H11" s="16"/>
      <c r="I11" t="s">
        <v>285</v>
      </c>
    </row>
    <row r="12" spans="1:15">
      <c r="A12" s="10">
        <v>17</v>
      </c>
      <c r="B12" s="2" t="s">
        <v>19</v>
      </c>
      <c r="C12" s="10" t="s">
        <v>297</v>
      </c>
      <c r="D12" s="5" t="s">
        <v>20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18.600000000000001</v>
      </c>
      <c r="B13" s="2" t="s">
        <v>21</v>
      </c>
      <c r="C13" s="10" t="s">
        <v>298</v>
      </c>
      <c r="D13" s="5" t="s">
        <v>22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20.2</v>
      </c>
      <c r="B14" s="2" t="s">
        <v>23</v>
      </c>
      <c r="C14" s="10" t="s">
        <v>299</v>
      </c>
      <c r="D14" s="5" t="s">
        <v>24</v>
      </c>
      <c r="F14" s="16" t="s">
        <v>154</v>
      </c>
      <c r="G14" s="16"/>
      <c r="H14" s="16"/>
      <c r="I14" t="s">
        <v>288</v>
      </c>
    </row>
    <row r="15" spans="1:15">
      <c r="A15" s="10">
        <v>21.8</v>
      </c>
      <c r="B15" s="2" t="s">
        <v>27</v>
      </c>
      <c r="C15" s="10" t="s">
        <v>300</v>
      </c>
      <c r="D15" s="5" t="s">
        <v>28</v>
      </c>
      <c r="F15" s="16" t="s">
        <v>156</v>
      </c>
      <c r="G15" s="16"/>
      <c r="H15" s="16"/>
      <c r="I15" t="s">
        <v>274</v>
      </c>
    </row>
    <row r="16" spans="1:15">
      <c r="A16" s="10">
        <v>23.4</v>
      </c>
      <c r="B16" s="2" t="s">
        <v>29</v>
      </c>
      <c r="C16" s="10" t="s">
        <v>301</v>
      </c>
      <c r="D16" s="5" t="s">
        <v>30</v>
      </c>
      <c r="F16" s="16" t="s">
        <v>155</v>
      </c>
      <c r="G16" s="16"/>
      <c r="H16" s="16"/>
      <c r="I16" t="s">
        <v>289</v>
      </c>
    </row>
    <row r="17" spans="1:9">
      <c r="A17" s="10">
        <v>25</v>
      </c>
      <c r="B17" s="2" t="s">
        <v>31</v>
      </c>
      <c r="C17" s="10" t="s">
        <v>302</v>
      </c>
      <c r="D17" s="5" t="s">
        <v>32</v>
      </c>
      <c r="F17" s="16" t="s">
        <v>158</v>
      </c>
      <c r="I17" t="s">
        <v>281</v>
      </c>
    </row>
    <row r="18" spans="1:9">
      <c r="A18" s="10">
        <v>26.6</v>
      </c>
      <c r="B18" s="2" t="s">
        <v>33</v>
      </c>
      <c r="C18" s="10" t="s">
        <v>303</v>
      </c>
      <c r="D18" s="5" t="s">
        <v>34</v>
      </c>
      <c r="F18" s="16"/>
      <c r="I18" t="s">
        <v>290</v>
      </c>
    </row>
    <row r="19" spans="1:9" ht="30">
      <c r="A19" s="10">
        <v>28.2</v>
      </c>
      <c r="B19" s="2" t="s">
        <v>40</v>
      </c>
      <c r="C19" s="10" t="s">
        <v>41</v>
      </c>
      <c r="D19" s="5" t="s">
        <v>42</v>
      </c>
      <c r="I19" t="s">
        <v>291</v>
      </c>
    </row>
    <row r="20" spans="1:9" ht="30">
      <c r="A20" s="10">
        <v>29.8</v>
      </c>
      <c r="B20" s="2" t="s">
        <v>43</v>
      </c>
      <c r="C20" s="10" t="s">
        <v>44</v>
      </c>
      <c r="D20" s="5" t="s">
        <v>45</v>
      </c>
    </row>
    <row r="21" spans="1:9" ht="30">
      <c r="A21" s="10">
        <v>31.4</v>
      </c>
      <c r="B21" s="2" t="s">
        <v>46</v>
      </c>
      <c r="C21" s="10" t="s">
        <v>47</v>
      </c>
      <c r="D21" s="5" t="s">
        <v>48</v>
      </c>
      <c r="F21" s="13"/>
      <c r="G21" s="13"/>
      <c r="H21" s="13"/>
      <c r="I21" s="13"/>
    </row>
    <row r="22" spans="1:9" ht="30">
      <c r="A22" s="10">
        <v>33</v>
      </c>
      <c r="B22" s="2" t="s">
        <v>49</v>
      </c>
      <c r="C22" s="10" t="s">
        <v>50</v>
      </c>
      <c r="D22" s="5" t="s">
        <v>51</v>
      </c>
      <c r="F22" s="13"/>
      <c r="G22" s="13"/>
      <c r="H22" s="13"/>
      <c r="I22" s="13"/>
    </row>
    <row r="23" spans="1:9" ht="30">
      <c r="A23" s="10">
        <v>34.6</v>
      </c>
      <c r="B23" s="2" t="s">
        <v>52</v>
      </c>
      <c r="C23" s="10" t="s">
        <v>53</v>
      </c>
      <c r="D23" s="5" t="s">
        <v>54</v>
      </c>
      <c r="F23" s="13"/>
      <c r="G23" s="13"/>
      <c r="H23" s="13"/>
      <c r="I23" s="13"/>
    </row>
    <row r="24" spans="1:9">
      <c r="A24" s="10">
        <v>36.200000000000003</v>
      </c>
      <c r="B24" s="2" t="s">
        <v>55</v>
      </c>
      <c r="C24" s="10" t="s">
        <v>56</v>
      </c>
      <c r="D24" s="5" t="s">
        <v>57</v>
      </c>
      <c r="F24" s="13"/>
      <c r="G24" s="13"/>
      <c r="H24" s="13"/>
      <c r="I24" s="13"/>
    </row>
    <row r="25" spans="1:9">
      <c r="A25" s="10">
        <v>37.799999999999997</v>
      </c>
      <c r="B25" s="2" t="s">
        <v>58</v>
      </c>
      <c r="C25" s="10" t="s">
        <v>59</v>
      </c>
      <c r="D25" s="5" t="s">
        <v>60</v>
      </c>
      <c r="F25" s="13"/>
      <c r="G25" s="13"/>
      <c r="H25" s="13"/>
      <c r="I25" s="13"/>
    </row>
    <row r="26" spans="1:9" ht="30">
      <c r="A26" s="10">
        <v>39.4</v>
      </c>
      <c r="B26" s="2" t="s">
        <v>61</v>
      </c>
      <c r="C26" s="10" t="s">
        <v>62</v>
      </c>
      <c r="D26" s="5" t="s">
        <v>63</v>
      </c>
      <c r="F26" s="13"/>
      <c r="G26" s="13"/>
      <c r="H26" s="13"/>
      <c r="I26" s="13"/>
    </row>
    <row r="27" spans="1:9" ht="45">
      <c r="A27" s="10">
        <v>41</v>
      </c>
      <c r="B27" s="2" t="s">
        <v>64</v>
      </c>
      <c r="C27" s="10" t="s">
        <v>65</v>
      </c>
      <c r="D27" s="5" t="s">
        <v>66</v>
      </c>
      <c r="F27" s="13"/>
      <c r="G27" s="13"/>
      <c r="H27" s="13"/>
      <c r="I27" s="13"/>
    </row>
    <row r="28" spans="1:9">
      <c r="A28" s="10">
        <v>42.6</v>
      </c>
      <c r="B28" s="2" t="s">
        <v>67</v>
      </c>
      <c r="C28" s="94" t="s">
        <v>309</v>
      </c>
      <c r="D28" s="5" t="s">
        <v>310</v>
      </c>
      <c r="F28" s="13"/>
      <c r="G28" s="13"/>
      <c r="H28" s="13"/>
      <c r="I28" s="13"/>
    </row>
    <row r="29" spans="1:9" ht="45">
      <c r="A29" s="10">
        <v>44.2</v>
      </c>
      <c r="B29" s="2" t="s">
        <v>68</v>
      </c>
      <c r="C29" s="94" t="s">
        <v>69</v>
      </c>
      <c r="D29" s="5" t="s">
        <v>70</v>
      </c>
      <c r="F29" s="13"/>
      <c r="G29" s="13"/>
      <c r="H29" s="13"/>
      <c r="I29" s="13"/>
    </row>
    <row r="30" spans="1:9" ht="30">
      <c r="A30" s="10">
        <v>45.8</v>
      </c>
      <c r="B30" s="2" t="s">
        <v>71</v>
      </c>
      <c r="C30" s="94" t="s">
        <v>72</v>
      </c>
      <c r="D30" s="5" t="s">
        <v>73</v>
      </c>
      <c r="F30" s="13"/>
      <c r="G30" s="13"/>
      <c r="H30" s="13"/>
      <c r="I30" s="13"/>
    </row>
    <row r="31" spans="1:9">
      <c r="A31" s="10">
        <v>47.4</v>
      </c>
      <c r="B31" s="2" t="s">
        <v>74</v>
      </c>
      <c r="C31" s="94" t="s">
        <v>305</v>
      </c>
      <c r="D31" s="5" t="s">
        <v>75</v>
      </c>
      <c r="F31" s="13"/>
      <c r="G31" s="13"/>
      <c r="H31" s="13"/>
      <c r="I31" s="13"/>
    </row>
    <row r="32" spans="1:9">
      <c r="A32" s="10">
        <v>49</v>
      </c>
      <c r="B32" s="2" t="s">
        <v>76</v>
      </c>
      <c r="C32" s="94" t="s">
        <v>304</v>
      </c>
      <c r="D32" s="5" t="s">
        <v>77</v>
      </c>
      <c r="F32" s="13"/>
      <c r="G32" s="13"/>
      <c r="H32" s="13"/>
      <c r="I32" s="13"/>
    </row>
    <row r="33" spans="1:9">
      <c r="A33" s="10">
        <v>50.6</v>
      </c>
      <c r="B33" s="2" t="s">
        <v>78</v>
      </c>
      <c r="C33" s="94" t="s">
        <v>306</v>
      </c>
      <c r="D33" s="5" t="s">
        <v>79</v>
      </c>
      <c r="F33" s="13"/>
      <c r="G33" s="13"/>
      <c r="H33" s="13"/>
      <c r="I33" s="13"/>
    </row>
    <row r="34" spans="1:9">
      <c r="A34" s="10">
        <v>52.2</v>
      </c>
      <c r="B34" s="2" t="s">
        <v>81</v>
      </c>
      <c r="C34" s="94" t="s">
        <v>82</v>
      </c>
      <c r="D34" s="5" t="s">
        <v>307</v>
      </c>
      <c r="F34" s="13"/>
      <c r="G34" s="13"/>
      <c r="H34" s="13"/>
      <c r="I34" s="13"/>
    </row>
    <row r="35" spans="1:9">
      <c r="A35" s="10">
        <v>53.8</v>
      </c>
      <c r="B35" s="2" t="s">
        <v>83</v>
      </c>
      <c r="C35" s="94" t="s">
        <v>84</v>
      </c>
      <c r="D35" s="5" t="s">
        <v>308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311</v>
      </c>
      <c r="D36" s="6" t="s">
        <v>88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opLeftCell="A8" zoomScaleNormal="100" workbookViewId="0">
      <selection activeCell="AF21" sqref="AF2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DES, Resolute Integtity</v>
      </c>
      <c r="S2" s="139" t="str">
        <f>IFERROR(INDEX(Расходка[Наименование расходного материала],MATCH(Расходка[№],Поиск_расходки[Индекс2],0)),"")</f>
        <v>Launcher 6F JL 4.0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BasixCOMPAK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104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159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105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113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106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107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108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177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109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110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111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112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124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5" s="4" t="s">
        <v>5</v>
      </c>
      <c r="AG15" s="4" t="s">
        <v>423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402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Cougar LS Hydro-Track®</v>
      </c>
      <c r="W16" s="139" t="str">
        <f>IFERROR(INDEX(Расходка[Наименование расходного материала],MATCH(Расходка[№],Поиск_расходки[Индекс6],0)),"")</f>
        <v>Cougar LS Hydro-Track®</v>
      </c>
      <c r="X16" s="139" t="str">
        <f>IFERROR(INDEX(Расходка[Наименование расходного материала],MATCH(Расходка[№],Поиск_расходки[Индекс7],0)),"")</f>
        <v>Cougar LS Hydro-Track®</v>
      </c>
      <c r="Y16" s="139" t="str">
        <f>IFERROR(INDEX(Расходка[Наименование расходного материала],MATCH(Расходка[№],Поиск_расходки[Индекс8],0)),"")</f>
        <v>Cougar LS Hydro-Track®</v>
      </c>
      <c r="Z16" s="139" t="str">
        <f>IFERROR(INDEX(Расходка[Наименование расходного материала],MATCH(Расходка[№],Поиск_расходки[Индекс9],0)),"")</f>
        <v>Cougar LS Hydro-Track®</v>
      </c>
      <c r="AA16" s="139" t="str">
        <f>IFERROR(INDEX(Расходка[Наименование расходного материала],MATCH(Расходка[№],Поиск_расходки[Индекс10],0)),"")</f>
        <v>Cougar LS Hydro-Track®</v>
      </c>
      <c r="AB16" s="139" t="str">
        <f>IFERROR(INDEX(Расходка[Наименование расходного материала],MATCH(Расходка[№],Поиск_расходки[Индекс11],0)),"")</f>
        <v>Cougar LS Hydro-Track®</v>
      </c>
      <c r="AC16" s="139" t="str">
        <f>IFERROR(INDEX(Расходка[Наименование расходного материала],MATCH(Расходка[№],Поиск_расходки[Индекс12],0)),"")</f>
        <v>Cougar LS Hydro-Track®</v>
      </c>
      <c r="AD16" s="139" t="str">
        <f>IFERROR(INDEX(Расходка[Наименование расходного материала],MATCH(Расходка[№],Поиск_расходки[Индекс13],0)),"")</f>
        <v>Cougar LS Hydro-Track®</v>
      </c>
      <c r="AF16" s="4" t="s">
        <v>5</v>
      </c>
      <c r="AG16" s="4" t="s">
        <v>420</v>
      </c>
    </row>
    <row r="17" spans="1:33">
      <c r="A17">
        <v>16</v>
      </c>
      <c r="B17" t="s">
        <v>3</v>
      </c>
      <c r="C17" s="1" t="s">
        <v>403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1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Intuition</v>
      </c>
      <c r="W17" s="139" t="str">
        <f>IFERROR(INDEX(Расходка[Наименование расходного материала],MATCH(Расходка[№],Поиск_расходки[Индекс6],0)),"")</f>
        <v>Intuition</v>
      </c>
      <c r="X17" s="139" t="str">
        <f>IFERROR(INDEX(Расходка[Наименование расходного материала],MATCH(Расходка[№],Поиск_расходки[Индекс7],0)),"")</f>
        <v>Intuition</v>
      </c>
      <c r="Y17" s="139" t="str">
        <f>IFERROR(INDEX(Расходка[Наименование расходного материала],MATCH(Расходка[№],Поиск_расходки[Индекс8],0)),"")</f>
        <v>Intuition</v>
      </c>
      <c r="Z17" s="139" t="str">
        <f>IFERROR(INDEX(Расходка[Наименование расходного материала],MATCH(Расходка[№],Поиск_расходки[Индекс9],0)),"")</f>
        <v>Intuition</v>
      </c>
      <c r="AA17" s="139" t="str">
        <f>IFERROR(INDEX(Расходка[Наименование расходного материала],MATCH(Расходка[№],Поиск_расходки[Индекс10],0)),"")</f>
        <v>Intuition</v>
      </c>
      <c r="AB17" s="139" t="str">
        <f>IFERROR(INDEX(Расходка[Наименование расходного материала],MATCH(Расходка[№],Поиск_расходки[Индекс11],0)),"")</f>
        <v>Intuition</v>
      </c>
      <c r="AC17" s="139" t="str">
        <f>IFERROR(INDEX(Расходка[Наименование расходного материала],MATCH(Расходка[№],Поиск_расходки[Индекс12],0)),"")</f>
        <v>Intuition</v>
      </c>
      <c r="AD17" s="139" t="str">
        <f>IFERROR(INDEX(Расходка[Наименование расходного материала],MATCH(Расходка[№],Поиск_расходки[Индекс13],0)),"")</f>
        <v>Intuition</v>
      </c>
      <c r="AF17" s="4" t="s">
        <v>5</v>
      </c>
      <c r="AG17" s="4" t="s">
        <v>114</v>
      </c>
    </row>
    <row r="18" spans="1:33">
      <c r="A18">
        <v>17</v>
      </c>
      <c r="B18" t="s">
        <v>6</v>
      </c>
      <c r="C18" s="163" t="s">
        <v>404</v>
      </c>
      <c r="D18" s="1"/>
      <c r="E18" s="140">
        <f>IF(ISNUMBER(SEARCH('Карта учёта'!$B$13,Расходка[[#This Row],[Наименование расходного материала]])),MAX($E$1:E17)+1,0)</f>
        <v>1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DES, Resolute Integtity</v>
      </c>
      <c r="W18" s="139" t="str">
        <f>IFERROR(INDEX(Расходка[Наименование расходного материала],MATCH(Расходка[№],Поиск_расходки[Индекс6],0)),"")</f>
        <v>DES, Resolute Integtity</v>
      </c>
      <c r="X18" s="139" t="str">
        <f>IFERROR(INDEX(Расходка[Наименование расходного материала],MATCH(Расходка[№],Поиск_расходки[Индекс7],0)),"")</f>
        <v>DES, Resolute Integtity</v>
      </c>
      <c r="Y18" s="139" t="str">
        <f>IFERROR(INDEX(Расходка[Наименование расходного материала],MATCH(Расходка[№],Поиск_расходки[Индекс8],0)),"")</f>
        <v>DES, Resolute Integtity</v>
      </c>
      <c r="Z18" s="139" t="str">
        <f>IFERROR(INDEX(Расходка[Наименование расходного материала],MATCH(Расходка[№],Поиск_расходки[Индекс9],0)),"")</f>
        <v>DES, Resolute Integtity</v>
      </c>
      <c r="AA18" s="139" t="str">
        <f>IFERROR(INDEX(Расходка[Наименование расходного материала],MATCH(Расходка[№],Поиск_расходки[Индекс10],0)),"")</f>
        <v>DES, Resolute Integtity</v>
      </c>
      <c r="AB18" s="139" t="str">
        <f>IFERROR(INDEX(Расходка[Наименование расходного материала],MATCH(Расходка[№],Поиск_расходки[Индекс11],0)),"")</f>
        <v>DES, Resolute Integtity</v>
      </c>
      <c r="AC18" s="139" t="str">
        <f>IFERROR(INDEX(Расходка[Наименование расходного материала],MATCH(Расходка[№],Поиск_расходки[Индекс12],0)),"")</f>
        <v>DES, Resolute Integtity</v>
      </c>
      <c r="AD18" s="139" t="str">
        <f>IFERROR(INDEX(Расходка[Наименование расходного материала],MATCH(Расходка[№],Поиск_расходки[Индекс13],0)),"")</f>
        <v>DES, Resolute Integtity</v>
      </c>
      <c r="AF18" s="4" t="s">
        <v>5</v>
      </c>
      <c r="AG18" s="4" t="s">
        <v>115</v>
      </c>
    </row>
    <row r="19" spans="1:33">
      <c r="A19">
        <v>18</v>
      </c>
      <c r="B19" t="s">
        <v>6</v>
      </c>
      <c r="C19" s="1" t="s">
        <v>348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BMS, Integtity</v>
      </c>
      <c r="W19" s="139" t="str">
        <f>IFERROR(INDEX(Расходка[Наименование расходного материала],MATCH(Расходка[№],Поиск_расходки[Индекс6],0)),"")</f>
        <v>BMS, Integtity</v>
      </c>
      <c r="X19" s="139" t="str">
        <f>IFERROR(INDEX(Расходка[Наименование расходного материала],MATCH(Расходка[№],Поиск_расходки[Индекс7],0)),"")</f>
        <v>BMS, Integtity</v>
      </c>
      <c r="Y19" s="139" t="str">
        <f>IFERROR(INDEX(Расходка[Наименование расходного материала],MATCH(Расходка[№],Поиск_расходки[Индекс8],0)),"")</f>
        <v>BMS, Integtity</v>
      </c>
      <c r="Z19" s="139" t="str">
        <f>IFERROR(INDEX(Расходка[Наименование расходного материала],MATCH(Расходка[№],Поиск_расходки[Индекс9],0)),"")</f>
        <v>BMS, Integtity</v>
      </c>
      <c r="AA19" s="139" t="str">
        <f>IFERROR(INDEX(Расходка[Наименование расходного материала],MATCH(Расходка[№],Поиск_расходки[Индекс10],0)),"")</f>
        <v>BMS, Integtity</v>
      </c>
      <c r="AB19" s="139" t="str">
        <f>IFERROR(INDEX(Расходка[Наименование расходного материала],MATCH(Расходка[№],Поиск_расходки[Индекс11],0)),"")</f>
        <v>BMS, Integtity</v>
      </c>
      <c r="AC19" s="139" t="str">
        <f>IFERROR(INDEX(Расходка[Наименование расходного материала],MATCH(Расходка[№],Поиск_расходки[Индекс12],0)),"")</f>
        <v>BMS, Integtity</v>
      </c>
      <c r="AD19" s="139" t="str">
        <f>IFERROR(INDEX(Расходка[Наименование расходного материала],MATCH(Расходка[№],Поиск_расходки[Индекс13],0)),"")</f>
        <v>BMS, Integtity</v>
      </c>
      <c r="AF19" s="4" t="s">
        <v>5</v>
      </c>
      <c r="AG19" s="4" t="s">
        <v>116</v>
      </c>
    </row>
    <row r="20" spans="1:33">
      <c r="A20">
        <v>19</v>
      </c>
      <c r="B20" t="s">
        <v>123</v>
      </c>
      <c r="C20" s="1" t="s">
        <v>405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Guidezilla™ II 6F</v>
      </c>
      <c r="W20" s="139" t="str">
        <f>IFERROR(INDEX(Расходка[Наименование расходного материала],MATCH(Расходка[№],Поиск_расходки[Индекс6],0)),"")</f>
        <v>Guidezilla™ II 6F</v>
      </c>
      <c r="X20" s="139" t="str">
        <f>IFERROR(INDEX(Расходка[Наименование расходного материала],MATCH(Расходка[№],Поиск_расходки[Индекс7],0)),"")</f>
        <v>Guidezilla™ II 6F</v>
      </c>
      <c r="Y20" s="139" t="str">
        <f>IFERROR(INDEX(Расходка[Наименование расходного материала],MATCH(Расходка[№],Поиск_расходки[Индекс8],0)),"")</f>
        <v>Guidezilla™ II 6F</v>
      </c>
      <c r="Z20" s="139" t="str">
        <f>IFERROR(INDEX(Расходка[Наименование расходного материала],MATCH(Расходка[№],Поиск_расходки[Индекс9],0)),"")</f>
        <v>Guidezilla™ II 6F</v>
      </c>
      <c r="AA20" s="139" t="str">
        <f>IFERROR(INDEX(Расходка[Наименование расходного материала],MATCH(Расходка[№],Поиск_расходки[Индекс10],0)),"")</f>
        <v>Guidezilla™ II 6F</v>
      </c>
      <c r="AB20" s="139" t="str">
        <f>IFERROR(INDEX(Расходка[Наименование расходного материала],MATCH(Расходка[№],Поиск_расходки[Индекс11],0)),"")</f>
        <v>Guidezilla™ II 6F</v>
      </c>
      <c r="AC20" s="139" t="str">
        <f>IFERROR(INDEX(Расходка[Наименование расходного материала],MATCH(Расходка[№],Поиск_расходки[Индекс12],0)),"")</f>
        <v>Guidezilla™ II 6F</v>
      </c>
      <c r="AD20" s="139" t="str">
        <f>IFERROR(INDEX(Расходка[Наименование расходного материала],MATCH(Расходка[№],Поиск_расходки[Индекс13],0)),"")</f>
        <v>Guidezilla™ II 6F</v>
      </c>
      <c r="AF20" s="4" t="s">
        <v>5</v>
      </c>
      <c r="AG20" s="4" t="s">
        <v>117</v>
      </c>
    </row>
    <row r="21" spans="1:33">
      <c r="A21">
        <v>20</v>
      </c>
      <c r="B21" t="s">
        <v>4</v>
      </c>
      <c r="C21" t="s">
        <v>406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Launcher 6F EBU 3.5</v>
      </c>
      <c r="W21" s="139" t="str">
        <f>IFERROR(INDEX(Расходка[Наименование расходного материала],MATCH(Расходка[№],Поиск_расходки[Индекс6],0)),"")</f>
        <v>Launcher 6F EBU 3.5</v>
      </c>
      <c r="X21" s="139" t="str">
        <f>IFERROR(INDEX(Расходка[Наименование расходного материала],MATCH(Расходка[№],Поиск_расходки[Индекс7],0)),"")</f>
        <v>Launcher 6F EBU 3.5</v>
      </c>
      <c r="Y21" s="139" t="str">
        <f>IFERROR(INDEX(Расходка[Наименование расходного материала],MATCH(Расходка[№],Поиск_расходки[Индекс8],0)),"")</f>
        <v>Launcher 6F EBU 3.5</v>
      </c>
      <c r="Z21" s="139" t="str">
        <f>IFERROR(INDEX(Расходка[Наименование расходного материала],MATCH(Расходка[№],Поиск_расходки[Индекс9],0)),"")</f>
        <v>Launcher 6F EBU 3.5</v>
      </c>
      <c r="AA21" s="139" t="str">
        <f>IFERROR(INDEX(Расходка[Наименование расходного материала],MATCH(Расходка[№],Поиск_расходки[Индекс10],0)),"")</f>
        <v>Launcher 6F EBU 3.5</v>
      </c>
      <c r="AB21" s="139" t="str">
        <f>IFERROR(INDEX(Расходка[Наименование расходного материала],MATCH(Расходка[№],Поиск_расходки[Индекс11],0)),"")</f>
        <v>Launcher 6F EBU 3.5</v>
      </c>
      <c r="AC21" s="139" t="str">
        <f>IFERROR(INDEX(Расходка[Наименование расходного материала],MATCH(Расходка[№],Поиск_расходки[Индекс12],0)),"")</f>
        <v>Launcher 6F EBU 3.5</v>
      </c>
      <c r="AD21" s="139" t="str">
        <f>IFERROR(INDEX(Расходка[Наименование расходного материала],MATCH(Расходка[№],Поиск_расходки[Индекс13],0)),"")</f>
        <v>Launcher 6F EBU 3.5</v>
      </c>
      <c r="AF21" s="4" t="s">
        <v>5</v>
      </c>
      <c r="AG21" s="4" t="s">
        <v>118</v>
      </c>
    </row>
    <row r="22" spans="1:33">
      <c r="A22">
        <v>21</v>
      </c>
      <c r="B22" t="s">
        <v>4</v>
      </c>
      <c r="C22" t="s">
        <v>407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Launcher 6F EBU 4.0</v>
      </c>
      <c r="W22" s="139" t="str">
        <f>IFERROR(INDEX(Расходка[Наименование расходного материала],MATCH(Расходка[№],Поиск_расходки[Индекс6],0)),"")</f>
        <v>Launcher 6F EBU 4.0</v>
      </c>
      <c r="X22" s="139" t="str">
        <f>IFERROR(INDEX(Расходка[Наименование расходного материала],MATCH(Расходка[№],Поиск_расходки[Индекс7],0)),"")</f>
        <v>Launcher 6F EBU 4.0</v>
      </c>
      <c r="Y22" s="139" t="str">
        <f>IFERROR(INDEX(Расходка[Наименование расходного материала],MATCH(Расходка[№],Поиск_расходки[Индекс8],0)),"")</f>
        <v>Launcher 6F EBU 4.0</v>
      </c>
      <c r="Z22" s="139" t="str">
        <f>IFERROR(INDEX(Расходка[Наименование расходного материала],MATCH(Расходка[№],Поиск_расходки[Индекс9],0)),"")</f>
        <v>Launcher 6F EBU 4.0</v>
      </c>
      <c r="AA22" s="139" t="str">
        <f>IFERROR(INDEX(Расходка[Наименование расходного материала],MATCH(Расходка[№],Поиск_расходки[Индекс10],0)),"")</f>
        <v>Launcher 6F EBU 4.0</v>
      </c>
      <c r="AB22" s="139" t="str">
        <f>IFERROR(INDEX(Расходка[Наименование расходного материала],MATCH(Расходка[№],Поиск_расходки[Индекс11],0)),"")</f>
        <v>Launcher 6F EBU 4.0</v>
      </c>
      <c r="AC22" s="139" t="str">
        <f>IFERROR(INDEX(Расходка[Наименование расходного материала],MATCH(Расходка[№],Поиск_расходки[Индекс12],0)),"")</f>
        <v>Launcher 6F EBU 4.0</v>
      </c>
      <c r="AD22" s="139" t="str">
        <f>IFERROR(INDEX(Расходка[Наименование расходного материала],MATCH(Расходка[№],Поиск_расходки[Индекс13],0)),"")</f>
        <v>Launcher 6F EBU 4.0</v>
      </c>
      <c r="AF22" s="4" t="s">
        <v>5</v>
      </c>
      <c r="AG22" s="4" t="s">
        <v>119</v>
      </c>
    </row>
    <row r="23" spans="1:33">
      <c r="A23">
        <v>22</v>
      </c>
      <c r="B23" t="s">
        <v>4</v>
      </c>
      <c r="C23" t="s">
        <v>408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Launcher 6F JL 3.5</v>
      </c>
      <c r="W23" s="139" t="str">
        <f>IFERROR(INDEX(Расходка[Наименование расходного материала],MATCH(Расходка[№],Поиск_расходки[Индекс6],0)),"")</f>
        <v>Launcher 6F JL 3.5</v>
      </c>
      <c r="X23" s="139" t="str">
        <f>IFERROR(INDEX(Расходка[Наименование расходного материала],MATCH(Расходка[№],Поиск_расходки[Индекс7],0)),"")</f>
        <v>Launcher 6F JL 3.5</v>
      </c>
      <c r="Y23" s="139" t="str">
        <f>IFERROR(INDEX(Расходка[Наименование расходного материала],MATCH(Расходка[№],Поиск_расходки[Индекс8],0)),"")</f>
        <v>Launcher 6F JL 3.5</v>
      </c>
      <c r="Z23" s="139" t="str">
        <f>IFERROR(INDEX(Расходка[Наименование расходного материала],MATCH(Расходка[№],Поиск_расходки[Индекс9],0)),"")</f>
        <v>Launcher 6F JL 3.5</v>
      </c>
      <c r="AA23" s="139" t="str">
        <f>IFERROR(INDEX(Расходка[Наименование расходного материала],MATCH(Расходка[№],Поиск_расходки[Индекс10],0)),"")</f>
        <v>Launcher 6F JL 3.5</v>
      </c>
      <c r="AB23" s="139" t="str">
        <f>IFERROR(INDEX(Расходка[Наименование расходного материала],MATCH(Расходка[№],Поиск_расходки[Индекс11],0)),"")</f>
        <v>Launcher 6F JL 3.5</v>
      </c>
      <c r="AC23" s="139" t="str">
        <f>IFERROR(INDEX(Расходка[Наименование расходного материала],MATCH(Расходка[№],Поиск_расходки[Индекс12],0)),"")</f>
        <v>Launcher 6F JL 3.5</v>
      </c>
      <c r="AD23" s="139" t="str">
        <f>IFERROR(INDEX(Расходка[Наименование расходного материала],MATCH(Расходка[№],Поиск_расходки[Индекс13],0)),"")</f>
        <v>Launcher 6F JL 3.5</v>
      </c>
      <c r="AF23" s="4" t="s">
        <v>5</v>
      </c>
      <c r="AG23" s="4" t="s">
        <v>120</v>
      </c>
    </row>
    <row r="24" spans="1:33">
      <c r="A24">
        <v>23</v>
      </c>
      <c r="B24" t="s">
        <v>4</v>
      </c>
      <c r="C24" t="s">
        <v>409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1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Launcher 6F JL 4.0</v>
      </c>
      <c r="W24" s="139" t="str">
        <f>IFERROR(INDEX(Расходка[Наименование расходного материала],MATCH(Расходка[№],Поиск_расходки[Индекс6],0)),"")</f>
        <v>Launcher 6F JL 4.0</v>
      </c>
      <c r="X24" s="139" t="str">
        <f>IFERROR(INDEX(Расходка[Наименование расходного материала],MATCH(Расходка[№],Поиск_расходки[Индекс7],0)),"")</f>
        <v>Launcher 6F JL 4.0</v>
      </c>
      <c r="Y24" s="139" t="str">
        <f>IFERROR(INDEX(Расходка[Наименование расходного материала],MATCH(Расходка[№],Поиск_расходки[Индекс8],0)),"")</f>
        <v>Launcher 6F JL 4.0</v>
      </c>
      <c r="Z24" s="139" t="str">
        <f>IFERROR(INDEX(Расходка[Наименование расходного материала],MATCH(Расходка[№],Поиск_расходки[Индекс9],0)),"")</f>
        <v>Launcher 6F JL 4.0</v>
      </c>
      <c r="AA24" s="139" t="str">
        <f>IFERROR(INDEX(Расходка[Наименование расходного материала],MATCH(Расходка[№],Поиск_расходки[Индекс10],0)),"")</f>
        <v>Launcher 6F JL 4.0</v>
      </c>
      <c r="AB24" s="139" t="str">
        <f>IFERROR(INDEX(Расходка[Наименование расходного материала],MATCH(Расходка[№],Поиск_расходки[Индекс11],0)),"")</f>
        <v>Launcher 6F JL 4.0</v>
      </c>
      <c r="AC24" s="139" t="str">
        <f>IFERROR(INDEX(Расходка[Наименование расходного материала],MATCH(Расходка[№],Поиск_расходки[Индекс12],0)),"")</f>
        <v>Launcher 6F JL 4.0</v>
      </c>
      <c r="AD24" s="139" t="str">
        <f>IFERROR(INDEX(Расходка[Наименование расходного материала],MATCH(Расходка[№],Поиск_расходки[Индекс13],0)),"")</f>
        <v>Launcher 6F JL 4.0</v>
      </c>
      <c r="AF24" s="4" t="s">
        <v>5</v>
      </c>
      <c r="AG24" s="4" t="s">
        <v>121</v>
      </c>
    </row>
    <row r="25" spans="1:33">
      <c r="A25">
        <v>24</v>
      </c>
      <c r="B25" t="s">
        <v>4</v>
      </c>
      <c r="C25" t="s">
        <v>415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Launcher 6F JL 4.5</v>
      </c>
      <c r="W25" s="139" t="str">
        <f>IFERROR(INDEX(Расходка[Наименование расходного материала],MATCH(Расходка[№],Поиск_расходки[Индекс6],0)),"")</f>
        <v>Launcher 6F JL 4.5</v>
      </c>
      <c r="X25" s="139" t="str">
        <f>IFERROR(INDEX(Расходка[Наименование расходного материала],MATCH(Расходка[№],Поиск_расходки[Индекс7],0)),"")</f>
        <v>Launcher 6F JL 4.5</v>
      </c>
      <c r="Y25" s="139" t="str">
        <f>IFERROR(INDEX(Расходка[Наименование расходного материала],MATCH(Расходка[№],Поиск_расходки[Индекс8],0)),"")</f>
        <v>Launcher 6F JL 4.5</v>
      </c>
      <c r="Z25" s="139" t="str">
        <f>IFERROR(INDEX(Расходка[Наименование расходного материала],MATCH(Расходка[№],Поиск_расходки[Индекс9],0)),"")</f>
        <v>Launcher 6F JL 4.5</v>
      </c>
      <c r="AA25" s="139" t="str">
        <f>IFERROR(INDEX(Расходка[Наименование расходного материала],MATCH(Расходка[№],Поиск_расходки[Индекс10],0)),"")</f>
        <v>Launcher 6F JL 4.5</v>
      </c>
      <c r="AB25" s="139" t="str">
        <f>IFERROR(INDEX(Расходка[Наименование расходного материала],MATCH(Расходка[№],Поиск_расходки[Индекс11],0)),"")</f>
        <v>Launcher 6F JL 4.5</v>
      </c>
      <c r="AC25" s="139" t="str">
        <f>IFERROR(INDEX(Расходка[Наименование расходного материала],MATCH(Расходка[№],Поиск_расходки[Индекс12],0)),"")</f>
        <v>Launcher 6F JL 4.5</v>
      </c>
      <c r="AD25" s="139" t="str">
        <f>IFERROR(INDEX(Расходка[Наименование расходного материала],MATCH(Расходка[№],Поиск_расходки[Индекс13],0)),"")</f>
        <v>Launcher 6F JL 4.5</v>
      </c>
      <c r="AF25" s="4" t="s">
        <v>5</v>
      </c>
      <c r="AG25" s="4" t="s">
        <v>377</v>
      </c>
    </row>
    <row r="26" spans="1:33">
      <c r="A26">
        <v>25</v>
      </c>
      <c r="B26" t="s">
        <v>4</v>
      </c>
      <c r="C26" t="s">
        <v>410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Launcher 6F JR 3.5</v>
      </c>
      <c r="W26" s="144" t="str">
        <f>IFERROR(INDEX(Расходка[Наименование расходного материала],MATCH(Расходка[№],Поиск_расходки[Индекс6],0)),"")</f>
        <v>Launcher 6F JR 3.5</v>
      </c>
      <c r="X26" s="144" t="str">
        <f>IFERROR(INDEX(Расходка[Наименование расходного материала],MATCH(Расходка[№],Поиск_расходки[Индекс7],0)),"")</f>
        <v>Launcher 6F JR 3.5</v>
      </c>
      <c r="Y26" s="144" t="str">
        <f>IFERROR(INDEX(Расходка[Наименование расходного материала],MATCH(Расходка[№],Поиск_расходки[Индекс8],0)),"")</f>
        <v>Launcher 6F JR 3.5</v>
      </c>
      <c r="Z26" s="144" t="str">
        <f>IFERROR(INDEX(Расходка[Наименование расходного материала],MATCH(Расходка[№],Поиск_расходки[Индекс9],0)),"")</f>
        <v>Launcher 6F JR 3.5</v>
      </c>
      <c r="AA26" s="144" t="str">
        <f>IFERROR(INDEX(Расходка[Наименование расходного материала],MATCH(Расходка[№],Поиск_расходки[Индекс10],0)),"")</f>
        <v>Launcher 6F JR 3.5</v>
      </c>
      <c r="AB26" s="144" t="str">
        <f>IFERROR(INDEX(Расходка[Наименование расходного материала],MATCH(Расходка[№],Поиск_расходки[Индекс11],0)),"")</f>
        <v>Launcher 6F JR 3.5</v>
      </c>
      <c r="AC26" s="144" t="str">
        <f>IFERROR(INDEX(Расходка[Наименование расходного материала],MATCH(Расходка[№],Поиск_расходки[Индекс12],0)),"")</f>
        <v>Launcher 6F JR 3.5</v>
      </c>
      <c r="AD26" s="144" t="str">
        <f>IFERROR(INDEX(Расходка[Наименование расходного материала],MATCH(Расходка[№],Поиск_расходки[Индекс13],0)),"")</f>
        <v>Launcher 6F JR 3.5</v>
      </c>
      <c r="AF26" s="4" t="s">
        <v>5</v>
      </c>
      <c r="AG26" s="4" t="s">
        <v>378</v>
      </c>
    </row>
    <row r="27" spans="1:33">
      <c r="A27">
        <v>26</v>
      </c>
      <c r="B27" t="s">
        <v>4</v>
      </c>
      <c r="C27" t="s">
        <v>411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JR 4.0</v>
      </c>
      <c r="W27" s="144" t="str">
        <f>IFERROR(INDEX(Расходка[Наименование расходного материала],MATCH(Расходка[№],Поиск_расходки[Индекс6],0)),"")</f>
        <v>Launcher 6F JR 4.0</v>
      </c>
      <c r="X27" s="144" t="str">
        <f>IFERROR(INDEX(Расходка[Наименование расходного материала],MATCH(Расходка[№],Поиск_расходки[Индекс7],0)),"")</f>
        <v>Launcher 6F JR 4.0</v>
      </c>
      <c r="Y27" s="144" t="str">
        <f>IFERROR(INDEX(Расходка[Наименование расходного материала],MATCH(Расходка[№],Поиск_расходки[Индекс8],0)),"")</f>
        <v>Launcher 6F JR 4.0</v>
      </c>
      <c r="Z27" s="144" t="str">
        <f>IFERROR(INDEX(Расходка[Наименование расходного материала],MATCH(Расходка[№],Поиск_расходки[Индекс9],0)),"")</f>
        <v>Launcher 6F JR 4.0</v>
      </c>
      <c r="AA27" s="144" t="str">
        <f>IFERROR(INDEX(Расходка[Наименование расходного материала],MATCH(Расходка[№],Поиск_расходки[Индекс10],0)),"")</f>
        <v>Launcher 6F JR 4.0</v>
      </c>
      <c r="AB27" s="144" t="str">
        <f>IFERROR(INDEX(Расходка[Наименование расходного материала],MATCH(Расходка[№],Поиск_расходки[Индекс11],0)),"")</f>
        <v>Launcher 6F JR 4.0</v>
      </c>
      <c r="AC27" s="144" t="str">
        <f>IFERROR(INDEX(Расходка[Наименование расходного материала],MATCH(Расходка[№],Поиск_расходки[Индекс12],0)),"")</f>
        <v>Launcher 6F JR 4.0</v>
      </c>
      <c r="AD27" s="144" t="str">
        <f>IFERROR(INDEX(Расходка[Наименование расходного материала],MATCH(Расходка[№],Поиск_расходки[Индекс13],0)),"")</f>
        <v>Launcher 6F JR 4.0</v>
      </c>
      <c r="AF27" s="4" t="s">
        <v>6</v>
      </c>
      <c r="AG27" s="4" t="s">
        <v>161</v>
      </c>
    </row>
    <row r="28" spans="1:33">
      <c r="A28">
        <v>27</v>
      </c>
      <c r="B28" t="s">
        <v>4</v>
      </c>
      <c r="C28" t="s">
        <v>422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7F JL 3.5</v>
      </c>
      <c r="W28" s="144" t="str">
        <f>IFERROR(INDEX(Расходка[Наименование расходного материала],MATCH(Расходка[№],Поиск_расходки[Индекс6],0)),"")</f>
        <v>Launcher 7F JL 3.5</v>
      </c>
      <c r="X28" s="144" t="str">
        <f>IFERROR(INDEX(Расходка[Наименование расходного материала],MATCH(Расходка[№],Поиск_расходки[Индекс7],0)),"")</f>
        <v>Launcher 7F JL 3.5</v>
      </c>
      <c r="Y28" s="144" t="str">
        <f>IFERROR(INDEX(Расходка[Наименование расходного материала],MATCH(Расходка[№],Поиск_расходки[Индекс8],0)),"")</f>
        <v>Launcher 7F JL 3.5</v>
      </c>
      <c r="Z28" s="144" t="str">
        <f>IFERROR(INDEX(Расходка[Наименование расходного материала],MATCH(Расходка[№],Поиск_расходки[Индекс9],0)),"")</f>
        <v>Launcher 7F JL 3.5</v>
      </c>
      <c r="AA28" s="144" t="str">
        <f>IFERROR(INDEX(Расходка[Наименование расходного материала],MATCH(Расходка[№],Поиск_расходки[Индекс10],0)),"")</f>
        <v>Launcher 7F JL 3.5</v>
      </c>
      <c r="AB28" s="144" t="str">
        <f>IFERROR(INDEX(Расходка[Наименование расходного материала],MATCH(Расходка[№],Поиск_расходки[Индекс11],0)),"")</f>
        <v>Launcher 7F JL 3.5</v>
      </c>
      <c r="AC28" s="144" t="str">
        <f>IFERROR(INDEX(Расходка[Наименование расходного материала],MATCH(Расходка[№],Поиск_расходки[Индекс12],0)),"")</f>
        <v>Launcher 7F JL 3.5</v>
      </c>
      <c r="AD28" s="144" t="str">
        <f>IFERROR(INDEX(Расходка[Наименование расходного материала],MATCH(Расходка[№],Поиск_расходки[Индекс13],0)),"")</f>
        <v>Launcher 7F JL 3.5</v>
      </c>
      <c r="AF28" s="4" t="s">
        <v>6</v>
      </c>
      <c r="AG28" s="4" t="s">
        <v>162</v>
      </c>
    </row>
    <row r="29" spans="1:33">
      <c r="A29">
        <v>28</v>
      </c>
      <c r="B29" t="s">
        <v>4</v>
      </c>
      <c r="C29" t="s">
        <v>421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7F JL 4.0</v>
      </c>
      <c r="W29" s="144" t="str">
        <f>IFERROR(INDEX(Расходка[Наименование расходного материала],MATCH(Расходка[№],Поиск_расходки[Индекс6],0)),"")</f>
        <v>Launcher 7F JL 4.0</v>
      </c>
      <c r="X29" s="144" t="str">
        <f>IFERROR(INDEX(Расходка[Наименование расходного материала],MATCH(Расходка[№],Поиск_расходки[Индекс7],0)),"")</f>
        <v>Launcher 7F JL 4.0</v>
      </c>
      <c r="Y29" s="144" t="str">
        <f>IFERROR(INDEX(Расходка[Наименование расходного материала],MATCH(Расходка[№],Поиск_расходки[Индекс8],0)),"")</f>
        <v>Launcher 7F JL 4.0</v>
      </c>
      <c r="Z29" s="144" t="str">
        <f>IFERROR(INDEX(Расходка[Наименование расходного материала],MATCH(Расходка[№],Поиск_расходки[Индекс9],0)),"")</f>
        <v>Launcher 7F JL 4.0</v>
      </c>
      <c r="AA29" s="144" t="str">
        <f>IFERROR(INDEX(Расходка[Наименование расходного материала],MATCH(Расходка[№],Поиск_расходки[Индекс10],0)),"")</f>
        <v>Launcher 7F JL 4.0</v>
      </c>
      <c r="AB29" s="144" t="str">
        <f>IFERROR(INDEX(Расходка[Наименование расходного материала],MATCH(Расходка[№],Поиск_расходки[Индекс11],0)),"")</f>
        <v>Launcher 7F JL 4.0</v>
      </c>
      <c r="AC29" s="144" t="str">
        <f>IFERROR(INDEX(Расходка[Наименование расходного материала],MATCH(Расходка[№],Поиск_расходки[Индекс12],0)),"")</f>
        <v>Launcher 7F JL 4.0</v>
      </c>
      <c r="AD29" s="144" t="str">
        <f>IFERROR(INDEX(Расходка[Наименование расходного материала],MATCH(Расходка[№],Поиск_расходки[Индекс13],0)),"")</f>
        <v>Launcher 7F JL 4.0</v>
      </c>
      <c r="AF29" s="4" t="s">
        <v>6</v>
      </c>
      <c r="AG29" s="4" t="s">
        <v>165</v>
      </c>
    </row>
    <row r="30" spans="1:33">
      <c r="A30">
        <v>29</v>
      </c>
      <c r="B30" t="s">
        <v>371</v>
      </c>
      <c r="C30" s="1" t="s">
        <v>412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Angio-Seal™ VIP</v>
      </c>
      <c r="W30" s="144" t="str">
        <f>IFERROR(INDEX(Расходка[Наименование расходного материала],MATCH(Расходка[№],Поиск_расходки[Индекс6],0)),"")</f>
        <v>Angio-Seal™ VIP</v>
      </c>
      <c r="X30" s="144" t="str">
        <f>IFERROR(INDEX(Расходка[Наименование расходного материала],MATCH(Расходка[№],Поиск_расходки[Индекс7],0)),"")</f>
        <v>Angio-Seal™ VIP</v>
      </c>
      <c r="Y30" s="144" t="str">
        <f>IFERROR(INDEX(Расходка[Наименование расходного материала],MATCH(Расходка[№],Поиск_расходки[Индекс8],0)),"")</f>
        <v>Angio-Seal™ VIP</v>
      </c>
      <c r="Z30" s="144" t="str">
        <f>IFERROR(INDEX(Расходка[Наименование расходного материала],MATCH(Расходка[№],Поиск_расходки[Индекс9],0)),"")</f>
        <v>Angio-Seal™ VIP</v>
      </c>
      <c r="AA30" s="144" t="str">
        <f>IFERROR(INDEX(Расходка[Наименование расходного материала],MATCH(Расходка[№],Поиск_расходки[Индекс10],0)),"")</f>
        <v>Angio-Seal™ VIP</v>
      </c>
      <c r="AB30" s="144" t="str">
        <f>IFERROR(INDEX(Расходка[Наименование расходного материала],MATCH(Расходка[№],Поиск_расходки[Индекс11],0)),"")</f>
        <v>Angio-Seal™ VIP</v>
      </c>
      <c r="AC30" s="144" t="str">
        <f>IFERROR(INDEX(Расходка[Наименование расходного материала],MATCH(Расходка[№],Поиск_расходки[Индекс12],0)),"")</f>
        <v>Angio-Seal™ VIP</v>
      </c>
      <c r="AD30" s="144" t="str">
        <f>IFERROR(INDEX(Расходка[Наименование расходного материала],MATCH(Расходка[№],Поиск_расходки[Индекс13],0)),"")</f>
        <v>Angio-Seal™ VIP</v>
      </c>
      <c r="AF30" s="4" t="s">
        <v>6</v>
      </c>
      <c r="AG30" s="4" t="s">
        <v>167</v>
      </c>
    </row>
    <row r="31" spans="1:33">
      <c r="A31">
        <v>30</v>
      </c>
      <c r="B31" t="s">
        <v>381</v>
      </c>
      <c r="C31" t="s">
        <v>413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1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BasixCOMPAK</v>
      </c>
      <c r="W31" s="144" t="str">
        <f>IFERROR(INDEX(Расходка[Наименование расходного материала],MATCH(Расходка[№],Поиск_расходки[Индекс6],0)),"")</f>
        <v>BasixCOMPAK</v>
      </c>
      <c r="X31" s="144" t="str">
        <f>IFERROR(INDEX(Расходка[Наименование расходного материала],MATCH(Расходка[№],Поиск_расходки[Индекс7],0)),"")</f>
        <v>BasixCOMPAK</v>
      </c>
      <c r="Y31" s="144" t="str">
        <f>IFERROR(INDEX(Расходка[Наименование расходного материала],MATCH(Расходка[№],Поиск_расходки[Индекс8],0)),"")</f>
        <v>BasixCOMPAK</v>
      </c>
      <c r="Z31" s="144" t="str">
        <f>IFERROR(INDEX(Расходка[Наименование расходного материала],MATCH(Расходка[№],Поиск_расходки[Индекс9],0)),"")</f>
        <v>BasixCOMPAK</v>
      </c>
      <c r="AA31" s="144" t="str">
        <f>IFERROR(INDEX(Расходка[Наименование расходного материала],MATCH(Расходка[№],Поиск_расходки[Индекс10],0)),"")</f>
        <v>BasixCOMPAK</v>
      </c>
      <c r="AB31" s="144" t="str">
        <f>IFERROR(INDEX(Расходка[Наименование расходного материала],MATCH(Расходка[№],Поиск_расходки[Индекс11],0)),"")</f>
        <v>BasixCOMPAK</v>
      </c>
      <c r="AC31" s="144" t="str">
        <f>IFERROR(INDEX(Расходка[Наименование расходного материала],MATCH(Расходка[№],Поиск_расходки[Индекс12],0)),"")</f>
        <v>BasixCOMPAK</v>
      </c>
      <c r="AD31" s="144" t="str">
        <f>IFERROR(INDEX(Расходка[Наименование расходного материала],MATCH(Расходка[№],Поиск_расходки[Индекс13],0)),"")</f>
        <v>BasixCOMPAK</v>
      </c>
      <c r="AF31" s="4" t="s">
        <v>6</v>
      </c>
      <c r="AG31" s="4" t="s">
        <v>166</v>
      </c>
    </row>
    <row r="32" spans="1:33">
      <c r="A32">
        <v>31</v>
      </c>
      <c r="B32" t="s">
        <v>383</v>
      </c>
      <c r="C32" s="1" t="s">
        <v>414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Nitrex 260</v>
      </c>
      <c r="W32" s="144" t="str">
        <f>IFERROR(INDEX(Расходка[Наименование расходного материала],MATCH(Расходка[№],Поиск_расходки[Индекс6],0)),"")</f>
        <v>Nitrex 260</v>
      </c>
      <c r="X32" s="144" t="str">
        <f>IFERROR(INDEX(Расходка[Наименование расходного материала],MATCH(Расходка[№],Поиск_расходки[Индекс7],0)),"")</f>
        <v>Nitrex 260</v>
      </c>
      <c r="Y32" s="144" t="str">
        <f>IFERROR(INDEX(Расходка[Наименование расходного материала],MATCH(Расходка[№],Поиск_расходки[Индекс8],0)),"")</f>
        <v>Nitrex 260</v>
      </c>
      <c r="Z32" s="144" t="str">
        <f>IFERROR(INDEX(Расходка[Наименование расходного материала],MATCH(Расходка[№],Поиск_расходки[Индекс9],0)),"")</f>
        <v>Nitrex 260</v>
      </c>
      <c r="AA32" s="144" t="str">
        <f>IFERROR(INDEX(Расходка[Наименование расходного материала],MATCH(Расходка[№],Поиск_расходки[Индекс10],0)),"")</f>
        <v>Nitrex 260</v>
      </c>
      <c r="AB32" s="144" t="str">
        <f>IFERROR(INDEX(Расходка[Наименование расходного материала],MATCH(Расходка[№],Поиск_расходки[Индекс11],0)),"")</f>
        <v>Nitrex 260</v>
      </c>
      <c r="AC32" s="144" t="str">
        <f>IFERROR(INDEX(Расходка[Наименование расходного материала],MATCH(Расходка[№],Поиск_расходки[Индекс12],0)),"")</f>
        <v>Nitrex 260</v>
      </c>
      <c r="AD32" s="144" t="str">
        <f>IFERROR(INDEX(Расходка[Наименование расходного материала],MATCH(Расходка[№],Поиск_расходки[Индекс13],0)),"")</f>
        <v>Nitrex 260</v>
      </c>
      <c r="AF32" s="4" t="s">
        <v>6</v>
      </c>
      <c r="AG32" s="4" t="s">
        <v>169</v>
      </c>
    </row>
    <row r="33" spans="1:33">
      <c r="A33">
        <v>32</v>
      </c>
      <c r="B33" t="s">
        <v>271</v>
      </c>
      <c r="C33" s="1" t="s">
        <v>419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Oscor 7F</v>
      </c>
      <c r="W33" s="144" t="str">
        <f>IFERROR(INDEX(Расходка[Наименование расходного материала],MATCH(Расходка[№],Поиск_расходки[Индекс6],0)),"")</f>
        <v>Oscor 7F</v>
      </c>
      <c r="X33" s="144" t="str">
        <f>IFERROR(INDEX(Расходка[Наименование расходного материала],MATCH(Расходка[№],Поиск_расходки[Индекс7],0)),"")</f>
        <v>Oscor 7F</v>
      </c>
      <c r="Y33" s="144" t="str">
        <f>IFERROR(INDEX(Расходка[Наименование расходного материала],MATCH(Расходка[№],Поиск_расходки[Индекс8],0)),"")</f>
        <v>Oscor 7F</v>
      </c>
      <c r="Z33" s="144" t="str">
        <f>IFERROR(INDEX(Расходка[Наименование расходного материала],MATCH(Расходка[№],Поиск_расходки[Индекс9],0)),"")</f>
        <v>Oscor 7F</v>
      </c>
      <c r="AA33" s="144" t="str">
        <f>IFERROR(INDEX(Расходка[Наименование расходного материала],MATCH(Расходка[№],Поиск_расходки[Индекс10],0)),"")</f>
        <v>Oscor 7F</v>
      </c>
      <c r="AB33" s="144" t="str">
        <f>IFERROR(INDEX(Расходка[Наименование расходного материала],MATCH(Расходка[№],Поиск_расходки[Индекс11],0)),"")</f>
        <v>Oscor 7F</v>
      </c>
      <c r="AC33" s="144" t="str">
        <f>IFERROR(INDEX(Расходка[Наименование расходного материала],MATCH(Расходка[№],Поиск_расходки[Индекс12],0)),"")</f>
        <v>Oscor 7F</v>
      </c>
      <c r="AD33" s="144" t="str">
        <f>IFERROR(INDEX(Расходка[Наименование расходного материала],MATCH(Расходка[№],Поиск_расходки[Индекс13],0)),"")</f>
        <v>Oscor 7F</v>
      </c>
      <c r="AF33" s="4" t="s">
        <v>6</v>
      </c>
      <c r="AG33" s="4" t="s">
        <v>170</v>
      </c>
    </row>
    <row r="34" spans="1:33">
      <c r="C34" s="1"/>
      <c r="AF34" s="4" t="s">
        <v>6</v>
      </c>
      <c r="AG34" s="4" t="s">
        <v>177</v>
      </c>
    </row>
    <row r="35" spans="1:33">
      <c r="AF35" s="4" t="s">
        <v>6</v>
      </c>
      <c r="AG35" s="4" t="s">
        <v>171</v>
      </c>
    </row>
    <row r="36" spans="1:33">
      <c r="AF36" s="4" t="s">
        <v>6</v>
      </c>
      <c r="AG36" s="4" t="s">
        <v>172</v>
      </c>
    </row>
    <row r="37" spans="1:33">
      <c r="AF37" s="4" t="s">
        <v>6</v>
      </c>
      <c r="AG37" s="4" t="s">
        <v>173</v>
      </c>
    </row>
    <row r="38" spans="1:33">
      <c r="AF38" s="4" t="s">
        <v>6</v>
      </c>
      <c r="AG38" s="4" t="s">
        <v>174</v>
      </c>
    </row>
    <row r="39" spans="1:33">
      <c r="AF39" s="4" t="s">
        <v>6</v>
      </c>
      <c r="AG39" s="4" t="s">
        <v>175</v>
      </c>
    </row>
    <row r="40" spans="1:33">
      <c r="AF40" s="4" t="s">
        <v>6</v>
      </c>
      <c r="AG40" s="4" t="s">
        <v>176</v>
      </c>
    </row>
    <row r="41" spans="1:33">
      <c r="AF41" s="4" t="s">
        <v>6</v>
      </c>
      <c r="AG41" s="4" t="s">
        <v>189</v>
      </c>
    </row>
    <row r="42" spans="1:33">
      <c r="AF42" s="4" t="s">
        <v>6</v>
      </c>
      <c r="AG42" s="4" t="s">
        <v>111</v>
      </c>
    </row>
    <row r="43" spans="1:33">
      <c r="C43" s="1"/>
      <c r="AF43" s="4" t="s">
        <v>6</v>
      </c>
      <c r="AG43" s="4" t="s">
        <v>163</v>
      </c>
    </row>
    <row r="44" spans="1:33">
      <c r="AF44" s="4" t="s">
        <v>6</v>
      </c>
      <c r="AG44" s="4" t="s">
        <v>178</v>
      </c>
    </row>
    <row r="45" spans="1:33">
      <c r="AF45" s="4" t="s">
        <v>6</v>
      </c>
      <c r="AG45" s="4" t="s">
        <v>168</v>
      </c>
    </row>
    <row r="46" spans="1:33">
      <c r="AF46" s="4" t="s">
        <v>6</v>
      </c>
      <c r="AG46" s="4" t="s">
        <v>179</v>
      </c>
    </row>
    <row r="47" spans="1:33">
      <c r="AF47" s="4" t="s">
        <v>6</v>
      </c>
      <c r="AG47" s="4" t="s">
        <v>180</v>
      </c>
    </row>
    <row r="48" spans="1:33">
      <c r="AF48" s="4" t="s">
        <v>6</v>
      </c>
      <c r="AG48" s="4" t="s">
        <v>181</v>
      </c>
    </row>
    <row r="49" spans="32:33">
      <c r="AF49" s="4" t="s">
        <v>6</v>
      </c>
      <c r="AG49" s="4" t="s">
        <v>188</v>
      </c>
    </row>
    <row r="50" spans="32:33">
      <c r="AF50" s="4" t="s">
        <v>6</v>
      </c>
      <c r="AG50" s="4" t="s">
        <v>116</v>
      </c>
    </row>
    <row r="51" spans="32:33">
      <c r="AF51" s="4" t="s">
        <v>6</v>
      </c>
      <c r="AG51" s="4" t="s">
        <v>182</v>
      </c>
    </row>
    <row r="52" spans="32:33">
      <c r="AF52" s="4" t="s">
        <v>6</v>
      </c>
      <c r="AG52" s="4" t="s">
        <v>183</v>
      </c>
    </row>
    <row r="53" spans="32:33">
      <c r="AF53" s="4" t="s">
        <v>6</v>
      </c>
      <c r="AG53" s="4" t="s">
        <v>184</v>
      </c>
    </row>
    <row r="54" spans="32:33">
      <c r="AF54" s="4" t="s">
        <v>6</v>
      </c>
      <c r="AG54" s="4" t="s">
        <v>185</v>
      </c>
    </row>
    <row r="55" spans="32:33">
      <c r="AF55" s="4" t="s">
        <v>6</v>
      </c>
      <c r="AG55" s="4" t="s">
        <v>186</v>
      </c>
    </row>
    <row r="56" spans="32:33">
      <c r="AF56" s="4" t="s">
        <v>6</v>
      </c>
      <c r="AG56" s="4" t="s">
        <v>187</v>
      </c>
    </row>
    <row r="57" spans="32:33">
      <c r="AF57" s="4" t="s">
        <v>6</v>
      </c>
      <c r="AG57" s="4" t="s">
        <v>376</v>
      </c>
    </row>
    <row r="58" spans="32:33">
      <c r="AF58" s="4" t="s">
        <v>6</v>
      </c>
      <c r="AG58" s="4" t="s">
        <v>120</v>
      </c>
    </row>
    <row r="59" spans="32:33">
      <c r="AF59" s="4" t="s">
        <v>6</v>
      </c>
      <c r="AG59" s="4" t="s">
        <v>121</v>
      </c>
    </row>
    <row r="60" spans="32:33">
      <c r="AF60" s="4" t="s">
        <v>6</v>
      </c>
      <c r="AG60" s="4" t="s">
        <v>164</v>
      </c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207</v>
      </c>
    </row>
    <row r="61" spans="1:2">
      <c r="A61" t="s">
        <v>236</v>
      </c>
      <c r="B61" t="s">
        <v>210</v>
      </c>
    </row>
    <row r="62" spans="1:2">
      <c r="A62" t="s">
        <v>236</v>
      </c>
      <c r="B62" t="s">
        <v>204</v>
      </c>
    </row>
    <row r="63" spans="1:2">
      <c r="A63" t="s">
        <v>236</v>
      </c>
      <c r="B63" t="s">
        <v>213</v>
      </c>
    </row>
    <row r="64" spans="1:2">
      <c r="A64" t="s">
        <v>236</v>
      </c>
      <c r="B64" t="s">
        <v>216</v>
      </c>
    </row>
    <row r="65" spans="1:2">
      <c r="A65" t="s">
        <v>236</v>
      </c>
      <c r="B65" t="s">
        <v>219</v>
      </c>
    </row>
    <row r="66" spans="1:2">
      <c r="A66" t="s">
        <v>236</v>
      </c>
      <c r="B66" t="s">
        <v>222</v>
      </c>
    </row>
    <row r="67" spans="1:2">
      <c r="A67" t="s">
        <v>236</v>
      </c>
      <c r="B67" t="s">
        <v>225</v>
      </c>
    </row>
    <row r="68" spans="1:2">
      <c r="A68" t="s">
        <v>236</v>
      </c>
      <c r="B68" t="s">
        <v>227</v>
      </c>
    </row>
    <row r="69" spans="1:2">
      <c r="A69" t="s">
        <v>248</v>
      </c>
      <c r="B69" t="s">
        <v>206</v>
      </c>
    </row>
    <row r="70" spans="1:2">
      <c r="A70" t="s">
        <v>248</v>
      </c>
      <c r="B70" t="s">
        <v>341</v>
      </c>
    </row>
    <row r="71" spans="1:2">
      <c r="A71" t="s">
        <v>248</v>
      </c>
      <c r="B71" t="s">
        <v>209</v>
      </c>
    </row>
    <row r="72" spans="1:2">
      <c r="A72" t="s">
        <v>248</v>
      </c>
      <c r="B72" t="s">
        <v>212</v>
      </c>
    </row>
    <row r="73" spans="1:2">
      <c r="A73" t="s">
        <v>248</v>
      </c>
      <c r="B73" t="s">
        <v>215</v>
      </c>
    </row>
    <row r="74" spans="1:2">
      <c r="A74" t="s">
        <v>248</v>
      </c>
      <c r="B74" t="s">
        <v>218</v>
      </c>
    </row>
    <row r="75" spans="1:2">
      <c r="A75" t="s">
        <v>248</v>
      </c>
      <c r="B75" t="s">
        <v>224</v>
      </c>
    </row>
    <row r="76" spans="1:2">
      <c r="A76" t="s">
        <v>248</v>
      </c>
      <c r="B76" t="s">
        <v>221</v>
      </c>
    </row>
    <row r="77" spans="1:2">
      <c r="A77" t="s">
        <v>248</v>
      </c>
      <c r="B77" t="s">
        <v>226</v>
      </c>
    </row>
    <row r="78" spans="1:2">
      <c r="A78" t="s">
        <v>248</v>
      </c>
      <c r="B78" t="s">
        <v>229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2022-03-27T18:17:02Z</cp:lastPrinted>
  <dcterms:created xsi:type="dcterms:W3CDTF">2015-06-05T18:19:34Z</dcterms:created>
  <dcterms:modified xsi:type="dcterms:W3CDTF">2022-03-27T19:02:03Z</dcterms:modified>
</cp:coreProperties>
</file>