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F34" i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J6" i="1" s="1"/>
  <c r="J7" i="1" s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N8" i="1" l="1"/>
  <c r="N9" i="1" s="1"/>
  <c r="F6" i="1"/>
  <c r="I6" i="1"/>
  <c r="I7" i="1" s="1"/>
  <c r="I8" i="1" s="1"/>
  <c r="I9" i="1" s="1"/>
  <c r="G7" i="1"/>
  <c r="G8" i="1" s="1"/>
  <c r="E6" i="1"/>
  <c r="E7" i="1" s="1"/>
  <c r="E8" i="1" s="1"/>
  <c r="J8" i="1"/>
  <c r="M6" i="1"/>
  <c r="H7" i="1"/>
  <c r="O7" i="1"/>
  <c r="Q8" i="1"/>
  <c r="L8" i="1"/>
  <c r="K7" i="1"/>
  <c r="P11" i="1"/>
  <c r="N10" i="1" l="1"/>
  <c r="F7" i="1"/>
  <c r="J9" i="1"/>
  <c r="J10" i="1" s="1"/>
  <c r="M7" i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H11" i="1"/>
  <c r="H12" i="1" s="1"/>
  <c r="H13" i="1" s="1"/>
  <c r="F8" i="1" l="1"/>
  <c r="F9" i="1" s="1"/>
  <c r="F10" i="1" s="1"/>
  <c r="F11" i="1" s="1"/>
  <c r="F12" i="1" s="1"/>
  <c r="J11" i="1"/>
  <c r="J12" i="1" s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H14" i="1"/>
  <c r="N13" i="1" l="1"/>
  <c r="AA2" i="1" s="1"/>
  <c r="E11" i="1"/>
  <c r="E12" i="1" s="1"/>
  <c r="E13" i="1" s="1"/>
  <c r="E14" i="1" s="1"/>
  <c r="F13" i="1"/>
  <c r="G11" i="1"/>
  <c r="G12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H15" i="1"/>
  <c r="H16" i="1" s="1"/>
  <c r="F14" i="1" l="1"/>
  <c r="F15" i="1" s="1"/>
  <c r="I15" i="1"/>
  <c r="M15" i="1"/>
  <c r="O15" i="1"/>
  <c r="L13" i="1"/>
  <c r="L14" i="1" s="1"/>
  <c r="L15" i="1" s="1"/>
  <c r="H17" i="1"/>
  <c r="J17" i="1"/>
  <c r="P16" i="1"/>
  <c r="Q15" i="1"/>
  <c r="N16" i="1"/>
  <c r="K12" i="1"/>
  <c r="G13" i="1"/>
  <c r="E17" i="1"/>
  <c r="H18" i="1" l="1"/>
  <c r="H19" i="1" s="1"/>
  <c r="H20" i="1" s="1"/>
  <c r="H21" i="1" s="1"/>
  <c r="H22" i="1" s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H23" i="1"/>
  <c r="H24" i="1" s="1"/>
  <c r="F18" i="1"/>
  <c r="E18" i="1"/>
  <c r="E19" i="1" s="1"/>
  <c r="E20" i="1" s="1"/>
  <c r="I18" i="1" l="1"/>
  <c r="I19" i="1" s="1"/>
  <c r="I20" i="1" s="1"/>
  <c r="I21" i="1" s="1"/>
  <c r="I22" i="1" s="1"/>
  <c r="I23" i="1" s="1"/>
  <c r="I24" i="1" s="1"/>
  <c r="P18" i="1"/>
  <c r="P19" i="1" s="1"/>
  <c r="P20" i="1" s="1"/>
  <c r="V2" i="1"/>
  <c r="Z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5" i="1"/>
  <c r="F19" i="1"/>
  <c r="E21" i="1"/>
  <c r="K18" i="1" l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I25" i="1"/>
  <c r="I26" i="1"/>
  <c r="Q25" i="1"/>
  <c r="Q26" i="1" s="1"/>
  <c r="K25" i="1"/>
  <c r="K26" i="1" s="1"/>
  <c r="K27" i="1" s="1"/>
  <c r="H26" i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F20" i="1"/>
  <c r="E22" i="1"/>
  <c r="G18" i="1" l="1"/>
  <c r="G19" i="1" s="1"/>
  <c r="G20" i="1" s="1"/>
  <c r="U2" i="1"/>
  <c r="AD26" i="1"/>
  <c r="I27" i="1"/>
  <c r="Q27" i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F21" i="1"/>
  <c r="E23" i="1"/>
  <c r="E24" i="1" s="1"/>
  <c r="AD27" i="1" l="1"/>
  <c r="H30" i="1"/>
  <c r="I28" i="1"/>
  <c r="Q29" i="1"/>
  <c r="K29" i="1"/>
  <c r="P24" i="1"/>
  <c r="M23" i="1"/>
  <c r="Z3" i="1"/>
  <c r="Z4" i="1"/>
  <c r="Z12" i="1"/>
  <c r="Z6" i="1"/>
  <c r="Z10" i="1"/>
  <c r="G23" i="1"/>
  <c r="O22" i="1"/>
  <c r="J25" i="1"/>
  <c r="N23" i="1"/>
  <c r="L21" i="1"/>
  <c r="F22" i="1"/>
  <c r="E25" i="1"/>
  <c r="E26" i="1" s="1"/>
  <c r="E27" i="1" s="1"/>
  <c r="L22" i="1" l="1"/>
  <c r="L23" i="1" s="1"/>
  <c r="L24" i="1" s="1"/>
  <c r="M24" i="1"/>
  <c r="M25" i="1" s="1"/>
  <c r="H31" i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W34" i="1" s="1"/>
  <c r="G24" i="1"/>
  <c r="P25" i="1"/>
  <c r="N24" i="1"/>
  <c r="AA9" i="1"/>
  <c r="Z18" i="1"/>
  <c r="Z19" i="1"/>
  <c r="Z14" i="1"/>
  <c r="Z23" i="1"/>
  <c r="Z20" i="1"/>
  <c r="Z9" i="1"/>
  <c r="Z22" i="1"/>
  <c r="Z5" i="1"/>
  <c r="Z21" i="1"/>
  <c r="Z15" i="1"/>
  <c r="Z11" i="1"/>
  <c r="Z24" i="1"/>
  <c r="Z16" i="1"/>
  <c r="Z8" i="1"/>
  <c r="Z13" i="1"/>
  <c r="O23" i="1"/>
  <c r="O24" i="1" s="1"/>
  <c r="AA18" i="1"/>
  <c r="F23" i="1"/>
  <c r="F24" i="1" s="1"/>
  <c r="H32" i="1" l="1"/>
  <c r="W33" i="1"/>
  <c r="W32" i="1"/>
  <c r="AD30" i="1"/>
  <c r="Q31" i="1"/>
  <c r="Q32" i="1" s="1"/>
  <c r="Q33" i="1" s="1"/>
  <c r="AD17" i="1" s="1"/>
  <c r="K31" i="1"/>
  <c r="W30" i="1"/>
  <c r="W31" i="1"/>
  <c r="E30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Q34" i="1" l="1"/>
  <c r="AD34" i="1" s="1"/>
  <c r="G27" i="1"/>
  <c r="AD33" i="1"/>
  <c r="AD32" i="1"/>
  <c r="E31" i="1"/>
  <c r="E32" i="1" s="1"/>
  <c r="E33" i="1" s="1"/>
  <c r="H33" i="1"/>
  <c r="H34" i="1" s="1"/>
  <c r="U34" i="1" s="1"/>
  <c r="U31" i="1"/>
  <c r="U10" i="1"/>
  <c r="U17" i="1"/>
  <c r="I31" i="1"/>
  <c r="I32" i="1" s="1"/>
  <c r="I33" i="1" s="1"/>
  <c r="I34" i="1" s="1"/>
  <c r="V34" i="1" s="1"/>
  <c r="K32" i="1"/>
  <c r="K33" i="1" s="1"/>
  <c r="K34" i="1" s="1"/>
  <c r="X34" i="1" s="1"/>
  <c r="X18" i="1"/>
  <c r="X2" i="1"/>
  <c r="AD31" i="1"/>
  <c r="AD29" i="1"/>
  <c r="AD28" i="1"/>
  <c r="V4" i="1"/>
  <c r="V13" i="1"/>
  <c r="V23" i="1"/>
  <c r="V24" i="1"/>
  <c r="R30" i="1"/>
  <c r="G28" i="1"/>
  <c r="L28" i="1"/>
  <c r="L29" i="1" s="1"/>
  <c r="M27" i="1"/>
  <c r="M28" i="1" s="1"/>
  <c r="AB26" i="1"/>
  <c r="O27" i="1"/>
  <c r="AC26" i="1"/>
  <c r="P27" i="1"/>
  <c r="T2" i="1"/>
  <c r="Z26" i="1"/>
  <c r="Z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23" i="1"/>
  <c r="AB19" i="1"/>
  <c r="X8" i="1" l="1"/>
  <c r="X5" i="1"/>
  <c r="X25" i="1"/>
  <c r="X12" i="1"/>
  <c r="V19" i="1"/>
  <c r="V8" i="1"/>
  <c r="V31" i="1"/>
  <c r="V5" i="1"/>
  <c r="U32" i="1"/>
  <c r="U5" i="1"/>
  <c r="U27" i="1"/>
  <c r="U11" i="1"/>
  <c r="R10" i="1"/>
  <c r="R34" i="1"/>
  <c r="R22" i="1"/>
  <c r="X17" i="1"/>
  <c r="R20" i="1"/>
  <c r="R28" i="1"/>
  <c r="R29" i="1"/>
  <c r="R14" i="1"/>
  <c r="R21" i="1"/>
  <c r="R19" i="1"/>
  <c r="R24" i="1"/>
  <c r="R16" i="1"/>
  <c r="R17" i="1"/>
  <c r="R4" i="1"/>
  <c r="R31" i="1"/>
  <c r="R18" i="1"/>
  <c r="R25" i="1"/>
  <c r="R13" i="1"/>
  <c r="R26" i="1"/>
  <c r="R23" i="1"/>
  <c r="R27" i="1"/>
  <c r="R12" i="1"/>
  <c r="R11" i="1"/>
  <c r="R15" i="1"/>
  <c r="R9" i="1"/>
  <c r="R8" i="1"/>
  <c r="R6" i="1"/>
  <c r="R7" i="1"/>
  <c r="R5" i="1"/>
  <c r="R3" i="1"/>
  <c r="R2" i="1"/>
  <c r="R32" i="1"/>
  <c r="R33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Z27" i="1"/>
  <c r="F28" i="1"/>
  <c r="M29" i="1"/>
  <c r="AA27" i="1"/>
  <c r="N28" i="1"/>
  <c r="AC27" i="1"/>
  <c r="P28" i="1"/>
  <c r="AB27" i="1"/>
  <c r="O28" i="1"/>
  <c r="AA26" i="1"/>
  <c r="AA7" i="1"/>
  <c r="G31" i="1" l="1"/>
  <c r="G32" i="1" s="1"/>
  <c r="G33" i="1" s="1"/>
  <c r="G34" i="1" s="1"/>
  <c r="T34" i="1" s="1"/>
  <c r="L31" i="1"/>
  <c r="L32" i="1" s="1"/>
  <c r="M30" i="1"/>
  <c r="Z25" i="1"/>
  <c r="F29" i="1"/>
  <c r="F30" i="1" s="1"/>
  <c r="N29" i="1"/>
  <c r="P29" i="1"/>
  <c r="O29" i="1"/>
  <c r="T19" i="1" l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T32" i="1"/>
  <c r="T33" i="1"/>
  <c r="L33" i="1"/>
  <c r="Y2" i="1"/>
  <c r="Z30" i="1"/>
  <c r="M31" i="1"/>
  <c r="M32" i="1" s="1"/>
  <c r="M33" i="1" s="1"/>
  <c r="N30" i="1"/>
  <c r="O30" i="1"/>
  <c r="P30" i="1"/>
  <c r="AC25" i="1"/>
  <c r="AB25" i="1"/>
  <c r="AA25" i="1"/>
  <c r="Z17" i="1" l="1"/>
  <c r="M34" i="1"/>
  <c r="Z34" i="1" s="1"/>
  <c r="L34" i="1"/>
  <c r="Y17" i="1" s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Z33" i="1"/>
  <c r="Z32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Y21" i="1"/>
  <c r="Y32" i="1"/>
  <c r="Y30" i="1"/>
  <c r="Z31" i="1"/>
  <c r="Z29" i="1"/>
  <c r="Z28" i="1"/>
  <c r="AC30" i="1"/>
  <c r="P31" i="1"/>
  <c r="AB30" i="1"/>
  <c r="O31" i="1"/>
  <c r="AA30" i="1"/>
  <c r="N31" i="1"/>
  <c r="Y33" i="1" l="1"/>
  <c r="Y34" i="1"/>
  <c r="Y12" i="1"/>
  <c r="Y3" i="1"/>
  <c r="Y8" i="1"/>
  <c r="Y4" i="1"/>
  <c r="Y6" i="1"/>
  <c r="Y7" i="1"/>
  <c r="Y27" i="1"/>
  <c r="Y18" i="1"/>
  <c r="Y5" i="1"/>
  <c r="Y16" i="1"/>
  <c r="Y11" i="1"/>
  <c r="Y31" i="1"/>
  <c r="Y28" i="1"/>
  <c r="Y14" i="1"/>
  <c r="Y13" i="1"/>
  <c r="Y23" i="1"/>
  <c r="Y22" i="1"/>
  <c r="Y10" i="1"/>
  <c r="Y24" i="1"/>
  <c r="Y20" i="1"/>
  <c r="Y26" i="1"/>
  <c r="Y9" i="1"/>
  <c r="Y19" i="1"/>
  <c r="Y15" i="1"/>
  <c r="Y29" i="1"/>
  <c r="Y25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AC17" i="1" l="1"/>
  <c r="P34" i="1"/>
  <c r="AC34" i="1" s="1"/>
  <c r="AA17" i="1"/>
  <c r="N34" i="1"/>
  <c r="AA34" i="1" s="1"/>
  <c r="AB17" i="1"/>
  <c r="O34" i="1"/>
  <c r="AB34" i="1" s="1"/>
  <c r="AC33" i="1"/>
  <c r="AC32" i="1"/>
  <c r="AA33" i="1"/>
  <c r="AA32" i="1"/>
  <c r="AB33" i="1"/>
  <c r="AB3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<sst xmlns="http://schemas.openxmlformats.org/spreadsheetml/2006/main" count="681" uniqueCount="443">
  <si>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</si>
  <si>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</si>
  <si>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</si>
  <si>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</si>
  <si>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</si>
  <si>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</si>
  <si>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</si>
  <si>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</si>
  <si>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</si>
  <si>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</si>
  <si>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</si>
  <si>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</si>
  <si>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</si>
  <si>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</si>
  <si>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</si>
  <si>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</si>
  <si>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</si>
  <si>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</si>
  <si>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</si>
  <si>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</si>
  <si>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</si>
  <si>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</si>
  <si>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</si>
  <si>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</si>
  <si>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</si>
  <si>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</si>
  <si>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</si>
  <si>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</si>
  <si>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</si>
  <si>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</si>
  <si>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</si>
  <si>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</si>
  <si>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</si>
  <si>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</si>
  <si>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</si>
  <si>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</si>
  <si>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</si>
  <si>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</si>
  <si>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</si>
  <si>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</si>
  <si>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</si>
  <si>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</si>
  <si>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</si>
  <si>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</si>
  <si>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</si>
  <si>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</si>
  <si>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</si>
  <si>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</si>
  <si>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</si>
  <si>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</si>
  <si>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</si>
  <si>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</si>
  <si>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</si>
  <si>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</si>
  <si>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</si>
  <si>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</si>
  <si>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</si>
  <si>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</si>
  <si>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</si>
  <si>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</si>
  <si>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</si>
  <si>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</si>
  <si>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</si>
  <si>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</si>
  <si>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</si>
  <si>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</si>
  <si>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</si>
  <si>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</si>
  <si>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</si>
  <si>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</si>
  <si>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</si>
  <si>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</si>
  <si>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</si>
  <si>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</si>
  <si>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</si>
  <si>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</si>
  <si>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</si>
  <si>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</si>
  <si>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</si>
  <si>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</si>
  <si>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</si>
  <si>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</si>
  <si>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</si>
  <si>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</si>
  <si>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</si>
  <si>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</si>
  <si>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</si>
  <si>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</si>
  <si>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</si>
  <si>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</si>
  <si>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</si>
  <si>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</si>
  <si>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</si>
  <si>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</si>
  <si>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</si>
  <si>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</si>
  <si>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</si>
  <si>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</si>
  <si>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</si>
  <si>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</si>
  <si>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</si>
  <si>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</si>
  <si>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</si>
  <si>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</si>
  <si>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</si>
  <si>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</si>
  <si>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</si>
  <si>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</si>
  <si>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</si>
  <si>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</si>
  <si>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</si>
  <si>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</si>
  <si>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</si>
  <si>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</si>
  <si>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</si>
  <si>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</si>
  <si>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</si>
  <si>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</si>
  <si>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</si>
  <si>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</si>
  <si>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</si>
  <si>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</si>
  <si>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</si>
  <si>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</si>
  <si>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</si>
  <si>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</si>
  <si>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</si>
  <si>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</si>
  <si>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</si>
  <si>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</si>
  <si>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</si>
  <si>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</si>
  <si>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</si>
  <si>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</si>
  <si>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</si>
  <si>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</si>
  <si>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</si>
  <si>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</si>
  <si>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</si>
  <si>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</si>
  <si>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</si>
  <si>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</si>
  <si>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</si>
  <si>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</si>
  <si>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</si>
  <si>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</si>
  <si>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</si>
  <si>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</si>
  <si>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</si>
  <si>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</si>
  <si>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</si>
  <si>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</si>
  <si>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</si>
  <si>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</si>
  <si>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</si>
  <si>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</si>
  <si>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</si>
  <si>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</si>
  <si>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</si>
  <si>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</si>
  <si>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</si>
  <si>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</si>
  <si>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</si>
  <si>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</si>
  <si>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</si>
  <si>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</si>
  <si>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</si>
  <si>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</si>
  <si>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</si>
  <si>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</si>
  <si>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</si>
  <si>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</si>
  <si>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</si>
  <si>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</si>
  <si>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</si>
  <si>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</si>
  <si>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</si>
  <si>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</si>
  <si>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</si>
  <si>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</si>
  <si>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</si>
  <si>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</si>
  <si>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</si>
  <si>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</si>
  <si>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</si>
  <si>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</si>
  <si>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</si>
  <si>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</si>
  <si>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</si>
  <si>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</si>
  <si>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</si>
  <si>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</si>
  <si>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</si>
  <si>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</si>
  <si>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</si>
  <si>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</si>
  <si>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</si>
  <si>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</si>
  <si>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</si>
  <si>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</si>
  <si>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</si>
  <si>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</si>
  <si>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</si>
  <si>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</si>
  <si>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</si>
  <si>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</si>
  <si>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</si>
  <si>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</si>
  <si>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</si>
  <si>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</si>
  <si>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</si>
  <si>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</si>
  <si>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</si>
  <si>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</si>
  <si>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</si>
  <si>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</si>
  <si>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</si>
  <si>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</si>
  <si>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</si>
  <si>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</si>
  <si>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</si>
  <si>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</si>
  <si>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</si>
  <si>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</si>
  <si>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</si>
  <si>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</si>
  <si>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</si>
  <si>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</si>
  <si>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</si>
  <si>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</si>
  <si>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</si>
  <si>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</si>
  <si>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</si>
  <si>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</si>
  <si>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</si>
  <si>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</si>
  <si>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</si>
  <si>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</si>
  <si>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</si>
  <si>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</si>
  <si>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</si>
  <si>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</si>
  <si>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</si>
  <si>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</si>
  <si>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</si>
  <si>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</si>
  <si>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</si>
  <si>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</si>
  <si>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</si>
  <si>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</si>
  <si>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</si>
  <si>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</si>
  <si>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</si>
  <si>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</si>
  <si>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</si>
  <si>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</si>
  <si>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</si>
  <si>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</si>
  <si>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</si>
  <si>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</si>
  <si>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</si>
  <si>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</si>
  <si>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</si>
  <si>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</si>
  <si>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</si>
  <si>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</si>
  <si>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</si>
  <si>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</si>
  <si>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</si>
  <si>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</si>
  <si>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</si>
  <si>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</si>
  <si>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</si>
  <si>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</si>
  <si>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</si>
  <si>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</si>
  <si>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</si>
  <si>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</si>
  <si>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</si>
  <si>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</si>
  <si>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</si>
  <si>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</si>
  <si>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</si>
  <si>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</si>
  <si>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</si>
  <si>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</si>
  <si>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</si>
  <si>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</si>
  <si>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</si>
  <si>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</si>
  <si>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</si>
  <si>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</si>
  <si>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</si>
  <si>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</si>
  <si>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</si>
  <si>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</si>
  <si>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</si>
  <si>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</si>
  <si>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</si>
  <si>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</si>
  <si>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</si>
  <si>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</si>
  <si>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</si>
  <si>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</si>
  <si>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</si>
  <si>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</si>
  <si>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</si>
  <si>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</si>
  <si>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</si>
  <si>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</si>
  <si>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</si>
  <si>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</si>
  <si>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</si>
  <si>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</si>
  <si>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</si>
  <si>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</si>
  <si>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</si>
  <si>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</si>
  <si>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</si>
  <si>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</si>
  <si>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</si>
  <si>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</si>
  <si>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</si>
  <si>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</si>
  <si>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</si>
  <si>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</si>
  <si>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</si>
  <si>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</si>
  <si>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</si>
  <si>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</si>
  <si>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</si>
  <si>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</si>
  <si>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</si>
  <si>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</si>
  <si>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</si>
  <si>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</si>
  <si>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</si>
  <si>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</si>
  <si>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</si>
  <si>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</si>
  <si>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</si>
  <si>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</si>
  <si>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</si>
  <si>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</si>
  <si>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</si>
  <si>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</si>
  <si>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</si>
  <si>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</si>
  <si>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</si>
  <si>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</si>
  <si>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</si>
  <si>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</si>
  <si>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</si>
  <si>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</si>
  <si>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</si>
  <si>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</si>
  <si>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</si>
  <si>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</si>
  <si>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</si>
  <si>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</si>
  <si>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</si>
  <si>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</si>
  <si>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</si>
  <si>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</si>
  <si>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</si>
  <si>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</si>
  <si>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</si>
  <si>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</si>
  <si>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</si>
  <si>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</si>
  <si>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</si>
  <si>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</si>
  <si>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</si>
  <si>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</si>
  <si>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</si>
  <si>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</si>
  <si>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</si>
  <si>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</si>
  <si>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</si>
  <si>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</si>
  <si>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</si>
  <si>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</si>
  <si>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</si>
  <si>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</si>
  <si>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</si>
  <si>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</si>
  <si>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</si>
  <si>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</si>
  <si>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</si>
  <si>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</si>
  <si>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</si>
  <si>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</si>
  <si>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</si>
  <si>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</si>
  <si>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</si>
  <si>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</si>
  <si>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</si>
  <si>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</si>
  <si>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</si>
  <si>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</si>
  <si>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</si>
  <si>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</si>
  <si>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</si>
  <si>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</si>
  <si>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</si>
  <si>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</si>
  <si>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</si>
  <si>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</si>
  <si>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</si>
  <si>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</si>
  <si>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</si>
  <si>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</si>
  <si>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</si>
  <si>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</si>
  <si>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</si>
  <si>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</si>
  <si>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</si>
  <si>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</si>
  <si>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</si>
  <si>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</si>
  <si>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</si>
  <si>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</si>
  <si>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</si>
  <si>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</si>
  <si>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ОКС с ↑ ST</t>
  </si>
  <si>
    <t>2.25 - 22</t>
  </si>
  <si>
    <t>2.75 - 18</t>
  </si>
  <si>
    <t>2.75 - 22</t>
  </si>
  <si>
    <t>2.75 - 26</t>
  </si>
  <si>
    <t>2.75 - 30</t>
  </si>
  <si>
    <t>Анохин В.С.</t>
  </si>
  <si>
    <t>Александров С.М.</t>
  </si>
  <si>
    <t>Cougar XT Hydro-Track®</t>
  </si>
  <si>
    <t>23:30</t>
  </si>
  <si>
    <t>Проходим,  контуры ровные.</t>
  </si>
  <si>
    <t xml:space="preserve">кальциноз проксимального и среднего сегмента, пролонгированный стеноз пркосимального сегмента 70%, на границе пркосимального и среднего сегмента субтотальный стеноз, стеноз среднего сегмента 60%. Антеградный кровоток TIMI III.  </t>
  </si>
  <si>
    <t>стеноз проксимального сегмента 40%, стеноз 55% среднего сегмента (ниже отхождения ВТК), неровность контуров проксимальной трети ВТК. Антеградный кровоток TIMI III.</t>
  </si>
  <si>
    <t xml:space="preserve">Сбалансированный </t>
  </si>
  <si>
    <t>выраженная S - образная деформация проксимального сегмента, стеноз проксимального сегмента  40%, стеноз среднего сегмента 70% (d/ сегмента не более 2.5 мм).  Антеградный кровоток TIMI III.</t>
  </si>
  <si>
    <t>С учётом клинических данных совместно с деж.кардиологом Потаповой А.Н. принято решение  о целесообразности реваскуляризации ПНА.</t>
  </si>
  <si>
    <t>300 ml</t>
  </si>
  <si>
    <t>Устье ствола ЛКА катетеризировано проводниковым катетером Launcher EBU 3.5 6Fr. Коронарный проводники Cougar XT и Cougar LS заведены в дистальный сегмент ПНА и ДВ.  БК Sprinter Legend 2.5-15 выполнена предилатация значимых стенозов среднего сегмента ПНА. В зону среднего сегмента  имплантирован DES Resolute Integrity 2,75-30 mm, давлением 14 атм. В зону проксимального сегмента сегмента  имплантирован DES Resolute Integrity 3,5-26 mm, давлением 14 атм. Постдилатация стента проксимального сегмента БК NC Euphora 4.0-8 мм.  На контрольных съёмках ангиографический результат удовлетворительный, признаков краевых диссекций, тромбоза  ПНА нет, устье ДВ не скомпрометировано. Антеградный кровоток по  ПНА  и ДВ 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</si>
  <si>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 2) Консервативная стратегия, наблюдение кардиолога.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</si>
</sst>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5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Border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Border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Border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6" fillId="0" borderId="6" xfId="0" applyFont="1" applyBorder="1" applyAlignment="1" applyProtection="1">
      <alignment vertical="center"/>
    </xf>
    <xf numFmtId="0" fontId="27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2" fillId="0" borderId="12" xfId="0" applyFont="1" applyBorder="1" applyProtection="1"/>
    <xf numFmtId="0" fontId="25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7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 applyBorder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Border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4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center" vertical="center"/>
      <protection locked="0"/>
    </xf>
    <xf numFmtId="0" fontId="43" fillId="0" borderId="20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4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47" fillId="9" borderId="21" xfId="7" applyFont="1" applyBorder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7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39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6" fillId="0" borderId="0" xfId="0" applyFont="1" applyBorder="1" applyAlignment="1">
      <alignment horizontal="centerContinuous" vertical="center"/>
    </xf>
    <xf numFmtId="0" fontId="48" fillId="0" borderId="0" xfId="0" applyFont="1" applyBorder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3" fillId="0" borderId="13" xfId="0" applyFont="1" applyBorder="1" applyAlignment="1" applyProtection="1">
      <alignment vertical="top" wrapText="1"/>
      <protection locked="0"/>
    </xf>
    <xf numFmtId="49" fontId="4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2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4" fillId="0" borderId="25" xfId="0" applyFont="1" applyBorder="1" applyAlignment="1" applyProtection="1">
      <alignment horizontal="center" vertical="center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5" fillId="4" borderId="28" xfId="0" applyFont="1" applyFill="1" applyBorder="1" applyAlignment="1">
      <alignment horizontal="center" vertical="center"/>
    </xf>
    <xf numFmtId="0" fontId="55" fillId="4" borderId="29" xfId="0" applyFont="1" applyFill="1" applyBorder="1" applyAlignment="1">
      <alignment horizontal="center" vertical="center"/>
    </xf>
    <xf numFmtId="0" fontId="55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34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34" fillId="8" borderId="18" xfId="6" applyFont="1" applyBorder="1" applyAlignment="1" applyProtection="1">
      <alignment horizontal="left" vertical="center"/>
    </xf>
    <xf numFmtId="0" fontId="54" fillId="0" borderId="26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justify" vertical="center" wrapText="1"/>
      <protection locked="0"/>
    </xf>
    <xf numFmtId="16" fontId="54" fillId="0" borderId="25" xfId="0" applyNumberFormat="1" applyFont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6" fillId="0" borderId="0" xfId="0" applyFont="1" applyBorder="1" applyAlignment="1">
      <alignment horizontal="left" vertical="center" wrapText="1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4" fillId="0" borderId="5" xfId="0" applyFont="1" applyBorder="1" applyAlignment="1" applyProtection="1">
      <alignment horizontal="justify" vertical="top" wrapText="1"/>
      <protection locked="0"/>
    </xf>
    <xf numFmtId="0" fontId="44" fillId="0" borderId="11" xfId="0" applyFont="1" applyBorder="1" applyAlignment="1" applyProtection="1">
      <alignment horizontal="justify" vertical="top" wrapText="1"/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44" fillId="0" borderId="3" xfId="0" applyFont="1" applyBorder="1" applyAlignment="1" applyProtection="1">
      <alignment horizontal="justify" vertical="top" wrapText="1"/>
      <protection locked="0"/>
    </xf>
    <xf numFmtId="0" fontId="44" fillId="0" borderId="9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5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4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L23" sqref="L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2" t="s">
        <v>278</v>
      </c>
      <c r="B6" s="203"/>
      <c r="C6" s="203"/>
      <c r="D6" s="203"/>
      <c r="E6" s="203"/>
      <c r="F6" s="203"/>
      <c r="G6" s="203"/>
      <c r="H6" s="20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44652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0.34027777777777773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0.34722222222222227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431</v>
      </c>
      <c r="C11" s="62"/>
      <c r="D11" s="116" t="s">
        <v>234</v>
      </c>
      <c r="E11" s="112"/>
      <c r="F11" s="112"/>
      <c r="G11" s="29" t="s">
        <v>318</v>
      </c>
      <c r="H11" s="31"/>
    </row>
    <row r="12" spans="1:8" ht="16.5" thickTop="1">
      <c r="A12" s="97" t="s">
        <v>8</v>
      </c>
      <c r="B12" s="98">
        <v>26266</v>
      </c>
      <c r="C12" s="63"/>
      <c r="D12" s="116" t="s">
        <v>374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50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4844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424</v>
      </c>
      <c r="C16" s="18"/>
      <c r="D16" s="41"/>
      <c r="E16" s="41"/>
      <c r="F16" s="41"/>
      <c r="G16" s="159" t="s">
        <v>433</v>
      </c>
      <c r="H16" s="117">
        <v>1723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437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5" t="s">
        <v>434</v>
      </c>
      <c r="C20" s="205"/>
      <c r="D20" s="205"/>
      <c r="E20" s="205"/>
      <c r="F20" s="205"/>
      <c r="G20" s="205"/>
      <c r="H20" s="206"/>
    </row>
    <row r="21" spans="1:8">
      <c r="A21" s="66"/>
      <c r="B21" s="207"/>
      <c r="C21" s="207"/>
      <c r="D21" s="207"/>
      <c r="E21" s="207"/>
      <c r="F21" s="207"/>
      <c r="G21" s="207"/>
      <c r="H21" s="208"/>
    </row>
    <row r="22" spans="1:8" ht="15.6" customHeight="1">
      <c r="A22" s="67" t="s">
        <v>336</v>
      </c>
      <c r="B22" s="209" t="s">
        <v>435</v>
      </c>
      <c r="C22" s="209"/>
      <c r="D22" s="209"/>
      <c r="E22" s="209"/>
      <c r="F22" s="209"/>
      <c r="G22" s="209"/>
      <c r="H22" s="210"/>
    </row>
    <row r="23" spans="1:8" ht="14.45" customHeight="1">
      <c r="A23" s="43"/>
      <c r="B23" s="211"/>
      <c r="C23" s="211"/>
      <c r="D23" s="211"/>
      <c r="E23" s="211"/>
      <c r="F23" s="211"/>
      <c r="G23" s="211"/>
      <c r="H23" s="212"/>
    </row>
    <row r="24" spans="1:8" ht="14.45" customHeight="1">
      <c r="A24" s="68"/>
      <c r="B24" s="211"/>
      <c r="C24" s="211"/>
      <c r="D24" s="211"/>
      <c r="E24" s="211"/>
      <c r="F24" s="211"/>
      <c r="G24" s="211"/>
      <c r="H24" s="212"/>
    </row>
    <row r="25" spans="1:8" ht="14.45" customHeight="1">
      <c r="A25" s="43"/>
      <c r="B25" s="211"/>
      <c r="C25" s="211"/>
      <c r="D25" s="211"/>
      <c r="E25" s="211"/>
      <c r="F25" s="211"/>
      <c r="G25" s="211"/>
      <c r="H25" s="212"/>
    </row>
    <row r="26" spans="1:8" ht="14.45" customHeight="1">
      <c r="A26" s="45"/>
      <c r="B26" s="213"/>
      <c r="C26" s="213"/>
      <c r="D26" s="213"/>
      <c r="E26" s="213"/>
      <c r="F26" s="213"/>
      <c r="G26" s="213"/>
      <c r="H26" s="214"/>
    </row>
    <row r="27" spans="1:8" ht="14.45" customHeight="1">
      <c r="A27" s="67" t="s">
        <v>337</v>
      </c>
      <c r="B27" s="209" t="s">
        <v>436</v>
      </c>
      <c r="C27" s="209"/>
      <c r="D27" s="209"/>
      <c r="E27" s="209"/>
      <c r="F27" s="209"/>
      <c r="G27" s="209"/>
      <c r="H27" s="210"/>
    </row>
    <row r="28" spans="1:8" ht="15.6" customHeight="1">
      <c r="A28" s="43"/>
      <c r="B28" s="211"/>
      <c r="C28" s="211"/>
      <c r="D28" s="211"/>
      <c r="E28" s="211"/>
      <c r="F28" s="211"/>
      <c r="G28" s="211"/>
      <c r="H28" s="212"/>
    </row>
    <row r="29" spans="1:8" ht="14.45" customHeight="1">
      <c r="A29" s="43"/>
      <c r="B29" s="211"/>
      <c r="C29" s="211"/>
      <c r="D29" s="211"/>
      <c r="E29" s="211"/>
      <c r="F29" s="211"/>
      <c r="G29" s="211"/>
      <c r="H29" s="212"/>
    </row>
    <row r="30" spans="1:8" ht="14.45" customHeight="1">
      <c r="A30" s="37"/>
      <c r="B30" s="211"/>
      <c r="C30" s="211"/>
      <c r="D30" s="211"/>
      <c r="E30" s="211"/>
      <c r="F30" s="211"/>
      <c r="G30" s="211"/>
      <c r="H30" s="212"/>
    </row>
    <row r="31" spans="1:8" ht="14.45" customHeight="1">
      <c r="A31" s="38"/>
      <c r="B31" s="213"/>
      <c r="C31" s="213"/>
      <c r="D31" s="213"/>
      <c r="E31" s="213"/>
      <c r="F31" s="213"/>
      <c r="G31" s="213"/>
      <c r="H31" s="214"/>
    </row>
    <row r="32" spans="1:8" ht="14.45" customHeight="1">
      <c r="A32" s="67" t="s">
        <v>338</v>
      </c>
      <c r="B32" s="209" t="s">
        <v>438</v>
      </c>
      <c r="C32" s="209"/>
      <c r="D32" s="209"/>
      <c r="E32" s="209"/>
      <c r="F32" s="209"/>
      <c r="G32" s="209"/>
      <c r="H32" s="210"/>
    </row>
    <row r="33" spans="1:8" ht="14.45" customHeight="1">
      <c r="A33" s="43"/>
      <c r="B33" s="211"/>
      <c r="C33" s="211"/>
      <c r="D33" s="211"/>
      <c r="E33" s="211"/>
      <c r="F33" s="211"/>
      <c r="G33" s="211"/>
      <c r="H33" s="212"/>
    </row>
    <row r="34" spans="1:8" ht="15.6" customHeight="1">
      <c r="A34" s="43"/>
      <c r="B34" s="211"/>
      <c r="C34" s="211"/>
      <c r="D34" s="211"/>
      <c r="E34" s="211"/>
      <c r="F34" s="211"/>
      <c r="G34" s="211"/>
      <c r="H34" s="212"/>
    </row>
    <row r="35" spans="1:8" ht="14.45" customHeight="1">
      <c r="A35" s="43"/>
      <c r="B35" s="211"/>
      <c r="C35" s="211"/>
      <c r="D35" s="211"/>
      <c r="E35" s="211"/>
      <c r="F35" s="211"/>
      <c r="G35" s="211"/>
      <c r="H35" s="212"/>
    </row>
    <row r="36" spans="1:8" ht="15.6" customHeight="1">
      <c r="A36" s="151"/>
      <c r="B36" s="211"/>
      <c r="C36" s="211"/>
      <c r="D36" s="211"/>
      <c r="E36" s="211"/>
      <c r="F36" s="211"/>
      <c r="G36" s="211"/>
      <c r="H36" s="212"/>
    </row>
    <row r="37" spans="1:8" ht="14.45" customHeight="1">
      <c r="A37" s="43"/>
      <c r="B37" s="146"/>
      <c r="C37" s="18"/>
      <c r="D37" s="199" t="str">
        <f>IF($A$6=Вмешательства!$D$3,Вмешательства!$N$2,"")</f>
        <v/>
      </c>
      <c r="E37" s="199"/>
      <c r="F37" s="147"/>
      <c r="G37" s="147"/>
      <c r="H37" s="152"/>
    </row>
    <row r="38" spans="1:8" ht="14.45" customHeight="1">
      <c r="A38" s="43"/>
      <c r="B38" s="146"/>
      <c r="C38" s="153"/>
      <c r="D38" s="200"/>
      <c r="E38" s="200"/>
      <c r="F38" s="200"/>
      <c r="G38" s="200"/>
      <c r="H38" s="201"/>
    </row>
    <row r="39" spans="1:8" ht="14.45" customHeight="1">
      <c r="A39" s="40"/>
      <c r="B39" s="147"/>
      <c r="C39" s="153"/>
      <c r="D39" s="200"/>
      <c r="E39" s="200"/>
      <c r="F39" s="200"/>
      <c r="G39" s="200"/>
      <c r="H39" s="201"/>
    </row>
    <row r="40" spans="1:8" ht="14.45" customHeight="1">
      <c r="A40" s="40"/>
      <c r="B40" s="147"/>
      <c r="C40" s="153"/>
      <c r="D40" s="200"/>
      <c r="E40" s="200"/>
      <c r="F40" s="200"/>
      <c r="G40" s="200"/>
      <c r="H40" s="201"/>
    </row>
    <row r="41" spans="1:8" ht="14.45" customHeight="1">
      <c r="A41" s="40"/>
      <c r="B41" s="147"/>
      <c r="C41" s="153"/>
      <c r="D41" s="200"/>
      <c r="E41" s="200"/>
      <c r="F41" s="200"/>
      <c r="G41" s="200"/>
      <c r="H41" s="201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6" t="s">
        <v>439</v>
      </c>
      <c r="E43" s="197"/>
      <c r="F43" s="197"/>
      <c r="G43" s="197"/>
      <c r="H43" s="198"/>
    </row>
    <row r="44" spans="1:8" ht="14.45" customHeight="1">
      <c r="A44" s="40"/>
      <c r="B44" s="147"/>
      <c r="C44" s="155"/>
      <c r="D44" s="197"/>
      <c r="E44" s="197"/>
      <c r="F44" s="197"/>
      <c r="G44" s="197"/>
      <c r="H44" s="198"/>
    </row>
    <row r="45" spans="1:8" ht="14.45" customHeight="1">
      <c r="A45" s="40"/>
      <c r="B45" s="147"/>
      <c r="C45" s="155"/>
      <c r="D45" s="197"/>
      <c r="E45" s="197"/>
      <c r="F45" s="197"/>
      <c r="G45" s="197"/>
      <c r="H45" s="198"/>
    </row>
    <row r="46" spans="1:8">
      <c r="A46" s="40"/>
      <c r="B46" s="147"/>
      <c r="C46" s="155"/>
      <c r="D46" s="197"/>
      <c r="E46" s="197"/>
      <c r="F46" s="197"/>
      <c r="G46" s="197"/>
      <c r="H46" s="198"/>
    </row>
    <row r="47" spans="1:8">
      <c r="A47" s="43"/>
      <c r="B47" s="18"/>
      <c r="C47" s="155"/>
      <c r="D47" s="197"/>
      <c r="E47" s="197"/>
      <c r="F47" s="197"/>
      <c r="G47" s="197"/>
      <c r="H47" s="198"/>
    </row>
    <row r="48" spans="1:8">
      <c r="A48" s="43"/>
      <c r="B48" s="18"/>
      <c r="C48" s="155"/>
      <c r="D48" s="197"/>
      <c r="E48" s="197"/>
      <c r="F48" s="197"/>
      <c r="G48" s="197"/>
      <c r="H48" s="198"/>
    </row>
    <row r="49" spans="1:13">
      <c r="A49" s="45"/>
      <c r="B49" s="36"/>
      <c r="C49" s="156"/>
      <c r="D49" s="197"/>
      <c r="E49" s="197"/>
      <c r="F49" s="197"/>
      <c r="G49" s="197"/>
      <c r="H49" s="198"/>
    </row>
    <row r="50" spans="1:13">
      <c r="A50" s="43"/>
      <c r="B50" s="18"/>
      <c r="C50" s="18"/>
      <c r="D50" s="197"/>
      <c r="E50" s="197"/>
      <c r="F50" s="197"/>
      <c r="G50" s="197"/>
      <c r="H50" s="198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6" zoomScaleNormal="100" zoomScaleSheetLayoutView="100" zoomScalePageLayoutView="90" workbookViewId="0">
      <selection activeCell="L37" sqref="L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6" t="s">
        <v>273</v>
      </c>
      <c r="B6" s="217"/>
      <c r="C6" s="217"/>
      <c r="D6" s="217"/>
      <c r="E6" s="217"/>
      <c r="F6" s="217"/>
      <c r="G6" s="217"/>
      <c r="H6" s="218"/>
    </row>
    <row r="7" spans="1:8" ht="21.6" customHeight="1">
      <c r="A7" s="216"/>
      <c r="B7" s="217"/>
      <c r="C7" s="217"/>
      <c r="D7" s="217"/>
      <c r="E7" s="217"/>
      <c r="F7" s="217"/>
      <c r="G7" s="217"/>
      <c r="H7" s="218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5" t="s">
        <v>286</v>
      </c>
      <c r="D8" s="215"/>
      <c r="E8" s="215"/>
      <c r="F8" s="83">
        <v>2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44652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0.34722222222222227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0.40625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Александров С.М.</v>
      </c>
      <c r="C15" s="18"/>
      <c r="D15" s="116" t="s">
        <v>234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26266</v>
      </c>
      <c r="C16" s="18"/>
      <c r="D16" s="116" t="s">
        <v>374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50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4844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23:30</v>
      </c>
      <c r="H20" s="118">
        <f>КАГ!H16</f>
        <v>1723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0.35027777777777774</v>
      </c>
    </row>
    <row r="23" spans="1:8" ht="14.45" customHeight="1">
      <c r="A23" s="222" t="s">
        <v>441</v>
      </c>
      <c r="B23" s="223"/>
      <c r="C23" s="223"/>
      <c r="D23" s="223"/>
      <c r="E23" s="223"/>
      <c r="F23" s="223"/>
      <c r="G23" s="223"/>
      <c r="H23" s="224"/>
    </row>
    <row r="24" spans="1:8" ht="14.45" customHeight="1">
      <c r="A24" s="225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225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22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225"/>
      <c r="B27" s="223"/>
      <c r="C27" s="223"/>
      <c r="D27" s="223"/>
      <c r="E27" s="223"/>
      <c r="F27" s="223"/>
      <c r="G27" s="223"/>
      <c r="H27" s="224"/>
    </row>
    <row r="28" spans="1:8" ht="14.45" customHeight="1">
      <c r="A28" s="225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225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225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225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225"/>
      <c r="B32" s="223"/>
      <c r="C32" s="223"/>
      <c r="D32" s="223"/>
      <c r="E32" s="223"/>
      <c r="F32" s="223"/>
      <c r="G32" s="223"/>
      <c r="H32" s="224"/>
    </row>
    <row r="33" spans="1:8" ht="14.45" customHeight="1">
      <c r="A33" s="225"/>
      <c r="B33" s="223"/>
      <c r="C33" s="223"/>
      <c r="D33" s="223"/>
      <c r="E33" s="223"/>
      <c r="F33" s="223"/>
      <c r="G33" s="223"/>
      <c r="H33" s="224"/>
    </row>
    <row r="34" spans="1:8" ht="14.45" customHeight="1">
      <c r="A34" s="225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225"/>
      <c r="B35" s="223"/>
      <c r="C35" s="223"/>
      <c r="D35" s="223"/>
      <c r="E35" s="223"/>
      <c r="F35" s="223"/>
      <c r="G35" s="223"/>
      <c r="H35" s="224"/>
    </row>
    <row r="36" spans="1:8" ht="14.45" customHeight="1">
      <c r="A36" s="225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225"/>
      <c r="B37" s="223"/>
      <c r="C37" s="223"/>
      <c r="D37" s="223"/>
      <c r="E37" s="223"/>
      <c r="F37" s="223"/>
      <c r="G37" s="223"/>
      <c r="H37" s="22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6" t="s">
        <v>442</v>
      </c>
      <c r="E40" s="220"/>
      <c r="F40" s="220"/>
      <c r="G40" s="220"/>
      <c r="H40" s="221"/>
    </row>
    <row r="41" spans="1:8" ht="14.45" customHeight="1">
      <c r="A41" s="37"/>
      <c r="B41" s="33"/>
      <c r="C41" s="148"/>
      <c r="D41" s="220"/>
      <c r="E41" s="220"/>
      <c r="F41" s="220"/>
      <c r="G41" s="220"/>
      <c r="H41" s="221"/>
    </row>
    <row r="42" spans="1:8" ht="14.45" customHeight="1">
      <c r="A42" s="37"/>
      <c r="B42" s="33"/>
      <c r="C42" s="148"/>
      <c r="D42" s="220"/>
      <c r="E42" s="220"/>
      <c r="F42" s="220"/>
      <c r="G42" s="220"/>
      <c r="H42" s="221"/>
    </row>
    <row r="43" spans="1:8" ht="14.45" customHeight="1">
      <c r="A43" s="37"/>
      <c r="B43" s="33"/>
      <c r="C43" s="148"/>
      <c r="D43" s="220"/>
      <c r="E43" s="220"/>
      <c r="F43" s="220"/>
      <c r="G43" s="220"/>
      <c r="H43" s="221"/>
    </row>
    <row r="44" spans="1:8" ht="14.45" customHeight="1">
      <c r="A44" s="37"/>
      <c r="B44" s="33"/>
      <c r="C44" s="148"/>
      <c r="D44" s="220"/>
      <c r="E44" s="220"/>
      <c r="F44" s="220"/>
      <c r="G44" s="220"/>
      <c r="H44" s="221"/>
    </row>
    <row r="45" spans="1:8" ht="14.45" customHeight="1">
      <c r="A45" s="37"/>
      <c r="B45" s="33"/>
      <c r="C45" s="148"/>
      <c r="D45" s="220"/>
      <c r="E45" s="220"/>
      <c r="F45" s="220"/>
      <c r="G45" s="220"/>
      <c r="H45" s="221"/>
    </row>
    <row r="46" spans="1:8" ht="14.45" customHeight="1">
      <c r="A46" s="37"/>
      <c r="B46" s="33"/>
      <c r="C46" s="148"/>
      <c r="D46" s="220"/>
      <c r="E46" s="220"/>
      <c r="F46" s="220"/>
      <c r="G46" s="220"/>
      <c r="H46" s="221"/>
    </row>
    <row r="47" spans="1:8" ht="14.45" customHeight="1">
      <c r="A47" s="43"/>
      <c r="B47" s="18"/>
      <c r="C47" s="148"/>
      <c r="D47" s="220"/>
      <c r="E47" s="220"/>
      <c r="F47" s="220"/>
      <c r="G47" s="220"/>
      <c r="H47" s="221"/>
    </row>
    <row r="48" spans="1:8" ht="14.45" customHeight="1">
      <c r="A48" s="43"/>
      <c r="B48" s="18"/>
      <c r="C48" s="148"/>
      <c r="D48" s="220"/>
      <c r="E48" s="220"/>
      <c r="F48" s="220"/>
      <c r="G48" s="220"/>
      <c r="H48" s="221"/>
    </row>
    <row r="49" spans="1:8" ht="14.45" customHeight="1">
      <c r="A49" s="43"/>
      <c r="B49" s="18"/>
      <c r="C49" s="148"/>
      <c r="D49" s="220"/>
      <c r="E49" s="220"/>
      <c r="F49" s="220"/>
      <c r="G49" s="220"/>
      <c r="H49" s="22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22" sqref="G22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44652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Александров С.М.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26266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50</v>
      </c>
    </row>
    <row r="7" spans="1:4">
      <c r="A7" s="43"/>
      <c r="B7" s="18"/>
      <c r="C7" s="124" t="s">
        <v>12</v>
      </c>
      <c r="D7" s="126">
        <f>КАГ!$B$14</f>
        <v>4844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44652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402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432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382</v>
      </c>
      <c r="C17" s="168" t="s">
        <v>115</v>
      </c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394</v>
      </c>
      <c r="C18" s="168" t="s">
        <v>105</v>
      </c>
      <c r="D18" s="177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404</v>
      </c>
      <c r="C19" s="168" t="s">
        <v>429</v>
      </c>
      <c r="D19" s="177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4" t="s">
        <v>404</v>
      </c>
      <c r="C20" s="168" t="s">
        <v>168</v>
      </c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2" zoomScaleNormal="100" workbookViewId="0">
      <selection activeCell="D18" sqref="D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Cougar LS Hydro-Track®</v>
      </c>
      <c r="U2" s="139" t="str">
        <f>IFERROR(INDEX(Расходка[Наименование расходного материала],MATCH(Расходка[№],Поиск_расходки[Индекс4],0)),"")</f>
        <v>Cougar XT Hydro-Track®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DES, Resolute Integtity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402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1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432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1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>Cougar XT Hydro-Track®</v>
      </c>
      <c r="AA17" s="139" t="str">
        <f>IFERROR(INDEX(Расходка[Наименование расходного материала],MATCH(Расходка[№],Поиск_расходки[Индекс10],0)),"")</f>
        <v>Cougar XT Hydro-Track®</v>
      </c>
      <c r="AB17" s="139" t="str">
        <f>IFERROR(INDEX(Расходка[Наименование расходного материала],MATCH(Расходка[№],Поиск_расходки[Индекс11],0)),"")</f>
        <v>Cougar XT Hydro-Track®</v>
      </c>
      <c r="AC17" s="139" t="str">
        <f>IFERROR(INDEX(Расходка[Наименование расходного материала],MATCH(Расходка[№],Поиск_расходки[Индекс12],0)),"")</f>
        <v>Cougar XT Hydro-Track®</v>
      </c>
      <c r="AD17" s="139" t="str">
        <f>IFERROR(INDEX(Расходка[Наименование расходного материала],MATCH(Расходка[№],Поиск_расходки[Индекс13],0)),"")</f>
        <v>Cougar XT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s="1" t="s">
        <v>403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63" t="s">
        <v>404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1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>DES, Resolute Integtity</v>
      </c>
      <c r="AA19" s="139" t="str">
        <f>IFERROR(INDEX(Расходка[Наименование расходного материала],MATCH(Расходка[№],Поиск_расходки[Индекс10],0)),"")</f>
        <v>DES, Resolute Integtity</v>
      </c>
      <c r="AB19" s="139" t="str">
        <f>IFERROR(INDEX(Расходка[Наименование расходного материала],MATCH(Расходка[№],Поиск_расходки[Индекс11],0)),"")</f>
        <v>DES, Resolute Integtity</v>
      </c>
      <c r="AC19" s="139" t="str">
        <f>IFERROR(INDEX(Расходка[Наименование расходного материала],MATCH(Расходка[№],Поиск_расходки[Индекс12],0)),"")</f>
        <v>DES, Resolute Integtity</v>
      </c>
      <c r="AD19" s="139" t="str">
        <f>IFERROR(INDEX(Расходка[Наименование расходного материала],MATCH(Расходка[№],Поиск_расходки[Индекс13],0)),"")</f>
        <v>DES, Resolute Integtity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" t="s">
        <v>348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>BMS, Integtity</v>
      </c>
      <c r="AA20" s="139" t="str">
        <f>IFERROR(INDEX(Расходка[Наименование расходного материала],MATCH(Расходка[№],Поиск_расходки[Индекс10],0)),"")</f>
        <v>BMS, Integtity</v>
      </c>
      <c r="AB20" s="139" t="str">
        <f>IFERROR(INDEX(Расходка[Наименование расходного материала],MATCH(Расходка[№],Поиск_расходки[Индекс11],0)),"")</f>
        <v>BMS, Integtity</v>
      </c>
      <c r="AC20" s="139" t="str">
        <f>IFERROR(INDEX(Расходка[Наименование расходного материала],MATCH(Расходка[№],Поиск_расходки[Индекс12],0)),"")</f>
        <v>BMS, Integtity</v>
      </c>
      <c r="AD20" s="139" t="str">
        <f>IFERROR(INDEX(Расходка[Наименование расходного материала],MATCH(Расходка[№],Поиск_расходки[Индекс13],0)),"")</f>
        <v>BMS, Integtity</v>
      </c>
      <c r="AF20" s="4" t="s">
        <v>5</v>
      </c>
      <c r="AG20" s="4" t="s">
        <v>117</v>
      </c>
    </row>
    <row r="21" spans="1:33">
      <c r="A21">
        <v>20</v>
      </c>
      <c r="B21" t="s">
        <v>123</v>
      </c>
      <c r="C21" s="1" t="s">
        <v>405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>Guidezilla™ II 6F</v>
      </c>
      <c r="AA21" s="139" t="str">
        <f>IFERROR(INDEX(Расходка[Наименование расходного материала],MATCH(Расходка[№],Поиск_расходки[Индекс10],0)),"")</f>
        <v>Guidezilla™ II 6F</v>
      </c>
      <c r="AB21" s="139" t="str">
        <f>IFERROR(INDEX(Расходка[Наименование расходного материала],MATCH(Расходка[№],Поиск_расходки[Индекс11],0)),"")</f>
        <v>Guidezilla™ II 6F</v>
      </c>
      <c r="AC21" s="139" t="str">
        <f>IFERROR(INDEX(Расходка[Наименование расходного материала],MATCH(Расходка[№],Поиск_расходки[Индекс12],0)),"")</f>
        <v>Guidezilla™ II 6F</v>
      </c>
      <c r="AD21" s="139" t="str">
        <f>IFERROR(INDEX(Расходка[Наименование расходного материала],MATCH(Расходка[№],Поиск_расходки[Индекс13],0)),"")</f>
        <v>Guidezilla™ II 6F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1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>Launcher 6F EBU 3.5</v>
      </c>
      <c r="AA22" s="139" t="str">
        <f>IFERROR(INDEX(Расходка[Наименование расходного материала],MATCH(Расходка[№],Поиск_расходки[Индекс10],0)),"")</f>
        <v>Launcher 6F EBU 3.5</v>
      </c>
      <c r="AB22" s="139" t="str">
        <f>IFERROR(INDEX(Расходка[Наименование расходного материала],MATCH(Расходка[№],Поиск_расходки[Индекс11],0)),"")</f>
        <v>Launcher 6F EBU 3.5</v>
      </c>
      <c r="AC22" s="139" t="str">
        <f>IFERROR(INDEX(Расходка[Наименование расходного материала],MATCH(Расходка[№],Поиск_расходки[Индекс12],0)),"")</f>
        <v>Launcher 6F EBU 3.5</v>
      </c>
      <c r="AD22" s="139" t="str">
        <f>IFERROR(INDEX(Расходка[Наименование расходного материала],MATCH(Расходка[№],Поиск_расходки[Индекс13],0)),"")</f>
        <v>Launcher 6F EBU 3.5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>Launcher 6F EBU 4.0</v>
      </c>
      <c r="AA23" s="139" t="str">
        <f>IFERROR(INDEX(Расходка[Наименование расходного материала],MATCH(Расходка[№],Поиск_расходки[Индекс10],0)),"")</f>
        <v>Launcher 6F EBU 4.0</v>
      </c>
      <c r="AB23" s="139" t="str">
        <f>IFERROR(INDEX(Расходка[Наименование расходного материала],MATCH(Расходка[№],Поиск_расходки[Индекс11],0)),"")</f>
        <v>Launcher 6F EBU 4.0</v>
      </c>
      <c r="AC23" s="139" t="str">
        <f>IFERROR(INDEX(Расходка[Наименование расходного материала],MATCH(Расходка[№],Поиск_расходки[Индекс12],0)),"")</f>
        <v>Launcher 6F EBU 4.0</v>
      </c>
      <c r="AD23" s="139" t="str">
        <f>IFERROR(INDEX(Расходка[Наименование расходного материала],MATCH(Расходка[№],Поиск_расходки[Индекс13],0)),"")</f>
        <v>Launcher 6F EBU 4.0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408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>Launcher 6F JL 3.5</v>
      </c>
      <c r="AA24" s="139" t="str">
        <f>IFERROR(INDEX(Расходка[Наименование расходного материала],MATCH(Расходка[№],Поиск_расходки[Индекс10],0)),"")</f>
        <v>Launcher 6F JL 3.5</v>
      </c>
      <c r="AB24" s="139" t="str">
        <f>IFERROR(INDEX(Расходка[Наименование расходного материала],MATCH(Расходка[№],Поиск_расходки[Индекс11],0)),"")</f>
        <v>Launcher 6F JL 3.5</v>
      </c>
      <c r="AC24" s="139" t="str">
        <f>IFERROR(INDEX(Расходка[Наименование расходного материала],MATCH(Расходка[№],Поиск_расходки[Индекс12],0)),"")</f>
        <v>Launcher 6F JL 3.5</v>
      </c>
      <c r="AD24" s="139" t="str">
        <f>IFERROR(INDEX(Расходка[Наименование расходного материала],MATCH(Расходка[№],Поиск_расходки[Индекс13],0)),"")</f>
        <v>Launcher 6F JL 3.5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409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>Launcher 6F JL 4.0</v>
      </c>
      <c r="AA25" s="139" t="str">
        <f>IFERROR(INDEX(Расходка[Наименование расходного материала],MATCH(Расходка[№],Поиск_расходки[Индекс10],0)),"")</f>
        <v>Launcher 6F JL 4.0</v>
      </c>
      <c r="AB25" s="139" t="str">
        <f>IFERROR(INDEX(Расходка[Наименование расходного материала],MATCH(Расходка[№],Поиск_расходки[Индекс11],0)),"")</f>
        <v>Launcher 6F JL 4.0</v>
      </c>
      <c r="AC25" s="139" t="str">
        <f>IFERROR(INDEX(Расходка[Наименование расходного материала],MATCH(Расходка[№],Поиск_расходки[Индекс12],0)),"")</f>
        <v>Launcher 6F JL 4.0</v>
      </c>
      <c r="AD25" s="139" t="str">
        <f>IFERROR(INDEX(Расходка[Наименование расходного материала],MATCH(Расходка[№],Поиск_расходки[Индекс13],0)),"")</f>
        <v>Launcher 6F JL 4.0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415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Launcher 6F JL 4.5</v>
      </c>
      <c r="AA26" s="144" t="str">
        <f>IFERROR(INDEX(Расходка[Наименование расходного материала],MATCH(Расходка[№],Поиск_расходки[Индекс10],0)),"")</f>
        <v>Launcher 6F JL 4.5</v>
      </c>
      <c r="AB26" s="144" t="str">
        <f>IFERROR(INDEX(Расходка[Наименование расходного материала],MATCH(Расходка[№],Поиск_расходки[Индекс11],0)),"")</f>
        <v>Launcher 6F JL 4.5</v>
      </c>
      <c r="AC26" s="144" t="str">
        <f>IFERROR(INDEX(Расходка[Наименование расходного материала],MATCH(Расходка[№],Поиск_расходки[Индекс12],0)),"")</f>
        <v>Launcher 6F JL 4.5</v>
      </c>
      <c r="AD26" s="144" t="str">
        <f>IFERROR(INDEX(Расходка[Наименование расходного материала],MATCH(Расходка[№],Поиск_расходки[Индекс13],0)),"")</f>
        <v>Launcher 6F JL 4.5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410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>Launcher 6F JR 3.5</v>
      </c>
      <c r="AA27" s="144" t="str">
        <f>IFERROR(INDEX(Расходка[Наименование расходного материала],MATCH(Расходка[№],Поиск_расходки[Индекс10],0)),"")</f>
        <v>Launcher 6F JR 3.5</v>
      </c>
      <c r="AB27" s="144" t="str">
        <f>IFERROR(INDEX(Расходка[Наименование расходного материала],MATCH(Расходка[№],Поиск_расходки[Индекс11],0)),"")</f>
        <v>Launcher 6F JR 3.5</v>
      </c>
      <c r="AC27" s="144" t="str">
        <f>IFERROR(INDEX(Расходка[Наименование расходного материала],MATCH(Расходка[№],Поиск_расходки[Индекс12],0)),"")</f>
        <v>Launcher 6F JR 3.5</v>
      </c>
      <c r="AD27" s="144" t="str">
        <f>IFERROR(INDEX(Расходка[Наименование расходного материала],MATCH(Расходка[№],Поиск_расходки[Индекс13],0)),"")</f>
        <v>Launcher 6F JR 3.5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411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>Launcher 6F JR 4.0</v>
      </c>
      <c r="AA28" s="144" t="str">
        <f>IFERROR(INDEX(Расходка[Наименование расходного материала],MATCH(Расходка[№],Поиск_расходки[Индекс10],0)),"")</f>
        <v>Launcher 6F JR 4.0</v>
      </c>
      <c r="AB28" s="144" t="str">
        <f>IFERROR(INDEX(Расходка[Наименование расходного материала],MATCH(Расходка[№],Поиск_расходки[Индекс11],0)),"")</f>
        <v>Launcher 6F JR 4.0</v>
      </c>
      <c r="AC28" s="144" t="str">
        <f>IFERROR(INDEX(Расходка[Наименование расходного материала],MATCH(Расходка[№],Поиск_расходки[Индекс12],0)),"")</f>
        <v>Launcher 6F JR 4.0</v>
      </c>
      <c r="AD28" s="144" t="str">
        <f>IFERROR(INDEX(Расходка[Наименование расходного материала],MATCH(Расходка[№],Поиск_расходки[Индекс13],0)),"")</f>
        <v>Launcher 6F JR 4.0</v>
      </c>
      <c r="AF28" s="4" t="s">
        <v>6</v>
      </c>
      <c r="AG28" s="4" t="s">
        <v>425</v>
      </c>
    </row>
    <row r="29" spans="1:33">
      <c r="A29">
        <v>28</v>
      </c>
      <c r="B29" t="s">
        <v>4</v>
      </c>
      <c r="C29" t="s">
        <v>422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>Launcher 7F JL 3.5</v>
      </c>
      <c r="AA29" s="144" t="str">
        <f>IFERROR(INDEX(Расходка[Наименование расходного материала],MATCH(Расходка[№],Поиск_расходки[Индекс10],0)),"")</f>
        <v>Launcher 7F JL 3.5</v>
      </c>
      <c r="AB29" s="144" t="str">
        <f>IFERROR(INDEX(Расходка[Наименование расходного материала],MATCH(Расходка[№],Поиск_расходки[Индекс11],0)),"")</f>
        <v>Launcher 7F JL 3.5</v>
      </c>
      <c r="AC29" s="144" t="str">
        <f>IFERROR(INDEX(Расходка[Наименование расходного материала],MATCH(Расходка[№],Поиск_расходки[Индекс12],0)),"")</f>
        <v>Launcher 7F JL 3.5</v>
      </c>
      <c r="AD29" s="144" t="str">
        <f>IFERROR(INDEX(Расходка[Наименование расходного материала],MATCH(Расходка[№],Поиск_расходки[Индекс13],0)),"")</f>
        <v>Launcher 7F JL 3.5</v>
      </c>
      <c r="AF29" s="4" t="s">
        <v>6</v>
      </c>
      <c r="AG29" s="4" t="s">
        <v>162</v>
      </c>
    </row>
    <row r="30" spans="1:33">
      <c r="A30">
        <v>29</v>
      </c>
      <c r="B30" t="s">
        <v>4</v>
      </c>
      <c r="C30" t="s">
        <v>421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>Launcher 7F JL 4.0</v>
      </c>
      <c r="AA30" s="144" t="str">
        <f>IFERROR(INDEX(Расходка[Наименование расходного материала],MATCH(Расходка[№],Поиск_расходки[Индекс10],0)),"")</f>
        <v>Launcher 7F JL 4.0</v>
      </c>
      <c r="AB30" s="144" t="str">
        <f>IFERROR(INDEX(Расходка[Наименование расходного материала],MATCH(Расходка[№],Поиск_расходки[Индекс11],0)),"")</f>
        <v>Launcher 7F JL 4.0</v>
      </c>
      <c r="AC30" s="144" t="str">
        <f>IFERROR(INDEX(Расходка[Наименование расходного материала],MATCH(Расходка[№],Поиск_расходки[Индекс12],0)),"")</f>
        <v>Launcher 7F JL 4.0</v>
      </c>
      <c r="AD30" s="144" t="str">
        <f>IFERROR(INDEX(Расходка[Наименование расходного материала],MATCH(Расходка[№],Поиск_расходки[Индекс13],0)),"")</f>
        <v>Launcher 7F JL 4.0</v>
      </c>
      <c r="AF30" s="4" t="s">
        <v>6</v>
      </c>
      <c r="AG30" s="4" t="s">
        <v>165</v>
      </c>
    </row>
    <row r="31" spans="1:33">
      <c r="A31">
        <v>30</v>
      </c>
      <c r="B31" t="s">
        <v>371</v>
      </c>
      <c r="C31" s="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>Angio-Seal™ VIP</v>
      </c>
      <c r="AA31" s="144" t="str">
        <f>IFERROR(INDEX(Расходка[Наименование расходного материала],MATCH(Расходка[№],Поиск_расходки[Индекс10],0)),"")</f>
        <v>Angio-Seal™ VIP</v>
      </c>
      <c r="AB31" s="144" t="str">
        <f>IFERROR(INDEX(Расходка[Наименование расходного материала],MATCH(Расходка[№],Поиск_расходки[Индекс11],0)),"")</f>
        <v>Angio-Seal™ VIP</v>
      </c>
      <c r="AC31" s="144" t="str">
        <f>IFERROR(INDEX(Расходка[Наименование расходного материала],MATCH(Расходка[№],Поиск_расходки[Индекс12],0)),"")</f>
        <v>Angio-Seal™ VIP</v>
      </c>
      <c r="AD31" s="144" t="str">
        <f>IFERROR(INDEX(Расходка[Наименование расходного материала],MATCH(Расходка[№],Поиск_расходки[Индекс13],0)),"")</f>
        <v>Angio-Seal™ VIP</v>
      </c>
      <c r="AF31" s="4" t="s">
        <v>6</v>
      </c>
      <c r="AG31" s="4" t="s">
        <v>167</v>
      </c>
    </row>
    <row r="32" spans="1:33">
      <c r="A32">
        <v>31</v>
      </c>
      <c r="B32" t="s">
        <v>381</v>
      </c>
      <c r="C32" t="s">
        <v>413</v>
      </c>
      <c r="E32" s="142">
        <f>IF(ISNUMBER(SEARCH('Карта учёта'!$B$13,Расходка[[#This Row],[Наименование расходного материала]])),MAX($E$1:E31)+1,0)</f>
        <v>1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>BasixCOMPAK</v>
      </c>
      <c r="AA32" s="144" t="str">
        <f>IFERROR(INDEX(Расходка[Наименование расходного материала],MATCH(Расходка[№],Поиск_расходки[Индекс10],0)),"")</f>
        <v>BasixCOMPAK</v>
      </c>
      <c r="AB32" s="144" t="str">
        <f>IFERROR(INDEX(Расходка[Наименование расходного материала],MATCH(Расходка[№],Поиск_расходки[Индекс11],0)),"")</f>
        <v>BasixCOMPAK</v>
      </c>
      <c r="AC32" s="144" t="str">
        <f>IFERROR(INDEX(Расходка[Наименование расходного материала],MATCH(Расходка[№],Поиск_расходки[Индекс12],0)),"")</f>
        <v>BasixCOMPAK</v>
      </c>
      <c r="AD32" s="144" t="str">
        <f>IFERROR(INDEX(Расходка[Наименование расходного материала],MATCH(Расходка[№],Поиск_расходки[Индекс13],0)),"")</f>
        <v>BasixCOMPAK</v>
      </c>
      <c r="AF32" s="4" t="s">
        <v>6</v>
      </c>
      <c r="AG32" s="4" t="s">
        <v>166</v>
      </c>
    </row>
    <row r="33" spans="1:33">
      <c r="A33">
        <v>32</v>
      </c>
      <c r="B33" t="s">
        <v>383</v>
      </c>
      <c r="C33" s="1" t="s">
        <v>414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>Nitrex 260</v>
      </c>
      <c r="AA33" s="144" t="str">
        <f>IFERROR(INDEX(Расходка[Наименование расходного материала],MATCH(Расходка[№],Поиск_расходки[Индекс10],0)),"")</f>
        <v>Nitrex 260</v>
      </c>
      <c r="AB33" s="144" t="str">
        <f>IFERROR(INDEX(Расходка[Наименование расходного материала],MATCH(Расходка[№],Поиск_расходки[Индекс11],0)),"")</f>
        <v>Nitrex 260</v>
      </c>
      <c r="AC33" s="144" t="str">
        <f>IFERROR(INDEX(Расходка[Наименование расходного материала],MATCH(Расходка[№],Поиск_расходки[Индекс12],0)),"")</f>
        <v>Nitrex 260</v>
      </c>
      <c r="AD33" s="144" t="str">
        <f>IFERROR(INDEX(Расходка[Наименование расходного материала],MATCH(Расходка[№],Поиск_расходки[Индекс13],0)),"")</f>
        <v>Nitrex 260</v>
      </c>
      <c r="AF33" s="4" t="s">
        <v>6</v>
      </c>
      <c r="AG33" s="4" t="s">
        <v>169</v>
      </c>
    </row>
    <row r="34" spans="1:33">
      <c r="A34">
        <v>33</v>
      </c>
      <c r="B34" t="s">
        <v>271</v>
      </c>
      <c r="C34" s="1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>Oscor 7F</v>
      </c>
      <c r="AA34" s="144" t="str">
        <f>IFERROR(INDEX(Расходка[Наименование расходного материала],MATCH(Расходка[№],Поиск_расходки[Индекс10],0)),"")</f>
        <v>Oscor 7F</v>
      </c>
      <c r="AB34" s="144" t="str">
        <f>IFERROR(INDEX(Расходка[Наименование расходного материала],MATCH(Расходка[№],Поиск_расходки[Индекс11],0)),"")</f>
        <v>Oscor 7F</v>
      </c>
      <c r="AC34" s="144" t="str">
        <f>IFERROR(INDEX(Расходка[Наименование расходного материала],MATCH(Расходка[№],Поиск_расходки[Индекс12],0)),"")</f>
        <v>Oscor 7F</v>
      </c>
      <c r="AD34" s="144" t="str">
        <f>IFERROR(INDEX(Расходка[Наименование расходного материала],MATCH(Расходка[№],Поиск_расходки[Индекс13],0)),"")</f>
        <v>Oscor 7F</v>
      </c>
      <c r="AF34" s="4" t="s">
        <v>6</v>
      </c>
      <c r="AG34" s="4" t="s">
        <v>170</v>
      </c>
    </row>
    <row r="35" spans="1:33">
      <c r="C35" s="1"/>
      <c r="AF35" s="4" t="s">
        <v>6</v>
      </c>
      <c r="AG35" s="4" t="s">
        <v>426</v>
      </c>
    </row>
    <row r="36" spans="1:33">
      <c r="AF36" s="4" t="s">
        <v>6</v>
      </c>
      <c r="AG36" s="4" t="s">
        <v>427</v>
      </c>
    </row>
    <row r="37" spans="1:33">
      <c r="AF37" s="4" t="s">
        <v>6</v>
      </c>
      <c r="AG37" s="4" t="s">
        <v>428</v>
      </c>
    </row>
    <row r="38" spans="1:33">
      <c r="AF38" s="4" t="s">
        <v>6</v>
      </c>
      <c r="AG38" s="4" t="s">
        <v>429</v>
      </c>
    </row>
    <row r="39" spans="1:33">
      <c r="AF39" s="4" t="s">
        <v>6</v>
      </c>
      <c r="AG39" s="4" t="s">
        <v>177</v>
      </c>
    </row>
    <row r="40" spans="1:33">
      <c r="AF40" s="4" t="s">
        <v>6</v>
      </c>
      <c r="AG40" s="4" t="s">
        <v>171</v>
      </c>
    </row>
    <row r="41" spans="1:33">
      <c r="AF41" s="4" t="s">
        <v>6</v>
      </c>
      <c r="AG41" s="4" t="s">
        <v>172</v>
      </c>
    </row>
    <row r="42" spans="1:33">
      <c r="AF42" s="4" t="s">
        <v>6</v>
      </c>
      <c r="AG42" s="4" t="s">
        <v>173</v>
      </c>
    </row>
    <row r="43" spans="1:33">
      <c r="AF43" s="4" t="s">
        <v>6</v>
      </c>
      <c r="AG43" s="4" t="s">
        <v>174</v>
      </c>
    </row>
    <row r="44" spans="1:33">
      <c r="C44" s="1"/>
      <c r="AF44" s="4" t="s">
        <v>6</v>
      </c>
      <c r="AG44" s="4" t="s">
        <v>175</v>
      </c>
    </row>
    <row r="45" spans="1:33">
      <c r="AF45" s="4" t="s">
        <v>6</v>
      </c>
      <c r="AG45" s="4" t="s">
        <v>176</v>
      </c>
    </row>
    <row r="46" spans="1:33">
      <c r="AF46" s="4" t="s">
        <v>6</v>
      </c>
      <c r="AG46" s="4" t="s">
        <v>189</v>
      </c>
    </row>
    <row r="47" spans="1:33">
      <c r="AF47" s="4" t="s">
        <v>6</v>
      </c>
      <c r="AG47" s="4" t="s">
        <v>111</v>
      </c>
    </row>
    <row r="48" spans="1:33">
      <c r="AF48" s="4" t="s">
        <v>6</v>
      </c>
      <c r="AG48" s="4" t="s">
        <v>163</v>
      </c>
    </row>
    <row r="49" spans="32:33">
      <c r="AF49" s="4" t="s">
        <v>6</v>
      </c>
      <c r="AG49" s="4" t="s">
        <v>178</v>
      </c>
    </row>
    <row r="50" spans="32:33">
      <c r="AF50" s="4" t="s">
        <v>6</v>
      </c>
      <c r="AG50" s="4" t="s">
        <v>168</v>
      </c>
    </row>
    <row r="51" spans="32:33">
      <c r="AF51" s="4" t="s">
        <v>6</v>
      </c>
      <c r="AG51" s="4" t="s">
        <v>179</v>
      </c>
    </row>
    <row r="52" spans="32:33">
      <c r="AF52" s="4" t="s">
        <v>6</v>
      </c>
      <c r="AG52" s="4" t="s">
        <v>180</v>
      </c>
    </row>
    <row r="53" spans="32:33">
      <c r="AF53" s="4" t="s">
        <v>6</v>
      </c>
      <c r="AG53" s="4" t="s">
        <v>181</v>
      </c>
    </row>
    <row r="54" spans="32:33">
      <c r="AF54" s="4" t="s">
        <v>6</v>
      </c>
      <c r="AG54" s="4" t="s">
        <v>188</v>
      </c>
    </row>
    <row r="55" spans="32:33">
      <c r="AF55" s="4" t="s">
        <v>6</v>
      </c>
      <c r="AG55" s="4" t="s">
        <v>116</v>
      </c>
    </row>
    <row r="56" spans="32:33">
      <c r="AF56" s="4" t="s">
        <v>6</v>
      </c>
      <c r="AG56" s="4" t="s">
        <v>182</v>
      </c>
    </row>
    <row r="57" spans="32:33">
      <c r="AF57" s="4" t="s">
        <v>6</v>
      </c>
      <c r="AG57" s="4" t="s">
        <v>183</v>
      </c>
    </row>
    <row r="58" spans="32:33">
      <c r="AF58" s="4" t="s">
        <v>6</v>
      </c>
      <c r="AG58" s="4" t="s">
        <v>184</v>
      </c>
    </row>
    <row r="59" spans="32:33">
      <c r="AF59" s="4" t="s">
        <v>6</v>
      </c>
      <c r="AG59" s="4" t="s">
        <v>185</v>
      </c>
    </row>
    <row r="60" spans="32:33">
      <c r="AF60" s="4" t="s">
        <v>6</v>
      </c>
      <c r="AG60" s="4" t="s">
        <v>186</v>
      </c>
    </row>
    <row r="61" spans="32:33">
      <c r="AF61" s="4" t="s">
        <v>6</v>
      </c>
      <c r="AG61" s="4" t="s">
        <v>187</v>
      </c>
    </row>
    <row r="62" spans="32:33">
      <c r="AF62" s="4" t="s">
        <v>6</v>
      </c>
      <c r="AG62" s="4" t="s">
        <v>376</v>
      </c>
    </row>
    <row r="63" spans="32:33">
      <c r="AF63" s="4" t="s">
        <v>6</v>
      </c>
      <c r="AG63" s="4" t="s">
        <v>120</v>
      </c>
    </row>
    <row r="64" spans="32:33">
      <c r="AF64" s="4" t="s">
        <v>6</v>
      </c>
      <c r="AG64" s="4" t="s">
        <v>121</v>
      </c>
    </row>
    <row r="65" spans="32:33">
      <c r="AF65" s="4" t="s">
        <v>6</v>
      </c>
      <c r="AG65" s="4" t="s">
        <v>164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430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2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2022-04-01T07:51:37Z</cp:lastPrinted>
  <dcterms:created xsi:type="dcterms:W3CDTF">2015-06-05T18:19:34Z</dcterms:created>
  <dcterms:modified xsi:type="dcterms:W3CDTF">2022-04-01T07:51:56Z</dcterms:modified>
</cp:coreProperties>
</file>