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2\КАГ ОКС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3" l="1"/>
  <c r="B5" i="3" l="1"/>
  <c r="B15" i="9" l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F7" i="1"/>
  <c r="J9" i="1"/>
  <c r="J10" i="1" s="1"/>
  <c r="M7" i="1"/>
  <c r="M8" i="1" s="1"/>
  <c r="M9" i="1" s="1"/>
  <c r="O8" i="1"/>
  <c r="H8" i="1"/>
  <c r="E9" i="1"/>
  <c r="O9" i="1"/>
  <c r="O10" i="1" s="1"/>
  <c r="P12" i="1"/>
  <c r="Q9" i="1"/>
  <c r="Q10" i="1" s="1"/>
  <c r="L9" i="1"/>
  <c r="K8" i="1"/>
  <c r="N11" i="1"/>
  <c r="H9" i="1" l="1"/>
  <c r="I10" i="1"/>
  <c r="F8" i="1"/>
  <c r="F9" i="1" s="1"/>
  <c r="F10" i="1" s="1"/>
  <c r="F11" i="1" s="1"/>
  <c r="F12" i="1" s="1"/>
  <c r="J11" i="1"/>
  <c r="E10" i="1"/>
  <c r="M10" i="1"/>
  <c r="M11" i="1" s="1"/>
  <c r="M12" i="1" s="1"/>
  <c r="I11" i="1"/>
  <c r="I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E12" i="1" l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V2" i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F19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/>
  <c r="Q25" i="1"/>
  <c r="Q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K25" i="1" l="1"/>
  <c r="K26" i="1" s="1"/>
  <c r="K27" i="1" s="1"/>
  <c r="E16" i="1"/>
  <c r="E17" i="1" s="1"/>
  <c r="H24" i="1"/>
  <c r="AD24" i="1"/>
  <c r="AD18" i="1"/>
  <c r="AD21" i="1"/>
  <c r="G18" i="1"/>
  <c r="G19" i="1" s="1"/>
  <c r="G20" i="1" s="1"/>
  <c r="U2" i="1"/>
  <c r="AD26" i="1"/>
  <c r="I27" i="1"/>
  <c r="Q27" i="1"/>
  <c r="K28" i="1"/>
  <c r="Q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6" i="1"/>
  <c r="H27" i="1" s="1"/>
  <c r="H28" i="1" s="1"/>
  <c r="H29" i="1" s="1"/>
  <c r="H25" i="1"/>
  <c r="E18" i="1"/>
  <c r="AD27" i="1"/>
  <c r="H30" i="1"/>
  <c r="I28" i="1"/>
  <c r="Q29" i="1"/>
  <c r="K29" i="1"/>
  <c r="P24" i="1"/>
  <c r="M23" i="1"/>
  <c r="O22" i="1"/>
  <c r="J25" i="1"/>
  <c r="N23" i="1"/>
  <c r="L21" i="1"/>
  <c r="F22" i="1"/>
  <c r="E19" i="1" l="1"/>
  <c r="L22" i="1"/>
  <c r="L23" i="1" s="1"/>
  <c r="L24" i="1" s="1"/>
  <c r="M24" i="1"/>
  <c r="H31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E20" i="1" l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E22" i="1" l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38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E35" i="1" l="1"/>
  <c r="E36" i="1" s="1"/>
  <c r="R2" i="1" s="1"/>
  <c r="Z20" i="1"/>
  <c r="M37" i="1"/>
  <c r="Z36" i="1"/>
  <c r="E37" i="1" l="1"/>
  <c r="E38" i="1"/>
  <c r="Z37" i="1"/>
  <c r="M38" i="1"/>
  <c r="Z38" i="1" s="1"/>
  <c r="Z16" i="1"/>
  <c r="R25" i="1" l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<sst xmlns="http://schemas.openxmlformats.org/spreadsheetml/2006/main" count="696" uniqueCount="455">
  <si>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</si>
  <si>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</si>
  <si>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</si>
  <si>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</si>
  <si>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</si>
  <si>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</si>
  <si>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</si>
  <si>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</si>
  <si>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</si>
  <si>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</si>
  <si>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</si>
  <si>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</si>
  <si>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</si>
  <si>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</si>
  <si>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</si>
  <si>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</si>
  <si>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</si>
  <si>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</si>
  <si>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</si>
  <si>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</si>
  <si>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</si>
  <si>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</si>
  <si>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</si>
  <si>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</si>
  <si>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</si>
  <si>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</si>
  <si>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</si>
  <si>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</si>
  <si>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</si>
  <si>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</si>
  <si>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</si>
  <si>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</si>
  <si>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</si>
  <si>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</si>
  <si>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</si>
  <si>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</si>
  <si>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</si>
  <si>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</si>
  <si>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</si>
  <si>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</si>
  <si>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</si>
  <si>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</si>
  <si>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</si>
  <si>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</si>
  <si>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</si>
  <si>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</si>
  <si>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</si>
  <si>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</si>
  <si>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</si>
  <si>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</si>
  <si>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</si>
  <si>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</si>
  <si>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</si>
  <si>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</si>
  <si>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</si>
  <si>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</si>
  <si>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</si>
  <si>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</si>
  <si>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</si>
  <si>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</si>
  <si>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</si>
  <si>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</si>
  <si>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</si>
  <si>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</si>
  <si>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</si>
  <si>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</si>
  <si>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</si>
  <si>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</si>
  <si>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</si>
  <si>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</si>
  <si>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</si>
  <si>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</si>
  <si>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</si>
  <si>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</si>
  <si>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</si>
  <si>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</si>
  <si>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</si>
  <si>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</si>
  <si>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</si>
  <si>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</si>
  <si>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</si>
  <si>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</si>
  <si>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</si>
  <si>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</si>
  <si>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</si>
  <si>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</si>
  <si>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</si>
  <si>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</si>
  <si>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</si>
  <si>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</si>
  <si>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</si>
  <si>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</si>
  <si>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</si>
  <si>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</si>
  <si>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</si>
  <si>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</si>
  <si>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</si>
  <si>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</si>
  <si>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</si>
  <si>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</si>
  <si>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</si>
  <si>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</si>
  <si>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</si>
  <si>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</si>
  <si>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</si>
  <si>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</si>
  <si>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</si>
  <si>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</si>
  <si>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</si>
  <si>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</si>
  <si>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</si>
  <si>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</si>
  <si>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</si>
  <si>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</si>
  <si>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</si>
  <si>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</si>
  <si>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</si>
  <si>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</si>
  <si>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</si>
  <si>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</si>
  <si>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</si>
  <si>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</si>
  <si>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</si>
  <si>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</si>
  <si>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</si>
  <si>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</si>
  <si>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</si>
  <si>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</si>
  <si>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</si>
  <si>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</si>
  <si>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</si>
  <si>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</si>
  <si>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</si>
  <si>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</si>
  <si>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</si>
  <si>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</si>
  <si>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</si>
  <si>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</si>
  <si>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</si>
  <si>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</si>
  <si>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</si>
  <si>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</si>
  <si>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</si>
  <si>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</si>
  <si>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</si>
  <si>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</si>
  <si>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</si>
  <si>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</si>
  <si>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</si>
  <si>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</si>
  <si>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</si>
  <si>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</si>
  <si>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</si>
  <si>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</si>
  <si>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</si>
  <si>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</si>
  <si>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</si>
  <si>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</si>
  <si>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</si>
  <si>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</si>
  <si>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</si>
  <si>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</si>
  <si>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</si>
  <si>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</si>
  <si>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</si>
  <si>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</si>
  <si>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</si>
  <si>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</si>
  <si>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</si>
  <si>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</si>
  <si>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</si>
  <si>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</si>
  <si>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</si>
  <si>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</si>
  <si>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</si>
  <si>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</si>
  <si>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</si>
  <si>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</si>
  <si>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</si>
  <si>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</si>
  <si>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</si>
  <si>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</si>
  <si>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</si>
  <si>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</si>
  <si>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</si>
  <si>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</si>
  <si>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</si>
  <si>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</si>
  <si>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</si>
  <si>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</si>
  <si>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</si>
  <si>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</si>
  <si>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</si>
  <si>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</si>
  <si>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</si>
  <si>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</si>
  <si>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</si>
  <si>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</si>
  <si>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</si>
  <si>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</si>
  <si>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</si>
  <si>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</si>
  <si>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</si>
  <si>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</si>
  <si>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</si>
  <si>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</si>
  <si>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</si>
  <si>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</si>
  <si>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</si>
  <si>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</si>
  <si>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</si>
  <si>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</si>
  <si>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</si>
  <si>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</si>
  <si>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</si>
  <si>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</si>
  <si>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</si>
  <si>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</si>
  <si>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</si>
  <si>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</si>
  <si>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</si>
  <si>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</si>
  <si>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</si>
  <si>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</si>
  <si>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</si>
  <si>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</si>
  <si>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</si>
  <si>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</si>
  <si>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</si>
  <si>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</si>
  <si>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</si>
  <si>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</si>
  <si>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</si>
  <si>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</si>
  <si>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</si>
  <si>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</si>
  <si>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</si>
  <si>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</si>
  <si>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</si>
  <si>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</si>
  <si>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</si>
  <si>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</si>
  <si>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</si>
  <si>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</si>
  <si>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</si>
  <si>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</si>
  <si>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</si>
  <si>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</si>
  <si>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</si>
  <si>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</si>
  <si>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</si>
  <si>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</si>
  <si>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</si>
  <si>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</si>
  <si>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</si>
  <si>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</si>
  <si>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</si>
  <si>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</si>
  <si>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</si>
  <si>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</si>
  <si>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</si>
  <si>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</si>
  <si>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</si>
  <si>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</si>
  <si>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</si>
  <si>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</si>
  <si>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</si>
  <si>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</si>
  <si>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</si>
  <si>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</si>
  <si>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</si>
  <si>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</si>
  <si>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</si>
  <si>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</si>
  <si>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</si>
  <si>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</si>
  <si>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</si>
  <si>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</si>
  <si>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</si>
  <si>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</si>
  <si>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</si>
  <si>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</si>
  <si>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</si>
  <si>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</si>
  <si>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</si>
  <si>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</si>
  <si>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</si>
  <si>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</si>
  <si>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</si>
  <si>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</si>
  <si>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</si>
  <si>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</si>
  <si>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</si>
  <si>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</si>
  <si>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</si>
  <si>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</si>
  <si>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</si>
  <si>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</si>
  <si>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</si>
  <si>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</si>
  <si>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</si>
  <si>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</si>
  <si>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</si>
  <si>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</si>
  <si>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</si>
  <si>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</si>
  <si>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</si>
  <si>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</si>
  <si>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</si>
  <si>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</si>
  <si>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</si>
  <si>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</si>
  <si>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</si>
  <si>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</si>
  <si>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</si>
  <si>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</si>
  <si>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</si>
  <si>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</si>
  <si>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</si>
  <si>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</si>
  <si>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</si>
  <si>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</si>
  <si>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</si>
  <si>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</si>
  <si>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</si>
  <si>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</si>
  <si>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</si>
  <si>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</si>
  <si>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</si>
  <si>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</si>
  <si>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</si>
  <si>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</si>
  <si>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</si>
  <si>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</si>
  <si>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</si>
  <si>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</si>
  <si>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</si>
  <si>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</si>
  <si>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</si>
  <si>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</si>
  <si>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</si>
  <si>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</si>
  <si>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</si>
  <si>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</si>
  <si>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</si>
  <si>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</si>
  <si>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</si>
  <si>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</si>
  <si>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</si>
  <si>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</si>
  <si>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</si>
  <si>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</si>
  <si>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</si>
  <si>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</si>
  <si>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</si>
  <si>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</si>
  <si>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</si>
  <si>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</si>
  <si>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</si>
  <si>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</si>
  <si>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</si>
  <si>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</si>
  <si>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</si>
  <si>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</si>
  <si>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</si>
  <si>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</si>
  <si>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</si>
  <si>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</si>
  <si>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</si>
  <si>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</si>
  <si>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</si>
  <si>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</si>
  <si>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</si>
  <si>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</si>
  <si>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</si>
  <si>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</si>
  <si>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</si>
  <si>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</si>
  <si>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</si>
  <si>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</si>
  <si>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</si>
  <si>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</si>
  <si>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</si>
  <si>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</si>
  <si>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</si>
  <si>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</si>
  <si>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</si>
  <si>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</si>
  <si>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</si>
  <si>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</si>
  <si>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</si>
  <si>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</si>
  <si>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</si>
  <si>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</si>
  <si>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</si>
  <si>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</si>
  <si>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</si>
  <si>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</si>
  <si>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</si>
  <si>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</si>
  <si>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</si>
  <si>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</si>
  <si>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</si>
  <si>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</si>
  <si>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</si>
  <si>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</si>
  <si>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</si>
  <si>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</si>
  <si>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</si>
  <si>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</si>
  <si>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</si>
  <si>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</si>
  <si>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</si>
  <si>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</si>
  <si>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</si>
  <si>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</si>
  <si>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</si>
  <si>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</si>
  <si>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</si>
  <si>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</si>
  <si>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</si>
  <si>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</si>
  <si>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</si>
  <si>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</si>
  <si>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</si>
  <si>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</si>
  <si>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</si>
  <si>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</si>
  <si>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</si>
  <si>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</si>
  <si>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</si>
  <si>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300 ml</t>
  </si>
  <si>
    <t>Устье ствола ЛКА катетеризировано проводниковым катетером Launcher EBU 3.5 6Fr. Коронарный проводники Cougar XT и Cougar LS заведены в дистальный сегмент ПНА и ДВ.  БК Sprinter Legend 2.5-15 выполнена предилатация значимых стенозов среднего сегмента ПНА. В зону среднего сегмента  имплантирован DES Resolute Integrity 2,75-30 mm, давлением 14 атм. В зону проксимального сегмента сегмента  имплантирован DES Resolute Integrity 3,5-26 mm, давлением 14 атм. Постдилатация стента проксимального сегмента БК NC Euphora 4.0-8 мм.  На контрольных съёмках ангиографический результат удовлетворительный, признаков краевых диссекций, тромбоза  ПНА нет, устье ДВ не скомпрометировано. Антеградный кровоток по  ПНА  и ДВ  TIMI III. Пациент в стабильном состоянии переводится в ПРИТ для дальнейшего наблюдения и лечения.</t>
  </si>
  <si>
    <t>1. Контроль места пункции, повязка  на руке 6ч. 2) Консервативная стратегия, наблюдение кардиолога.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</si>
  <si>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</si>
  <si>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</si>
  <si>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</si>
  <si>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</si>
  <si>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</si>
  <si>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</si>
  <si>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</si>
  <si>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</si>
  <si>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</si>
  <si>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</si>
  <si>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</si>
  <si>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</si>
  <si>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</si>
  <si>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Правый</t>
  </si>
  <si>
    <t>Амирян Д.И.</t>
  </si>
  <si>
    <t>3:06</t>
  </si>
  <si>
    <t>Выраженный кальциноз, эксцентричный стеноз устья до 70%, стеноз дист/3 до 70%.</t>
  </si>
  <si>
    <t>Выраженный кальциноз проксимального сегмента. Стеноз проксимального сегмента 50%. Функциональная окклюзия проксимальной трети ВТК с градацией антеградного кровотока по ВТК ближе к  TIMI II за счёт мостовых коллатералей.</t>
  </si>
  <si>
    <t xml:space="preserve">Прололнгированная хроническая окклюзия на уровне проксимального сегмента. Антеградный кровоток по ПКА TIMI I за счёт мостовых коллатералей. Умеренный межсистемный коллатеральный кровоток из СВ ПНА с ретроградным контрастированием ЗБВ и ЗМЖВ до уровня "креста" ПКА. </t>
  </si>
  <si>
    <t>С участниками Heart Team в составе зав.отд. РХМДиЛ Карчевского Д.В., деж.кар. Потаповой А.Н., кардиохирурга Чуракова С.О. с учётом крайне тяжёлого кальцинированного трёхсосудистого поражения коронарного русла  с вовлечением ствола ЛКА  принято решение в пользу реваскуляризации миокарда методом  КШ в условиях ФЦ г. Москва.</t>
  </si>
  <si>
    <t>Выраженный кальциноз на протяжении проксимального и среднего сегмента. Диффузные изменения на протяжении всех сегментов со стенозами  проксимального сегмента 80%, стенозы среднего сегмена 70%, дистального сегмента 80%. Стеноз устья и проксимальной трети ДВ до 50% и ср/3 70%. Антеградный кровоток 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</si>
</sst>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11" fillId="0" borderId="3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4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K23" sqref="K2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3" t="s">
        <v>278</v>
      </c>
      <c r="B6" s="204"/>
      <c r="C6" s="204"/>
      <c r="D6" s="204"/>
      <c r="E6" s="204"/>
      <c r="F6" s="204"/>
      <c r="G6" s="204"/>
      <c r="H6" s="205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44677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0.57638888888888895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0.59722222222222221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448</v>
      </c>
      <c r="C11" s="62"/>
      <c r="D11" s="116" t="s">
        <v>234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20524</v>
      </c>
      <c r="C12" s="63"/>
      <c r="D12" s="116" t="s">
        <v>374</v>
      </c>
      <c r="E12" s="112"/>
      <c r="F12" s="112"/>
      <c r="G12" s="29" t="s">
        <v>325</v>
      </c>
      <c r="H12" s="31"/>
    </row>
    <row r="13" spans="1:8" ht="15.75">
      <c r="A13" s="20" t="s">
        <v>10</v>
      </c>
      <c r="B13" s="35">
        <f>DATEDIF(B12,B8,"y")</f>
        <v>66</v>
      </c>
      <c r="C13" s="63"/>
      <c r="D13" s="116" t="s">
        <v>248</v>
      </c>
      <c r="E13" s="112"/>
      <c r="F13" s="112"/>
      <c r="G13" s="29"/>
      <c r="H13" s="31"/>
    </row>
    <row r="14" spans="1:8" ht="15.75">
      <c r="A14" s="20" t="s">
        <v>12</v>
      </c>
      <c r="B14" s="24">
        <v>6318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389</v>
      </c>
      <c r="C16" s="18"/>
      <c r="D16" s="41"/>
      <c r="E16" s="41"/>
      <c r="F16" s="41"/>
      <c r="G16" s="159" t="s">
        <v>449</v>
      </c>
      <c r="H16" s="117">
        <v>460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447</v>
      </c>
      <c r="C18" s="18"/>
      <c r="D18" s="33" t="s">
        <v>275</v>
      </c>
      <c r="E18" s="33"/>
      <c r="F18" s="33"/>
      <c r="G18" s="101" t="s">
        <v>254</v>
      </c>
      <c r="H18" s="102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6" t="s">
        <v>450</v>
      </c>
      <c r="C20" s="206"/>
      <c r="D20" s="206"/>
      <c r="E20" s="206"/>
      <c r="F20" s="206"/>
      <c r="G20" s="206"/>
      <c r="H20" s="207"/>
    </row>
    <row r="21" spans="1:8">
      <c r="A21" s="66"/>
      <c r="B21" s="208"/>
      <c r="C21" s="208"/>
      <c r="D21" s="208"/>
      <c r="E21" s="208"/>
      <c r="F21" s="208"/>
      <c r="G21" s="208"/>
      <c r="H21" s="209"/>
    </row>
    <row r="22" spans="1:8" ht="15.6" customHeight="1">
      <c r="A22" s="67" t="s">
        <v>336</v>
      </c>
      <c r="B22" s="210" t="s">
        <v>454</v>
      </c>
      <c r="C22" s="210"/>
      <c r="D22" s="210"/>
      <c r="E22" s="210"/>
      <c r="F22" s="210"/>
      <c r="G22" s="210"/>
      <c r="H22" s="211"/>
    </row>
    <row r="23" spans="1:8" ht="14.45" customHeight="1">
      <c r="A23" s="43"/>
      <c r="B23" s="212"/>
      <c r="C23" s="212"/>
      <c r="D23" s="212"/>
      <c r="E23" s="212"/>
      <c r="F23" s="212"/>
      <c r="G23" s="212"/>
      <c r="H23" s="213"/>
    </row>
    <row r="24" spans="1:8" ht="14.45" customHeight="1">
      <c r="A24" s="68"/>
      <c r="B24" s="212"/>
      <c r="C24" s="212"/>
      <c r="D24" s="212"/>
      <c r="E24" s="212"/>
      <c r="F24" s="212"/>
      <c r="G24" s="212"/>
      <c r="H24" s="213"/>
    </row>
    <row r="25" spans="1:8" ht="14.45" customHeight="1">
      <c r="A25" s="43"/>
      <c r="B25" s="212"/>
      <c r="C25" s="212"/>
      <c r="D25" s="212"/>
      <c r="E25" s="212"/>
      <c r="F25" s="212"/>
      <c r="G25" s="212"/>
      <c r="H25" s="213"/>
    </row>
    <row r="26" spans="1:8" ht="14.45" customHeight="1">
      <c r="A26" s="45"/>
      <c r="B26" s="214"/>
      <c r="C26" s="214"/>
      <c r="D26" s="214"/>
      <c r="E26" s="214"/>
      <c r="F26" s="214"/>
      <c r="G26" s="214"/>
      <c r="H26" s="215"/>
    </row>
    <row r="27" spans="1:8" ht="14.45" customHeight="1">
      <c r="A27" s="67" t="s">
        <v>337</v>
      </c>
      <c r="B27" s="210" t="s">
        <v>451</v>
      </c>
      <c r="C27" s="210"/>
      <c r="D27" s="210"/>
      <c r="E27" s="210"/>
      <c r="F27" s="210"/>
      <c r="G27" s="210"/>
      <c r="H27" s="211"/>
    </row>
    <row r="28" spans="1:8" ht="15.6" customHeight="1">
      <c r="A28" s="43"/>
      <c r="B28" s="212"/>
      <c r="C28" s="212"/>
      <c r="D28" s="212"/>
      <c r="E28" s="212"/>
      <c r="F28" s="212"/>
      <c r="G28" s="212"/>
      <c r="H28" s="213"/>
    </row>
    <row r="29" spans="1:8" ht="14.45" customHeight="1">
      <c r="A29" s="43"/>
      <c r="B29" s="212"/>
      <c r="C29" s="212"/>
      <c r="D29" s="212"/>
      <c r="E29" s="212"/>
      <c r="F29" s="212"/>
      <c r="G29" s="212"/>
      <c r="H29" s="213"/>
    </row>
    <row r="30" spans="1:8" ht="14.45" customHeight="1">
      <c r="A30" s="37"/>
      <c r="B30" s="212"/>
      <c r="C30" s="212"/>
      <c r="D30" s="212"/>
      <c r="E30" s="212"/>
      <c r="F30" s="212"/>
      <c r="G30" s="212"/>
      <c r="H30" s="213"/>
    </row>
    <row r="31" spans="1:8" ht="14.45" customHeight="1">
      <c r="A31" s="38"/>
      <c r="B31" s="214"/>
      <c r="C31" s="214"/>
      <c r="D31" s="214"/>
      <c r="E31" s="214"/>
      <c r="F31" s="214"/>
      <c r="G31" s="214"/>
      <c r="H31" s="215"/>
    </row>
    <row r="32" spans="1:8" ht="14.45" customHeight="1">
      <c r="A32" s="67" t="s">
        <v>338</v>
      </c>
      <c r="B32" s="210" t="s">
        <v>452</v>
      </c>
      <c r="C32" s="210"/>
      <c r="D32" s="210"/>
      <c r="E32" s="210"/>
      <c r="F32" s="210"/>
      <c r="G32" s="210"/>
      <c r="H32" s="211"/>
    </row>
    <row r="33" spans="1:8" ht="14.45" customHeight="1">
      <c r="A33" s="43"/>
      <c r="B33" s="212"/>
      <c r="C33" s="212"/>
      <c r="D33" s="212"/>
      <c r="E33" s="212"/>
      <c r="F33" s="212"/>
      <c r="G33" s="212"/>
      <c r="H33" s="213"/>
    </row>
    <row r="34" spans="1:8" ht="15.6" customHeight="1">
      <c r="A34" s="43"/>
      <c r="B34" s="212"/>
      <c r="C34" s="212"/>
      <c r="D34" s="212"/>
      <c r="E34" s="212"/>
      <c r="F34" s="212"/>
      <c r="G34" s="212"/>
      <c r="H34" s="213"/>
    </row>
    <row r="35" spans="1:8" ht="14.45" customHeight="1">
      <c r="A35" s="43"/>
      <c r="B35" s="212"/>
      <c r="C35" s="212"/>
      <c r="D35" s="212"/>
      <c r="E35" s="212"/>
      <c r="F35" s="212"/>
      <c r="G35" s="212"/>
      <c r="H35" s="213"/>
    </row>
    <row r="36" spans="1:8" ht="15.6" customHeight="1">
      <c r="A36" s="151"/>
      <c r="B36" s="212"/>
      <c r="C36" s="212"/>
      <c r="D36" s="212"/>
      <c r="E36" s="212"/>
      <c r="F36" s="212"/>
      <c r="G36" s="212"/>
      <c r="H36" s="213"/>
    </row>
    <row r="37" spans="1:8" ht="14.45" customHeight="1">
      <c r="A37" s="43"/>
      <c r="B37" s="146"/>
      <c r="C37" s="18"/>
      <c r="D37" s="200" t="str">
        <f>IF($A$6=Вмешательства!$D$3,Вмешательства!$N$2,"")</f>
        <v/>
      </c>
      <c r="E37" s="200"/>
      <c r="F37" s="147"/>
      <c r="G37" s="147"/>
      <c r="H37" s="152"/>
    </row>
    <row r="38" spans="1:8" ht="14.45" customHeight="1">
      <c r="A38" s="43"/>
      <c r="B38" s="146"/>
      <c r="C38" s="153"/>
      <c r="D38" s="201"/>
      <c r="E38" s="201"/>
      <c r="F38" s="201"/>
      <c r="G38" s="201"/>
      <c r="H38" s="202"/>
    </row>
    <row r="39" spans="1:8" ht="14.45" customHeight="1">
      <c r="A39" s="40"/>
      <c r="B39" s="147"/>
      <c r="C39" s="153"/>
      <c r="D39" s="201"/>
      <c r="E39" s="201"/>
      <c r="F39" s="201"/>
      <c r="G39" s="201"/>
      <c r="H39" s="202"/>
    </row>
    <row r="40" spans="1:8" ht="14.45" customHeight="1">
      <c r="A40" s="40"/>
      <c r="B40" s="147"/>
      <c r="C40" s="153"/>
      <c r="D40" s="201"/>
      <c r="E40" s="201"/>
      <c r="F40" s="201"/>
      <c r="G40" s="201"/>
      <c r="H40" s="202"/>
    </row>
    <row r="41" spans="1:8" ht="14.45" customHeight="1">
      <c r="A41" s="40"/>
      <c r="B41" s="147"/>
      <c r="C41" s="153"/>
      <c r="D41" s="201"/>
      <c r="E41" s="201"/>
      <c r="F41" s="201"/>
      <c r="G41" s="201"/>
      <c r="H41" s="202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8" t="s">
        <v>453</v>
      </c>
      <c r="E43" s="198"/>
      <c r="F43" s="198"/>
      <c r="G43" s="198"/>
      <c r="H43" s="199"/>
    </row>
    <row r="44" spans="1:8" ht="14.45" customHeight="1">
      <c r="A44" s="40"/>
      <c r="B44" s="147"/>
      <c r="C44" s="155"/>
      <c r="D44" s="198"/>
      <c r="E44" s="198"/>
      <c r="F44" s="198"/>
      <c r="G44" s="198"/>
      <c r="H44" s="199"/>
    </row>
    <row r="45" spans="1:8" ht="14.45" customHeight="1">
      <c r="A45" s="40"/>
      <c r="B45" s="147"/>
      <c r="C45" s="155"/>
      <c r="D45" s="198"/>
      <c r="E45" s="198"/>
      <c r="F45" s="198"/>
      <c r="G45" s="198"/>
      <c r="H45" s="199"/>
    </row>
    <row r="46" spans="1:8">
      <c r="A46" s="40"/>
      <c r="B46" s="147"/>
      <c r="C46" s="155"/>
      <c r="D46" s="198"/>
      <c r="E46" s="198"/>
      <c r="F46" s="198"/>
      <c r="G46" s="198"/>
      <c r="H46" s="199"/>
    </row>
    <row r="47" spans="1:8">
      <c r="A47" s="43"/>
      <c r="B47" s="18"/>
      <c r="C47" s="155"/>
      <c r="D47" s="198"/>
      <c r="E47" s="198"/>
      <c r="F47" s="198"/>
      <c r="G47" s="198"/>
      <c r="H47" s="199"/>
    </row>
    <row r="48" spans="1:8">
      <c r="A48" s="43"/>
      <c r="B48" s="18"/>
      <c r="C48" s="155"/>
      <c r="D48" s="198"/>
      <c r="E48" s="198"/>
      <c r="F48" s="198"/>
      <c r="G48" s="198"/>
      <c r="H48" s="199"/>
    </row>
    <row r="49" spans="1:13">
      <c r="A49" s="45"/>
      <c r="B49" s="36"/>
      <c r="C49" s="156"/>
      <c r="D49" s="198"/>
      <c r="E49" s="198"/>
      <c r="F49" s="198"/>
      <c r="G49" s="198"/>
      <c r="H49" s="199"/>
    </row>
    <row r="50" spans="1:13">
      <c r="A50" s="43"/>
      <c r="B50" s="18"/>
      <c r="C50" s="18"/>
      <c r="D50" s="198"/>
      <c r="E50" s="198"/>
      <c r="F50" s="198"/>
      <c r="G50" s="198"/>
      <c r="H50" s="199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B14" sqref="B1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7" t="s">
        <v>273</v>
      </c>
      <c r="B6" s="218"/>
      <c r="C6" s="218"/>
      <c r="D6" s="218"/>
      <c r="E6" s="218"/>
      <c r="F6" s="218"/>
      <c r="G6" s="218"/>
      <c r="H6" s="219"/>
    </row>
    <row r="7" spans="1:8" ht="21.6" customHeight="1">
      <c r="A7" s="217"/>
      <c r="B7" s="218"/>
      <c r="C7" s="218"/>
      <c r="D7" s="218"/>
      <c r="E7" s="218"/>
      <c r="F7" s="218"/>
      <c r="G7" s="218"/>
      <c r="H7" s="219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6" t="s">
        <v>286</v>
      </c>
      <c r="D8" s="216"/>
      <c r="E8" s="216"/>
      <c r="F8" s="83">
        <v>2</v>
      </c>
      <c r="G8" s="145" t="s">
        <v>384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21167</v>
      </c>
      <c r="B9" s="18"/>
      <c r="C9" s="220"/>
      <c r="D9" s="220"/>
      <c r="E9" s="220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>Код метода: 46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44677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0.34722222222222227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0.40625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Амирян Д.И.</v>
      </c>
      <c r="C15" s="18"/>
      <c r="D15" s="116" t="s">
        <v>234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20524</v>
      </c>
      <c r="C16" s="18"/>
      <c r="D16" s="116" t="s">
        <v>374</v>
      </c>
      <c r="E16" s="112"/>
      <c r="F16" s="112"/>
      <c r="G16" s="96" t="str">
        <f>КАГ!G12</f>
        <v>Баранова В.Б.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66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6318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3:06</v>
      </c>
      <c r="H20" s="118">
        <f>КАГ!H16</f>
        <v>460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4" t="s">
        <v>432</v>
      </c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27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27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27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227"/>
      <c r="B27" s="225"/>
      <c r="C27" s="225"/>
      <c r="D27" s="225"/>
      <c r="E27" s="225"/>
      <c r="F27" s="225"/>
      <c r="G27" s="225"/>
      <c r="H27" s="226"/>
    </row>
    <row r="28" spans="1:8" ht="14.45" customHeight="1">
      <c r="A28" s="227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27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27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27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227"/>
      <c r="B32" s="225"/>
      <c r="C32" s="225"/>
      <c r="D32" s="225"/>
      <c r="E32" s="225"/>
      <c r="F32" s="225"/>
      <c r="G32" s="225"/>
      <c r="H32" s="226"/>
    </row>
    <row r="33" spans="1:8" ht="14.45" customHeight="1">
      <c r="A33" s="227"/>
      <c r="B33" s="225"/>
      <c r="C33" s="225"/>
      <c r="D33" s="225"/>
      <c r="E33" s="225"/>
      <c r="F33" s="225"/>
      <c r="G33" s="225"/>
      <c r="H33" s="226"/>
    </row>
    <row r="34" spans="1:8" ht="14.45" customHeight="1">
      <c r="A34" s="227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27"/>
      <c r="B35" s="225"/>
      <c r="C35" s="225"/>
      <c r="D35" s="225"/>
      <c r="E35" s="225"/>
      <c r="F35" s="225"/>
      <c r="G35" s="225"/>
      <c r="H35" s="226"/>
    </row>
    <row r="36" spans="1:8" ht="14.45" customHeight="1">
      <c r="A36" s="227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227"/>
      <c r="B37" s="225"/>
      <c r="C37" s="225"/>
      <c r="D37" s="225"/>
      <c r="E37" s="225"/>
      <c r="F37" s="225"/>
      <c r="G37" s="225"/>
      <c r="H37" s="226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1" t="s">
        <v>433</v>
      </c>
      <c r="E40" s="222"/>
      <c r="F40" s="222"/>
      <c r="G40" s="222"/>
      <c r="H40" s="223"/>
    </row>
    <row r="41" spans="1:8" ht="14.45" customHeight="1">
      <c r="A41" s="37"/>
      <c r="B41" s="33"/>
      <c r="C41" s="148"/>
      <c r="D41" s="222"/>
      <c r="E41" s="222"/>
      <c r="F41" s="222"/>
      <c r="G41" s="222"/>
      <c r="H41" s="223"/>
    </row>
    <row r="42" spans="1:8" ht="14.45" customHeight="1">
      <c r="A42" s="37"/>
      <c r="B42" s="33"/>
      <c r="C42" s="148"/>
      <c r="D42" s="222"/>
      <c r="E42" s="222"/>
      <c r="F42" s="222"/>
      <c r="G42" s="222"/>
      <c r="H42" s="223"/>
    </row>
    <row r="43" spans="1:8" ht="14.45" customHeight="1">
      <c r="A43" s="37"/>
      <c r="B43" s="33"/>
      <c r="C43" s="148"/>
      <c r="D43" s="222"/>
      <c r="E43" s="222"/>
      <c r="F43" s="222"/>
      <c r="G43" s="222"/>
      <c r="H43" s="223"/>
    </row>
    <row r="44" spans="1:8" ht="14.45" customHeight="1">
      <c r="A44" s="37"/>
      <c r="B44" s="33"/>
      <c r="C44" s="148"/>
      <c r="D44" s="222"/>
      <c r="E44" s="222"/>
      <c r="F44" s="222"/>
      <c r="G44" s="222"/>
      <c r="H44" s="223"/>
    </row>
    <row r="45" spans="1:8" ht="14.45" customHeight="1">
      <c r="A45" s="37"/>
      <c r="B45" s="33"/>
      <c r="C45" s="148"/>
      <c r="D45" s="222"/>
      <c r="E45" s="222"/>
      <c r="F45" s="222"/>
      <c r="G45" s="222"/>
      <c r="H45" s="223"/>
    </row>
    <row r="46" spans="1:8" ht="14.45" customHeight="1">
      <c r="A46" s="37"/>
      <c r="B46" s="33"/>
      <c r="C46" s="148"/>
      <c r="D46" s="222"/>
      <c r="E46" s="222"/>
      <c r="F46" s="222"/>
      <c r="G46" s="222"/>
      <c r="H46" s="223"/>
    </row>
    <row r="47" spans="1:8" ht="14.45" customHeight="1">
      <c r="A47" s="43"/>
      <c r="B47" s="18"/>
      <c r="C47" s="148"/>
      <c r="D47" s="222"/>
      <c r="E47" s="222"/>
      <c r="F47" s="222"/>
      <c r="G47" s="222"/>
      <c r="H47" s="223"/>
    </row>
    <row r="48" spans="1:8" ht="14.45" customHeight="1">
      <c r="A48" s="43"/>
      <c r="B48" s="18"/>
      <c r="C48" s="148"/>
      <c r="D48" s="222"/>
      <c r="E48" s="222"/>
      <c r="F48" s="222"/>
      <c r="G48" s="222"/>
      <c r="H48" s="223"/>
    </row>
    <row r="49" spans="1:8" ht="14.45" customHeight="1">
      <c r="A49" s="43"/>
      <c r="B49" s="18"/>
      <c r="C49" s="148"/>
      <c r="D49" s="222"/>
      <c r="E49" s="222"/>
      <c r="F49" s="222"/>
      <c r="G49" s="222"/>
      <c r="H49" s="223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431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13" sqref="D13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44677</v>
      </c>
      <c r="C2" s="190" t="str">
        <f>IF(ЧКВ!A6=Вмешательства!D4,Вмешательства!K7,Вмешательства!K9)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Амирян Д.И.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20524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66</v>
      </c>
    </row>
    <row r="7" spans="1:4">
      <c r="A7" s="43"/>
      <c r="B7" s="18"/>
      <c r="C7" s="124" t="s">
        <v>12</v>
      </c>
      <c r="D7" s="126">
        <f>КАГ!$B$14</f>
        <v>6318</v>
      </c>
    </row>
    <row r="8" spans="1:4">
      <c r="A8" s="127" t="str">
        <f>ЧКВ!$A$9</f>
        <v>Код модели: 21167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44677</v>
      </c>
    </row>
    <row r="11" spans="1:4">
      <c r="A11" s="32"/>
      <c r="B11" s="136"/>
      <c r="C11" s="136"/>
      <c r="D11" s="137"/>
    </row>
    <row r="12" spans="1:4" ht="18.75" customHeight="1">
      <c r="A12" s="171" t="s">
        <v>416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406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4" s="193"/>
      <c r="C14" s="168"/>
      <c r="D14" s="175"/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93"/>
      <c r="C15" s="168"/>
      <c r="D15" s="175"/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93"/>
      <c r="C16" s="168"/>
      <c r="D16" s="175"/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3"/>
      <c r="C17" s="168"/>
      <c r="D17" s="177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7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7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380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294</v>
      </c>
      <c r="D7" s="5" t="s">
        <v>196</v>
      </c>
      <c r="F7" t="s">
        <v>96</v>
      </c>
      <c r="G7">
        <v>323500</v>
      </c>
      <c r="I7" t="s">
        <v>292</v>
      </c>
      <c r="K7" t="s">
        <v>379</v>
      </c>
    </row>
    <row r="8" spans="1:15">
      <c r="A8" s="10">
        <v>10.6</v>
      </c>
      <c r="B8" s="9"/>
      <c r="C8" s="10" t="s">
        <v>80</v>
      </c>
      <c r="D8" s="5" t="s">
        <v>312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418</v>
      </c>
    </row>
    <row r="10" spans="1:15">
      <c r="A10" s="10">
        <v>13.8</v>
      </c>
      <c r="B10" s="2"/>
      <c r="C10" s="10" t="s">
        <v>295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296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297</v>
      </c>
      <c r="D12" s="5" t="s">
        <v>20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298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299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300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301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302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303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4" t="s">
        <v>309</v>
      </c>
      <c r="D28" s="5" t="s">
        <v>310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4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4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4" t="s">
        <v>305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4" t="s">
        <v>304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4" t="s">
        <v>306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4" t="s">
        <v>82</v>
      </c>
      <c r="D34" s="5" t="s">
        <v>307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4" t="s">
        <v>84</v>
      </c>
      <c r="D35" s="5" t="s">
        <v>308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311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zoomScaleNormal="100" workbookViewId="0">
      <selection activeCell="AJ19" sqref="AJ1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1</v>
      </c>
      <c r="G2" s="140">
        <f>IF(ISNUMBER(SEARCH('Карта учёта'!$B$15,Расходка[Наименование расходного материала])),MAX($G$1:G1)+1,0)</f>
        <v>1</v>
      </c>
      <c r="H2" s="140">
        <f>IF(ISNUMBER(SEARCH('Карта учёта'!$B$16,Расходка[Наименование расходного материала])),MAX($H$1:H1)+1,0)</f>
        <v>1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Hunter® 6F</v>
      </c>
      <c r="T2" s="139" t="str">
        <f>IFERROR(INDEX(Расходка[Наименование расходного материала],MATCH(Расходка[№],Поиск_расходки[Индекс3],0)),"")</f>
        <v>Hunter® 6F</v>
      </c>
      <c r="U2" s="139" t="str">
        <f>IFERROR(INDEX(Расходка[Наименование расходного материала],MATCH(Расходка[№],Поиск_расходки[Индекс4],0)),"")</f>
        <v>Hunter® 6F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2</v>
      </c>
      <c r="G3" s="140">
        <f>IF(ISNUMBER(SEARCH('Карта учёта'!$B$15,Расходка[Наименование расходного материала])),MAX($G$1:G2)+1,0)</f>
        <v>2</v>
      </c>
      <c r="H3" s="140">
        <f>IF(ISNUMBER(SEARCH('Карта учёта'!$B$16,Расходка[Наименование расходного материала])),MAX($H$1:H2)+1,0)</f>
        <v>2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>NC Accuforce</v>
      </c>
      <c r="T3" s="139" t="str">
        <f>IFERROR(INDEX(Расходка[Наименование расходного материала],MATCH(Расходка[№],Поиск_расходки[Индекс3],0)),"")</f>
        <v>NC Accuforce</v>
      </c>
      <c r="U3" s="139" t="str">
        <f>IFERROR(INDEX(Расходка[Наименование расходного материала],MATCH(Расходка[№],Поиск_расходки[Индекс4],0)),"")</f>
        <v>NC Accuforce</v>
      </c>
      <c r="V3" s="139" t="str">
        <f>IFERROR(INDEX(Расходка[Наименование расходного материала],MATCH(Расходка[№],Поиск_расходки[Индекс5],0)),"")</f>
        <v>NC Accuforce</v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3</v>
      </c>
      <c r="G4" s="140">
        <f>IF(ISNUMBER(SEARCH('Карта учёта'!$B$15,Расходка[Наименование расходного материала])),MAX($G$1:G3)+1,0)</f>
        <v>3</v>
      </c>
      <c r="H4" s="140">
        <f>IF(ISNUMBER(SEARCH('Карта учёта'!$B$16,Расходка[Наименование расходного материала])),MAX($H$1:H3)+1,0)</f>
        <v>3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>Sprinter Legend</v>
      </c>
      <c r="T4" s="139" t="str">
        <f>IFERROR(INDEX(Расходка[Наименование расходного материала],MATCH(Расходка[№],Поиск_расходки[Индекс3],0)),"")</f>
        <v>Sprinter Legend</v>
      </c>
      <c r="U4" s="139" t="str">
        <f>IFERROR(INDEX(Расходка[Наименование расходного материала],MATCH(Расходка[№],Поиск_расходки[Индекс4],0)),"")</f>
        <v>Sprinter Legend</v>
      </c>
      <c r="V4" s="139" t="str">
        <f>IFERROR(INDEX(Расходка[Наименование расходного материала],MATCH(Расходка[№],Поиск_расходки[Индекс5],0)),"")</f>
        <v>Sprinter Legend</v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4</v>
      </c>
      <c r="G5" s="140">
        <f>IF(ISNUMBER(SEARCH('Карта учёта'!$B$15,Расходка[Наименование расходного материала])),MAX($G$1:G4)+1,0)</f>
        <v>4</v>
      </c>
      <c r="H5" s="140">
        <f>IF(ISNUMBER(SEARCH('Карта учёта'!$B$16,Расходка[Наименование расходного материала])),MAX($H$1:H4)+1,0)</f>
        <v>4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>Sapphire</v>
      </c>
      <c r="T5" s="139" t="str">
        <f>IFERROR(INDEX(Расходка[Наименование расходного материала],MATCH(Расходка[№],Поиск_расходки[Индекс3],0)),"")</f>
        <v>Sapphire</v>
      </c>
      <c r="U5" s="139" t="str">
        <f>IFERROR(INDEX(Расходка[Наименование расходного материала],MATCH(Расходка[№],Поиск_расходки[Индекс4],0)),"")</f>
        <v>Sapphire</v>
      </c>
      <c r="V5" s="139" t="str">
        <f>IFERROR(INDEX(Расходка[Наименование расходного материала],MATCH(Расходка[№],Поиск_расходки[Индекс5],0)),"")</f>
        <v>Sapphire</v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5</v>
      </c>
      <c r="G6" s="140">
        <f>IF(ISNUMBER(SEARCH('Карта учёта'!$B$15,Расходка[Наименование расходного материала])),MAX($G$1:G5)+1,0)</f>
        <v>5</v>
      </c>
      <c r="H6" s="140">
        <f>IF(ISNUMBER(SEARCH('Карта учёта'!$B$16,Расходка[Наименование расходного материала])),MAX($H$1:H5)+1,0)</f>
        <v>5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>Euphora</v>
      </c>
      <c r="T6" s="139" t="str">
        <f>IFERROR(INDEX(Расходка[Наименование расходного материала],MATCH(Расходка[№],Поиск_расходки[Индекс3],0)),"")</f>
        <v>Euphora</v>
      </c>
      <c r="U6" s="139" t="str">
        <f>IFERROR(INDEX(Расходка[Наименование расходного материала],MATCH(Расходка[№],Поиск_расходки[Индекс4],0)),"")</f>
        <v>Euphora</v>
      </c>
      <c r="V6" s="139" t="str">
        <f>IFERROR(INDEX(Расходка[Наименование расходного материала],MATCH(Расходка[№],Поиск_расходки[Индекс5],0)),"")</f>
        <v>Euphora</v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6</v>
      </c>
      <c r="G7" s="140">
        <f>IF(ISNUMBER(SEARCH('Карта учёта'!$B$15,Расходка[Наименование расходного материала])),MAX($G$1:G6)+1,0)</f>
        <v>6</v>
      </c>
      <c r="H7" s="140">
        <f>IF(ISNUMBER(SEARCH('Карта учёта'!$B$16,Расходка[Наименование расходного материала])),MAX($H$1:H6)+1,0)</f>
        <v>6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>NC Euphora</v>
      </c>
      <c r="T7" s="139" t="str">
        <f>IFERROR(INDEX(Расходка[Наименование расходного материала],MATCH(Расходка[№],Поиск_расходки[Индекс3],0)),"")</f>
        <v>NC Euphora</v>
      </c>
      <c r="U7" s="139" t="str">
        <f>IFERROR(INDEX(Расходка[Наименование расходного материала],MATCH(Расходка[№],Поиск_расходки[Индекс4],0)),"")</f>
        <v>NC Euphora</v>
      </c>
      <c r="V7" s="139" t="str">
        <f>IFERROR(INDEX(Расходка[Наименование расходного материала],MATCH(Расходка[№],Поиск_расходки[Индекс5],0)),"")</f>
        <v>NC Euphora</v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7</v>
      </c>
      <c r="G8" s="140">
        <f>IF(ISNUMBER(SEARCH('Карта учёта'!$B$15,Расходка[Наименование расходного материала])),MAX($G$1:G7)+1,0)</f>
        <v>7</v>
      </c>
      <c r="H8" s="140">
        <f>IF(ISNUMBER(SEARCH('Карта учёта'!$B$16,Расходка[Наименование расходного материала])),MAX($H$1:H7)+1,0)</f>
        <v>7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>Fielder</v>
      </c>
      <c r="T8" s="139" t="str">
        <f>IFERROR(INDEX(Расходка[Наименование расходного материала],MATCH(Расходка[№],Поиск_расходки[Индекс3],0)),"")</f>
        <v>Fielder</v>
      </c>
      <c r="U8" s="139" t="str">
        <f>IFERROR(INDEX(Расходка[Наименование расходного материала],MATCH(Расходка[№],Поиск_расходки[Индекс4],0)),"")</f>
        <v>Fielder</v>
      </c>
      <c r="V8" s="139" t="str">
        <f>IFERROR(INDEX(Расходка[Наименование расходного материала],MATCH(Расходка[№],Поиск_расходки[Индекс5],0)),"")</f>
        <v>Fielder</v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8</v>
      </c>
      <c r="G9" s="140">
        <f>IF(ISNUMBER(SEARCH('Карта учёта'!$B$15,Расходка[Наименование расходного материала])),MAX($G$1:G8)+1,0)</f>
        <v>8</v>
      </c>
      <c r="H9" s="140">
        <f>IF(ISNUMBER(SEARCH('Карта учёта'!$B$16,Расходка[Наименование расходного материала])),MAX($H$1:H8)+1,0)</f>
        <v>8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>Sion</v>
      </c>
      <c r="T9" s="139" t="str">
        <f>IFERROR(INDEX(Расходка[Наименование расходного материала],MATCH(Расходка[№],Поиск_расходки[Индекс3],0)),"")</f>
        <v>Sion</v>
      </c>
      <c r="U9" s="139" t="str">
        <f>IFERROR(INDEX(Расходка[Наименование расходного материала],MATCH(Расходка[№],Поиск_расходки[Индекс4],0)),"")</f>
        <v>Sion</v>
      </c>
      <c r="V9" s="139" t="str">
        <f>IFERROR(INDEX(Расходка[Наименование расходного материала],MATCH(Расходка[№],Поиск_расходки[Индекс5],0)),"")</f>
        <v>Sion</v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9</v>
      </c>
      <c r="G10" s="140">
        <f>IF(ISNUMBER(SEARCH('Карта учёта'!$B$15,Расходка[Наименование расходного материала])),MAX($G$1:G9)+1,0)</f>
        <v>9</v>
      </c>
      <c r="H10" s="140">
        <f>IF(ISNUMBER(SEARCH('Карта учёта'!$B$16,Расходка[Наименование расходного материала])),MAX($H$1:H9)+1,0)</f>
        <v>9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>Rinato</v>
      </c>
      <c r="T10" s="139" t="str">
        <f>IFERROR(INDEX(Расходка[Наименование расходного материала],MATCH(Расходка[№],Поиск_расходки[Индекс3],0)),"")</f>
        <v>Rinato</v>
      </c>
      <c r="U10" s="139" t="str">
        <f>IFERROR(INDEX(Расходка[Наименование расходного материала],MATCH(Расходка[№],Поиск_расходки[Индекс4],0)),"")</f>
        <v>Rinato</v>
      </c>
      <c r="V10" s="139" t="str">
        <f>IFERROR(INDEX(Расходка[Наименование расходного материала],MATCH(Расходка[№],Поиск_расходки[Индекс5],0)),"")</f>
        <v>Rinato</v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10</v>
      </c>
      <c r="G11" s="140">
        <f>IF(ISNUMBER(SEARCH('Карта учёта'!$B$15,Расходка[Наименование расходного материала])),MAX($G$1:G10)+1,0)</f>
        <v>10</v>
      </c>
      <c r="H11" s="140">
        <f>IF(ISNUMBER(SEARCH('Карта учёта'!$B$16,Расходка[Наименование расходного материала])),MAX($H$1:H10)+1,0)</f>
        <v>10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>Thunder</v>
      </c>
      <c r="T11" s="139" t="str">
        <f>IFERROR(INDEX(Расходка[Наименование расходного материала],MATCH(Расходка[№],Поиск_расходки[Индекс3],0)),"")</f>
        <v>Thunder</v>
      </c>
      <c r="U11" s="139" t="str">
        <f>IFERROR(INDEX(Расходка[Наименование расходного материала],MATCH(Расходка[№],Поиск_расходки[Индекс4],0)),"")</f>
        <v>Thunder</v>
      </c>
      <c r="V11" s="139" t="str">
        <f>IFERROR(INDEX(Расходка[Наименование расходного материала],MATCH(Расходка[№],Поиск_расходки[Индекс5],0)),"")</f>
        <v>Thunder</v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399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11</v>
      </c>
      <c r="G12" s="140">
        <f>IF(ISNUMBER(SEARCH('Карта учёта'!$B$15,Расходка[Наименование расходного материала])),MAX($G$1:G11)+1,0)</f>
        <v>11</v>
      </c>
      <c r="H12" s="140">
        <f>IF(ISNUMBER(SEARCH('Карта учёта'!$B$16,Расходка[Наименование расходного материала])),MAX($H$1:H11)+1,0)</f>
        <v>11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>ProVia 3 Hydro-Track®</v>
      </c>
      <c r="T12" s="139" t="str">
        <f>IFERROR(INDEX(Расходка[Наименование расходного материала],MATCH(Расходка[№],Поиск_расходки[Индекс3],0)),"")</f>
        <v>ProVia 3 Hydro-Track®</v>
      </c>
      <c r="U12" s="139" t="str">
        <f>IFERROR(INDEX(Расходка[Наименование расходного материала],MATCH(Расходка[№],Поиск_расходки[Индекс4],0)),"")</f>
        <v>ProVia 3 Hydro-Track®</v>
      </c>
      <c r="V12" s="139" t="str">
        <f>IFERROR(INDEX(Расходка[Наименование расходного материала],MATCH(Расходка[№],Поиск_расходки[Индекс5],0)),"")</f>
        <v>ProVia 3 Hydro-Track®</v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400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12</v>
      </c>
      <c r="G13" s="140">
        <f>IF(ISNUMBER(SEARCH('Карта учёта'!$B$15,Расходка[Наименование расходного материала])),MAX($G$1:G12)+1,0)</f>
        <v>12</v>
      </c>
      <c r="H13" s="140">
        <f>IF(ISNUMBER(SEARCH('Карта учёта'!$B$16,Расходка[Наименование расходного материала])),MAX($H$1:H12)+1,0)</f>
        <v>12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>ProVia 6 Hydro-Track®</v>
      </c>
      <c r="T13" s="139" t="str">
        <f>IFERROR(INDEX(Расходка[Наименование расходного материала],MATCH(Расходка[№],Поиск_расходки[Индекс3],0)),"")</f>
        <v>ProVia 6 Hydro-Track®</v>
      </c>
      <c r="U13" s="139" t="str">
        <f>IFERROR(INDEX(Расходка[Наименование расходного материала],MATCH(Расходка[№],Поиск_расходки[Индекс4],0)),"")</f>
        <v>ProVia 6 Hydro-Track®</v>
      </c>
      <c r="V13" s="139" t="str">
        <f>IFERROR(INDEX(Расходка[Наименование расходного материала],MATCH(Расходка[№],Поиск_расходки[Индекс5],0)),"")</f>
        <v>ProVia 6 Hydro-Track®</v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1" t="s">
        <v>390</v>
      </c>
    </row>
    <row r="14" spans="1:37">
      <c r="A14">
        <v>13</v>
      </c>
      <c r="B14" t="s">
        <v>3</v>
      </c>
      <c r="C14" t="s">
        <v>401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13</v>
      </c>
      <c r="G14" s="140">
        <f>IF(ISNUMBER(SEARCH('Карта учёта'!$B$15,Расходка[Наименование расходного материала])),MAX($G$1:G13)+1,0)</f>
        <v>13</v>
      </c>
      <c r="H14" s="140">
        <f>IF(ISNUMBER(SEARCH('Карта учёта'!$B$16,Расходка[Наименование расходного материала])),MAX($H$1:H13)+1,0)</f>
        <v>13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>ProVia 9 Hydro-Track®</v>
      </c>
      <c r="T14" s="139" t="str">
        <f>IFERROR(INDEX(Расходка[Наименование расходного материала],MATCH(Расходка[№],Поиск_расходки[Индекс3],0)),"")</f>
        <v>ProVia 9 Hydro-Track®</v>
      </c>
      <c r="U14" s="139" t="str">
        <f>IFERROR(INDEX(Расходка[Наименование расходного материала],MATCH(Расходка[№],Поиск_расходки[Индекс4],0)),"")</f>
        <v>ProVia 9 Hydro-Track®</v>
      </c>
      <c r="V14" s="139" t="str">
        <f>IFERROR(INDEX(Расходка[Наименование расходного материала],MATCH(Расходка[№],Поиск_расходки[Индекс5],0)),"")</f>
        <v>ProVia 9 Hydro-Track®</v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2" t="s">
        <v>391</v>
      </c>
    </row>
    <row r="15" spans="1:37">
      <c r="A15">
        <v>14</v>
      </c>
      <c r="B15" t="s">
        <v>3</v>
      </c>
      <c r="C15" t="s">
        <v>443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14</v>
      </c>
      <c r="G15" s="140">
        <f>IF(ISNUMBER(SEARCH('Карта учёта'!$B$15,Расходка[Наименование расходного материала])),MAX($G$1:G14)+1,0)</f>
        <v>14</v>
      </c>
      <c r="H15" s="140">
        <f>IF(ISNUMBER(SEARCH('Карта учёта'!$B$16,Расходка[Наименование расходного материала])),MAX($H$1:H14)+1,0)</f>
        <v>14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>Проводник коронарный  1g, Angioline</v>
      </c>
      <c r="T15" s="139" t="str">
        <f>IFERROR(INDEX(Расходка[Наименование расходного материала],MATCH(Расходка[№],Поиск_расходки[Индекс3],0)),"")</f>
        <v>Проводник коронарный  1g, Angioline</v>
      </c>
      <c r="U15" s="139" t="str">
        <f>IFERROR(INDEX(Расходка[Наименование расходного материала],MATCH(Расходка[№],Поиск_расходки[Индекс4],0)),"")</f>
        <v>Проводник коронарный  1g, Angioline</v>
      </c>
      <c r="V15" s="139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423</v>
      </c>
      <c r="AI15">
        <v>218190</v>
      </c>
      <c r="AJ15" s="162" t="s">
        <v>392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15</v>
      </c>
      <c r="G16" s="140">
        <f>IF(ISNUMBER(SEARCH('Карта учёта'!$B$15,Расходка[Наименование расходного материала])),MAX($G$1:G15)+1,0)</f>
        <v>15</v>
      </c>
      <c r="H16" s="140">
        <f>IF(ISNUMBER(SEARCH('Карта учёта'!$B$16,Расходка[Наименование расходного материала])),MAX($H$1:H15)+1,0)</f>
        <v>15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>Проводник коронарный  3g, Angioline</v>
      </c>
      <c r="T16" s="139" t="str">
        <f>IFERROR(INDEX(Расходка[Наименование расходного материала],MATCH(Расходка[№],Поиск_расходки[Индекс3],0)),"")</f>
        <v>Проводник коронарный  3g, Angioline</v>
      </c>
      <c r="U16" s="139" t="str">
        <f>IFERROR(INDEX(Расходка[Наименование расходного материала],MATCH(Расходка[№],Поиск_расходки[Индекс4],0)),"")</f>
        <v>Проводник коронарный  3g, Angioline</v>
      </c>
      <c r="V16" s="139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402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16</v>
      </c>
      <c r="G17" s="140">
        <f>IF(ISNUMBER(SEARCH('Карта учёта'!$B$15,Расходка[Наименование расходного материала])),MAX($G$1:G16)+1,0)</f>
        <v>16</v>
      </c>
      <c r="H17" s="140">
        <f>IF(ISNUMBER(SEARCH('Карта учёта'!$B$16,Расходка[Наименование расходного материала])),MAX($H$1:H16)+1,0)</f>
        <v>16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>Cougar LS Hydro-Track®</v>
      </c>
      <c r="T17" s="139" t="str">
        <f>IFERROR(INDEX(Расходка[Наименование расходного материала],MATCH(Расходка[№],Поиск_расходки[Индекс3],0)),"")</f>
        <v>Cougar LS Hydro-Track®</v>
      </c>
      <c r="U17" s="139" t="str">
        <f>IFERROR(INDEX(Расходка[Наименование расходного материала],MATCH(Расходка[№],Поиск_расходки[Индекс4],0)),"")</f>
        <v>Cougar LS Hydro-Track®</v>
      </c>
      <c r="V17" s="139" t="str">
        <f>IFERROR(INDEX(Расходка[Наименование расходного материала],MATCH(Расходка[№],Поиск_расходки[Индекс5],0)),"")</f>
        <v>Cougar LS Hydro-Track®</v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114</v>
      </c>
    </row>
    <row r="18" spans="1:33">
      <c r="A18">
        <v>17</v>
      </c>
      <c r="B18" t="s">
        <v>3</v>
      </c>
      <c r="C18" t="s">
        <v>430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17</v>
      </c>
      <c r="G18" s="140">
        <f>IF(ISNUMBER(SEARCH('Карта учёта'!$B$15,Расходка[Наименование расходного материала])),MAX($G$1:G17)+1,0)</f>
        <v>17</v>
      </c>
      <c r="H18" s="140">
        <f>IF(ISNUMBER(SEARCH('Карта учёта'!$B$16,Расходка[Наименование расходного материала])),MAX($H$1:H17)+1,0)</f>
        <v>17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>Cougar XT Hydro-Track®</v>
      </c>
      <c r="T18" s="139" t="str">
        <f>IFERROR(INDEX(Расходка[Наименование расходного материала],MATCH(Расходка[№],Поиск_расходки[Индекс3],0)),"")</f>
        <v>Cougar XT Hydro-Track®</v>
      </c>
      <c r="U18" s="139" t="str">
        <f>IFERROR(INDEX(Расходка[Наименование расходного материала],MATCH(Расходка[№],Поиск_расходки[Индекс4],0)),"")</f>
        <v>Cougar XT Hydro-Track®</v>
      </c>
      <c r="V18" s="139" t="str">
        <f>IFERROR(INDEX(Расходка[Наименование расходного материала],MATCH(Расходка[№],Поиск_расходки[Индекс5],0)),"")</f>
        <v>Cougar XT Hydro-Track®</v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115</v>
      </c>
    </row>
    <row r="19" spans="1:33">
      <c r="A19">
        <v>18</v>
      </c>
      <c r="B19" t="s">
        <v>3</v>
      </c>
      <c r="C19" s="1" t="s">
        <v>403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18</v>
      </c>
      <c r="G19" s="140">
        <f>IF(ISNUMBER(SEARCH('Карта учёта'!$B$15,Расходка[Наименование расходного материала])),MAX($G$1:G18)+1,0)</f>
        <v>18</v>
      </c>
      <c r="H19" s="140">
        <f>IF(ISNUMBER(SEARCH('Карта учёта'!$B$16,Расходка[Наименование расходного материала])),MAX($H$1:H18)+1,0)</f>
        <v>18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>Intuition</v>
      </c>
      <c r="T19" s="139" t="str">
        <f>IFERROR(INDEX(Расходка[Наименование расходного материала],MATCH(Расходка[№],Поиск_расходки[Индекс3],0)),"")</f>
        <v>Intuition</v>
      </c>
      <c r="U19" s="139" t="str">
        <f>IFERROR(INDEX(Расходка[Наименование расходного материала],MATCH(Расходка[№],Поиск_расходки[Индекс4],0)),"")</f>
        <v>Intuition</v>
      </c>
      <c r="V19" s="139" t="str">
        <f>IFERROR(INDEX(Расходка[Наименование расходного материала],MATCH(Расходка[№],Поиск_расходки[Индекс5],0)),"")</f>
        <v>Intuition</v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116</v>
      </c>
    </row>
    <row r="20" spans="1:33">
      <c r="A20">
        <v>19</v>
      </c>
      <c r="B20" t="s">
        <v>6</v>
      </c>
      <c r="C20" s="163" t="s">
        <v>404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19</v>
      </c>
      <c r="G20" s="140">
        <f>IF(ISNUMBER(SEARCH('Карта учёта'!$B$15,Расходка[Наименование расходного материала])),MAX($G$1:G19)+1,0)</f>
        <v>19</v>
      </c>
      <c r="H20" s="140">
        <f>IF(ISNUMBER(SEARCH('Карта учёта'!$B$16,Расходка[Наименование расходного материала])),MAX($H$1:H19)+1,0)</f>
        <v>19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>DES, Resolute Integtity</v>
      </c>
      <c r="T20" s="139" t="str">
        <f>IFERROR(INDEX(Расходка[Наименование расходного материала],MATCH(Расходка[№],Поиск_расходки[Индекс3],0)),"")</f>
        <v>DES, Resolute Integtity</v>
      </c>
      <c r="U20" s="139" t="str">
        <f>IFERROR(INDEX(Расходка[Наименование расходного материала],MATCH(Расходка[№],Поиск_расходки[Индекс4],0)),"")</f>
        <v>DES, Resolute Integtity</v>
      </c>
      <c r="V20" s="139" t="str">
        <f>IFERROR(INDEX(Расходка[Наименование расходного материала],MATCH(Расходка[№],Поиск_расходки[Индекс5],0)),"")</f>
        <v>DES, Resolute Integtity</v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117</v>
      </c>
    </row>
    <row r="21" spans="1:33">
      <c r="A21">
        <v>20</v>
      </c>
      <c r="B21" t="s">
        <v>6</v>
      </c>
      <c r="C21" s="197" t="s">
        <v>437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20</v>
      </c>
      <c r="G21" s="140">
        <f>IF(ISNUMBER(SEARCH('Карта учёта'!$B$15,Расходка[Наименование расходного материала])),MAX($G$1:G20)+1,0)</f>
        <v>20</v>
      </c>
      <c r="H21" s="140">
        <f>IF(ISNUMBER(SEARCH('Карта учёта'!$B$16,Расходка[Наименование расходного материала])),MAX($H$1:H20)+1,0)</f>
        <v>20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>DES, Calipso</v>
      </c>
      <c r="T21" s="139" t="str">
        <f>IFERROR(INDEX(Расходка[Наименование расходного материала],MATCH(Расходка[№],Поиск_расходки[Индекс3],0)),"")</f>
        <v>DES, Calipso</v>
      </c>
      <c r="U21" s="139" t="str">
        <f>IFERROR(INDEX(Расходка[Наименование расходного материала],MATCH(Расходка[№],Поиск_расходки[Индекс4],0)),"")</f>
        <v>DES, Calipso</v>
      </c>
      <c r="V21" s="139" t="str">
        <f>IFERROR(INDEX(Расходка[Наименование расходного материала],MATCH(Расходка[№],Поиск_расходки[Индекс5],0)),"")</f>
        <v>DES, Calipso</v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118</v>
      </c>
    </row>
    <row r="22" spans="1:33">
      <c r="A22">
        <v>21</v>
      </c>
      <c r="B22" t="s">
        <v>6</v>
      </c>
      <c r="C22" s="197" t="s">
        <v>436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21</v>
      </c>
      <c r="G22" s="140">
        <f>IF(ISNUMBER(SEARCH('Карта учёта'!$B$15,Расходка[Наименование расходного материала])),MAX($G$1:G21)+1,0)</f>
        <v>21</v>
      </c>
      <c r="H22" s="140">
        <f>IF(ISNUMBER(SEARCH('Карта учёта'!$B$16,Расходка[Наименование расходного материала])),MAX($H$1:H21)+1,0)</f>
        <v>21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>DES, NanoMed</v>
      </c>
      <c r="T22" s="139" t="str">
        <f>IFERROR(INDEX(Расходка[Наименование расходного материала],MATCH(Расходка[№],Поиск_расходки[Индекс3],0)),"")</f>
        <v>DES, NanoMed</v>
      </c>
      <c r="U22" s="139" t="str">
        <f>IFERROR(INDEX(Расходка[Наименование расходного материала],MATCH(Расходка[№],Поиск_расходки[Индекс4],0)),"")</f>
        <v>DES, NanoMed</v>
      </c>
      <c r="V22" s="139" t="str">
        <f>IFERROR(INDEX(Расходка[Наименование расходного материала],MATCH(Расходка[№],Поиск_расходки[Индекс5],0)),"")</f>
        <v>DES, NanoMed</v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119</v>
      </c>
    </row>
    <row r="23" spans="1:33">
      <c r="A23">
        <v>22</v>
      </c>
      <c r="B23" t="s">
        <v>6</v>
      </c>
      <c r="C23" s="1" t="s">
        <v>348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22</v>
      </c>
      <c r="G23" s="140">
        <f>IF(ISNUMBER(SEARCH('Карта учёта'!$B$15,Расходка[Наименование расходного материала])),MAX($G$1:G22)+1,0)</f>
        <v>22</v>
      </c>
      <c r="H23" s="140">
        <f>IF(ISNUMBER(SEARCH('Карта учёта'!$B$16,Расходка[Наименование расходного материала])),MAX($H$1:H22)+1,0)</f>
        <v>22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>BMS, Integtity</v>
      </c>
      <c r="T23" s="139" t="str">
        <f>IFERROR(INDEX(Расходка[Наименование расходного материала],MATCH(Расходка[№],Поиск_расходки[Индекс3],0)),"")</f>
        <v>BMS, Integtity</v>
      </c>
      <c r="U23" s="139" t="str">
        <f>IFERROR(INDEX(Расходка[Наименование расходного материала],MATCH(Расходка[№],Поиск_расходки[Индекс4],0)),"")</f>
        <v>BMS, Integtity</v>
      </c>
      <c r="V23" s="139" t="str">
        <f>IFERROR(INDEX(Расходка[Наименование расходного материала],MATCH(Расходка[№],Поиск_расходки[Индекс5],0)),"")</f>
        <v>BMS, Integtity</v>
      </c>
      <c r="W23" s="139" t="str">
        <f>IFERROR(INDEX(Расходка[Наименование расходного материала],MATCH(Расходка[№],Поиск_расходки[Индекс6],0)),"")</f>
        <v>BMS, Integtity</v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120</v>
      </c>
    </row>
    <row r="24" spans="1:33">
      <c r="A24">
        <v>23</v>
      </c>
      <c r="B24" t="s">
        <v>123</v>
      </c>
      <c r="C24" s="1" t="s">
        <v>405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23</v>
      </c>
      <c r="G24" s="140">
        <f>IF(ISNUMBER(SEARCH('Карта учёта'!$B$15,Расходка[Наименование расходного материала])),MAX($G$1:G23)+1,0)</f>
        <v>23</v>
      </c>
      <c r="H24" s="140">
        <f>IF(ISNUMBER(SEARCH('Карта учёта'!$B$16,Расходка[Наименование расходного материала])),MAX($H$1:H23)+1,0)</f>
        <v>23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>Guidezilla™ II 6F</v>
      </c>
      <c r="T24" s="139" t="str">
        <f>IFERROR(INDEX(Расходка[Наименование расходного материала],MATCH(Расходка[№],Поиск_расходки[Индекс3],0)),"")</f>
        <v>Guidezilla™ II 6F</v>
      </c>
      <c r="U24" s="139" t="str">
        <f>IFERROR(INDEX(Расходка[Наименование расходного материала],MATCH(Расходка[№],Поиск_расходки[Индекс4],0)),"")</f>
        <v>Guidezilla™ II 6F</v>
      </c>
      <c r="V24" s="139" t="str">
        <f>IFERROR(INDEX(Расходка[Наименование расходного материала],MATCH(Расходка[№],Поиск_расходки[Индекс5],0)),"")</f>
        <v>Guidezilla™ II 6F</v>
      </c>
      <c r="W24" s="139" t="str">
        <f>IFERROR(INDEX(Расходка[Наименование расходного материала],MATCH(Расходка[№],Поиск_расходки[Индекс6],0)),"")</f>
        <v>Guidezilla™ II 6F</v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121</v>
      </c>
    </row>
    <row r="25" spans="1:33">
      <c r="A25">
        <v>24</v>
      </c>
      <c r="B25" t="s">
        <v>123</v>
      </c>
      <c r="C25" s="1" t="s">
        <v>434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24</v>
      </c>
      <c r="G25" s="140">
        <f>IF(ISNUMBER(SEARCH('Карта учёта'!$B$15,Расходка[Наименование расходного материала])),MAX($G$1:G24)+1,0)</f>
        <v>24</v>
      </c>
      <c r="H25" s="140">
        <f>IF(ISNUMBER(SEARCH('Карта учёта'!$B$16,Расходка[Наименование расходного материала])),MAX($H$1:H24)+1,0)</f>
        <v>24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>Telescope ™ II 6F</v>
      </c>
      <c r="T25" s="139" t="str">
        <f>IFERROR(INDEX(Расходка[Наименование расходного материала],MATCH(Расходка[№],Поиск_расходки[Индекс3],0)),"")</f>
        <v>Telescope ™ II 6F</v>
      </c>
      <c r="U25" s="139" t="str">
        <f>IFERROR(INDEX(Расходка[Наименование расходного материала],MATCH(Расходка[№],Поиск_расходки[Индекс4],0)),"")</f>
        <v>Telescope ™ II 6F</v>
      </c>
      <c r="V25" s="139" t="str">
        <f>IFERROR(INDEX(Расходка[Наименование расходного материала],MATCH(Расходка[№],Поиск_расходки[Индекс5],0)),"")</f>
        <v>Telescope ™ II 6F</v>
      </c>
      <c r="W25" s="139" t="str">
        <f>IFERROR(INDEX(Расходка[Наименование расходного материала],MATCH(Расходка[№],Поиск_расходки[Индекс6],0)),"")</f>
        <v>Telescope ™ II 6F</v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377</v>
      </c>
    </row>
    <row r="26" spans="1:33">
      <c r="A26">
        <v>25</v>
      </c>
      <c r="B26" t="s">
        <v>4</v>
      </c>
      <c r="C26" t="s">
        <v>406</v>
      </c>
      <c r="E26" s="142">
        <f>IF(ISNUMBER(SEARCH('Карта учёта'!$B$13,Расходка[[#This Row],[Наименование расходного материала]])),MAX($E$1:E25)+1,0)</f>
        <v>1</v>
      </c>
      <c r="F26" s="142">
        <f>IF(ISNUMBER(SEARCH('Карта учёта'!$B$14,Расходка[[#This Row],[Наименование расходного материала]])),MAX($F$1:F25)+1,0)</f>
        <v>25</v>
      </c>
      <c r="G26" s="142">
        <f>IF(ISNUMBER(SEARCH('Карта учёта'!$B$15,Расходка[Наименование расходного материала])),MAX($G$1:G25)+1,0)</f>
        <v>25</v>
      </c>
      <c r="H26" s="142">
        <f>IF(ISNUMBER(SEARCH('Карта учёта'!$B$16,Расходка[Наименование расходного материала])),MAX($H$1:H25)+1,0)</f>
        <v>25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>Launcher 6F EBU 3.5</v>
      </c>
      <c r="T26" s="144" t="str">
        <f>IFERROR(INDEX(Расходка[Наименование расходного материала],MATCH(Расходка[№],Поиск_расходки[Индекс3],0)),"")</f>
        <v>Launcher 6F EBU 3.5</v>
      </c>
      <c r="U26" s="144" t="str">
        <f>IFERROR(INDEX(Расходка[Наименование расходного материала],MATCH(Расходка[№],Поиск_расходки[Индекс4],0)),"")</f>
        <v>Launcher 6F EBU 3.5</v>
      </c>
      <c r="V26" s="144" t="str">
        <f>IFERROR(INDEX(Расходка[Наименование расходного материала],MATCH(Расходка[№],Поиск_расходки[Индекс5],0)),"")</f>
        <v>Launcher 6F EBU 3.5</v>
      </c>
      <c r="W26" s="144" t="str">
        <f>IFERROR(INDEX(Расходка[Наименование расходного материала],MATCH(Расходка[№],Поиск_расходки[Индекс6],0)),"")</f>
        <v>Launcher 6F EBU 3.5</v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378</v>
      </c>
    </row>
    <row r="27" spans="1:33">
      <c r="A27">
        <v>26</v>
      </c>
      <c r="B27" t="s">
        <v>4</v>
      </c>
      <c r="C27" t="s">
        <v>407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26</v>
      </c>
      <c r="G27" s="142">
        <f>IF(ISNUMBER(SEARCH('Карта учёта'!$B$15,Расходка[Наименование расходного материала])),MAX($G$1:G26)+1,0)</f>
        <v>26</v>
      </c>
      <c r="H27" s="142">
        <f>IF(ISNUMBER(SEARCH('Карта учёта'!$B$16,Расходка[Наименование расходного материала])),MAX($H$1:H26)+1,0)</f>
        <v>26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>Launcher 6F EBU 4.0</v>
      </c>
      <c r="T27" s="144" t="str">
        <f>IFERROR(INDEX(Расходка[Наименование расходного материала],MATCH(Расходка[№],Поиск_расходки[Индекс3],0)),"")</f>
        <v>Launcher 6F EBU 4.0</v>
      </c>
      <c r="U27" s="144" t="str">
        <f>IFERROR(INDEX(Расходка[Наименование расходного материала],MATCH(Расходка[№],Поиск_расходки[Индекс4],0)),"")</f>
        <v>Launcher 6F EBU 4.0</v>
      </c>
      <c r="V27" s="144" t="str">
        <f>IFERROR(INDEX(Расходка[Наименование расходного материала],MATCH(Расходка[№],Поиск_расходки[Индекс5],0)),"")</f>
        <v>Launcher 6F EBU 4.0</v>
      </c>
      <c r="W27" s="144" t="str">
        <f>IFERROR(INDEX(Расходка[Наименование расходного материала],MATCH(Расходка[№],Поиск_расходки[Индекс6],0)),"")</f>
        <v>Launcher 6F EBU 4.0</v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408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27</v>
      </c>
      <c r="G28" s="142">
        <f>IF(ISNUMBER(SEARCH('Карта учёта'!$B$15,Расходка[Наименование расходного материала])),MAX($G$1:G27)+1,0)</f>
        <v>27</v>
      </c>
      <c r="H28" s="142">
        <f>IF(ISNUMBER(SEARCH('Карта учёта'!$B$16,Расходка[Наименование расходного материала])),MAX($H$1:H27)+1,0)</f>
        <v>27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>Launcher 6F JL 3.5</v>
      </c>
      <c r="T28" s="144" t="str">
        <f>IFERROR(INDEX(Расходка[Наименование расходного материала],MATCH(Расходка[№],Поиск_расходки[Индекс3],0)),"")</f>
        <v>Launcher 6F JL 3.5</v>
      </c>
      <c r="U28" s="144" t="str">
        <f>IFERROR(INDEX(Расходка[Наименование расходного материала],MATCH(Расходка[№],Поиск_расходки[Индекс4],0)),"")</f>
        <v>Launcher 6F JL 3.5</v>
      </c>
      <c r="V28" s="144" t="str">
        <f>IFERROR(INDEX(Расходка[Наименование расходного материала],MATCH(Расходка[№],Поиск_расходки[Индекс5],0)),"")</f>
        <v>Launcher 6F JL 3.5</v>
      </c>
      <c r="W28" s="144" t="str">
        <f>IFERROR(INDEX(Расходка[Наименование расходного материала],MATCH(Расходка[№],Поиск_расходки[Индекс6],0)),"")</f>
        <v>Launcher 6F JL 3.5</v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424</v>
      </c>
    </row>
    <row r="29" spans="1:33">
      <c r="A29">
        <v>28</v>
      </c>
      <c r="B29" t="s">
        <v>4</v>
      </c>
      <c r="C29" t="s">
        <v>409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28</v>
      </c>
      <c r="G29" s="142">
        <f>IF(ISNUMBER(SEARCH('Карта учёта'!$B$15,Расходка[Наименование расходного материала])),MAX($G$1:G28)+1,0)</f>
        <v>28</v>
      </c>
      <c r="H29" s="142">
        <f>IF(ISNUMBER(SEARCH('Карта учёта'!$B$16,Расходка[Наименование расходного материала])),MAX($H$1:H28)+1,0)</f>
        <v>28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>Launcher 6F JL 4.0</v>
      </c>
      <c r="T29" s="144" t="str">
        <f>IFERROR(INDEX(Расходка[Наименование расходного материала],MATCH(Расходка[№],Поиск_расходки[Индекс3],0)),"")</f>
        <v>Launcher 6F JL 4.0</v>
      </c>
      <c r="U29" s="144" t="str">
        <f>IFERROR(INDEX(Расходка[Наименование расходного материала],MATCH(Расходка[№],Поиск_расходки[Индекс4],0)),"")</f>
        <v>Launcher 6F JL 4.0</v>
      </c>
      <c r="V29" s="144" t="str">
        <f>IFERROR(INDEX(Расходка[Наименование расходного материала],MATCH(Расходка[№],Поиск_расходки[Индекс5],0)),"")</f>
        <v>Launcher 6F JL 4.0</v>
      </c>
      <c r="W29" s="144" t="str">
        <f>IFERROR(INDEX(Расходка[Наименование расходного материала],MATCH(Расходка[№],Поиск_расходки[Индекс6],0)),"")</f>
        <v>Launcher 6F JL 4.0</v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438</v>
      </c>
    </row>
    <row r="30" spans="1:33">
      <c r="A30">
        <v>29</v>
      </c>
      <c r="B30" t="s">
        <v>4</v>
      </c>
      <c r="C30" t="s">
        <v>415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29</v>
      </c>
      <c r="G30" s="142">
        <f>IF(ISNUMBER(SEARCH('Карта учёта'!$B$15,Расходка[Наименование расходного материала])),MAX($G$1:G29)+1,0)</f>
        <v>29</v>
      </c>
      <c r="H30" s="142">
        <f>IF(ISNUMBER(SEARCH('Карта учёта'!$B$16,Расходка[Наименование расходного материала])),MAX($H$1:H29)+1,0)</f>
        <v>29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>Launcher 6F JL 4.5</v>
      </c>
      <c r="T30" s="144" t="str">
        <f>IFERROR(INDEX(Расходка[Наименование расходного материала],MATCH(Расходка[№],Поиск_расходки[Индекс3],0)),"")</f>
        <v>Launcher 6F JL 4.5</v>
      </c>
      <c r="U30" s="144" t="str">
        <f>IFERROR(INDEX(Расходка[Наименование расходного материала],MATCH(Расходка[№],Поиск_расходки[Индекс4],0)),"")</f>
        <v>Launcher 6F JL 4.5</v>
      </c>
      <c r="V30" s="144" t="str">
        <f>IFERROR(INDEX(Расходка[Наименование расходного материала],MATCH(Расходка[№],Поиск_расходки[Индекс5],0)),"")</f>
        <v>Launcher 6F JL 4.5</v>
      </c>
      <c r="W30" s="144" t="str">
        <f>IFERROR(INDEX(Расходка[Наименование расходного материала],MATCH(Расходка[№],Поиск_расходки[Индекс6],0)),"")</f>
        <v>Launcher 6F JL 4.5</v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162</v>
      </c>
    </row>
    <row r="31" spans="1:33">
      <c r="A31">
        <v>30</v>
      </c>
      <c r="B31" t="s">
        <v>4</v>
      </c>
      <c r="C31" t="s">
        <v>410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30</v>
      </c>
      <c r="G31" s="142">
        <f>IF(ISNUMBER(SEARCH('Карта учёта'!$B$15,Расходка[Наименование расходного материала])),MAX($G$1:G30)+1,0)</f>
        <v>30</v>
      </c>
      <c r="H31" s="142">
        <f>IF(ISNUMBER(SEARCH('Карта учёта'!$B$16,Расходка[Наименование расходного материала])),MAX($H$1:H30)+1,0)</f>
        <v>30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>Launcher 6F JR 3.5</v>
      </c>
      <c r="T31" s="144" t="str">
        <f>IFERROR(INDEX(Расходка[Наименование расходного материала],MATCH(Расходка[№],Поиск_расходки[Индекс3],0)),"")</f>
        <v>Launcher 6F JR 3.5</v>
      </c>
      <c r="U31" s="144" t="str">
        <f>IFERROR(INDEX(Расходка[Наименование расходного материала],MATCH(Расходка[№],Поиск_расходки[Индекс4],0)),"")</f>
        <v>Launcher 6F JR 3.5</v>
      </c>
      <c r="V31" s="144" t="str">
        <f>IFERROR(INDEX(Расходка[Наименование расходного материала],MATCH(Расходка[№],Поиск_расходки[Индекс5],0)),"")</f>
        <v>Launcher 6F JR 3.5</v>
      </c>
      <c r="W31" s="144" t="str">
        <f>IFERROR(INDEX(Расходка[Наименование расходного материала],MATCH(Расходка[№],Поиск_расходки[Индекс6],0)),"")</f>
        <v>Launcher 6F JR 3.5</v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165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31</v>
      </c>
      <c r="G32" s="142">
        <f>IF(ISNUMBER(SEARCH('Карта учёта'!$B$15,Расходка[Наименование расходного материала])),MAX($G$1:G31)+1,0)</f>
        <v>31</v>
      </c>
      <c r="H32" s="142">
        <f>IF(ISNUMBER(SEARCH('Карта учёта'!$B$16,Расходка[Наименование расходного материала])),MAX($H$1:H31)+1,0)</f>
        <v>31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>Launcher 6F JR 4.0</v>
      </c>
      <c r="T32" s="144" t="str">
        <f>IFERROR(INDEX(Расходка[Наименование расходного материала],MATCH(Расходка[№],Поиск_расходки[Индекс3],0)),"")</f>
        <v>Launcher 6F JR 4.0</v>
      </c>
      <c r="U32" s="144" t="str">
        <f>IFERROR(INDEX(Расходка[Наименование расходного материала],MATCH(Расходка[№],Поиск_расходки[Индекс4],0)),"")</f>
        <v>Launcher 6F JR 4.0</v>
      </c>
      <c r="V32" s="144" t="str">
        <f>IFERROR(INDEX(Расходка[Наименование расходного материала],MATCH(Расходка[№],Поиск_расходки[Индекс5],0)),"")</f>
        <v>Launcher 6F JR 4.0</v>
      </c>
      <c r="W32" s="144" t="str">
        <f>IFERROR(INDEX(Расходка[Наименование расходного материала],MATCH(Расходка[№],Поиск_расходки[Индекс6],0)),"")</f>
        <v>Launcher 6F JR 4.0</v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167</v>
      </c>
    </row>
    <row r="33" spans="1:33">
      <c r="A33">
        <v>32</v>
      </c>
      <c r="B33" t="s">
        <v>4</v>
      </c>
      <c r="C33" t="s">
        <v>422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32</v>
      </c>
      <c r="G33" s="142">
        <f>IF(ISNUMBER(SEARCH('Карта учёта'!$B$15,Расходка[Наименование расходного материала])),MAX($G$1:G32)+1,0)</f>
        <v>32</v>
      </c>
      <c r="H33" s="142">
        <f>IF(ISNUMBER(SEARCH('Карта учёта'!$B$16,Расходка[Наименование расходного материала])),MAX($H$1:H32)+1,0)</f>
        <v>32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>Launcher 7F JL 3.5</v>
      </c>
      <c r="T33" s="144" t="str">
        <f>IFERROR(INDEX(Расходка[Наименование расходного материала],MATCH(Расходка[№],Поиск_расходки[Индекс3],0)),"")</f>
        <v>Launcher 7F JL 3.5</v>
      </c>
      <c r="U33" s="144" t="str">
        <f>IFERROR(INDEX(Расходка[Наименование расходного материала],MATCH(Расходка[№],Поиск_расходки[Индекс4],0)),"")</f>
        <v>Launcher 7F JL 3.5</v>
      </c>
      <c r="V33" s="144" t="str">
        <f>IFERROR(INDEX(Расходка[Наименование расходного материала],MATCH(Расходка[№],Поиск_расходки[Индекс5],0)),"")</f>
        <v>Launcher 7F JL 3.5</v>
      </c>
      <c r="W33" s="144" t="str">
        <f>IFERROR(INDEX(Расходка[Наименование расходного материала],MATCH(Расходка[№],Поиск_расходки[Индекс6],0)),"")</f>
        <v>Launcher 7F JL 3.5</v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441</v>
      </c>
    </row>
    <row r="34" spans="1:33">
      <c r="A34">
        <v>33</v>
      </c>
      <c r="B34" t="s">
        <v>4</v>
      </c>
      <c r="C34" t="s">
        <v>421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33</v>
      </c>
      <c r="G34" s="142">
        <f>IF(ISNUMBER(SEARCH('Карта учёта'!$B$15,Расходка[Наименование расходного материала])),MAX($G$1:G33)+1,0)</f>
        <v>33</v>
      </c>
      <c r="H34" s="142">
        <f>IF(ISNUMBER(SEARCH('Карта учёта'!$B$16,Расходка[Наименование расходного материала])),MAX($H$1:H33)+1,0)</f>
        <v>33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>Launcher 7F JL 4.0</v>
      </c>
      <c r="T34" s="144" t="str">
        <f>IFERROR(INDEX(Расходка[Наименование расходного материала],MATCH(Расходка[№],Поиск_расходки[Индекс3],0)),"")</f>
        <v>Launcher 7F JL 4.0</v>
      </c>
      <c r="U34" s="144" t="str">
        <f>IFERROR(INDEX(Расходка[Наименование расходного материала],MATCH(Расходка[№],Поиск_расходки[Индекс4],0)),"")</f>
        <v>Launcher 7F JL 4.0</v>
      </c>
      <c r="V34" s="144" t="str">
        <f>IFERROR(INDEX(Расходка[Наименование расходного материала],MATCH(Расходка[№],Поиск_расходки[Индекс5],0)),"")</f>
        <v>Launcher 7F JL 4.0</v>
      </c>
      <c r="W34" s="144" t="str">
        <f>IFERROR(INDEX(Расходка[Наименование расходного материала],MATCH(Расходка[№],Поиск_расходки[Индекс6],0)),"")</f>
        <v>Launcher 7F JL 4.0</v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166</v>
      </c>
    </row>
    <row r="35" spans="1:33">
      <c r="A35">
        <v>34</v>
      </c>
      <c r="B35" t="s">
        <v>371</v>
      </c>
      <c r="C35" s="1" t="s">
        <v>412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34</v>
      </c>
      <c r="G35" s="142">
        <f>IF(ISNUMBER(SEARCH('Карта учёта'!$B$15,Расходка[Наименование расходного материала])),MAX($G$1:G34)+1,0)</f>
        <v>34</v>
      </c>
      <c r="H35" s="142">
        <f>IF(ISNUMBER(SEARCH('Карта учёта'!$B$16,Расходка[Наименование расходного материала])),MAX($H$1:H34)+1,0)</f>
        <v>34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>Angio-Seal™ VIP</v>
      </c>
      <c r="T35" s="144" t="str">
        <f>IFERROR(INDEX(Расходка[Наименование расходного материала],MATCH(Расходка[№],Поиск_расходки[Индекс3],0)),"")</f>
        <v>Angio-Seal™ VIP</v>
      </c>
      <c r="U35" s="144" t="str">
        <f>IFERROR(INDEX(Расходка[Наименование расходного материала],MATCH(Расходка[№],Поиск_расходки[Индекс4],0)),"")</f>
        <v>Angio-Seal™ VIP</v>
      </c>
      <c r="V35" s="144" t="str">
        <f>IFERROR(INDEX(Расходка[Наименование расходного материала],MATCH(Расходка[№],Поиск_расходки[Индекс5],0)),"")</f>
        <v>Angio-Seal™ VIP</v>
      </c>
      <c r="W35" s="144" t="str">
        <f>IFERROR(INDEX(Расходка[Наименование расходного материала],MATCH(Расходка[№],Поиск_расходки[Индекс6],0)),"")</f>
        <v>Angio-Seal™ VIP</v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442</v>
      </c>
    </row>
    <row r="36" spans="1:33">
      <c r="A36">
        <v>35</v>
      </c>
      <c r="B36" t="s">
        <v>381</v>
      </c>
      <c r="C36" t="s">
        <v>413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35</v>
      </c>
      <c r="G36" s="142">
        <f>IF(ISNUMBER(SEARCH('Карта учёта'!$B$15,Расходка[Наименование расходного материала])),MAX($G$1:G35)+1,0)</f>
        <v>35</v>
      </c>
      <c r="H36" s="142">
        <f>IF(ISNUMBER(SEARCH('Карта учёта'!$B$16,Расходка[Наименование расходного материала])),MAX($H$1:H35)+1,0)</f>
        <v>35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>BasixCOMPAK</v>
      </c>
      <c r="T36" s="144" t="str">
        <f>IFERROR(INDEX(Расходка[Наименование расходного материала],MATCH(Расходка[№],Поиск_расходки[Индекс3],0)),"")</f>
        <v>BasixCOMPAK</v>
      </c>
      <c r="U36" s="144" t="str">
        <f>IFERROR(INDEX(Расходка[Наименование расходного материала],MATCH(Расходка[№],Поиск_расходки[Индекс4],0)),"")</f>
        <v>BasixCOMPAK</v>
      </c>
      <c r="V36" s="144" t="str">
        <f>IFERROR(INDEX(Расходка[Наименование расходного материала],MATCH(Расходка[№],Поиск_расходки[Индекс5],0)),"")</f>
        <v>BasixCOMPAK</v>
      </c>
      <c r="W36" s="144" t="str">
        <f>IFERROR(INDEX(Расходка[Наименование расходного материала],MATCH(Расходка[№],Поиск_расходки[Индекс6],0)),"")</f>
        <v>BasixCOMPAK</v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169</v>
      </c>
    </row>
    <row r="37" spans="1:33">
      <c r="A37">
        <v>36</v>
      </c>
      <c r="B37" t="s">
        <v>383</v>
      </c>
      <c r="C37" s="1" t="s">
        <v>414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36</v>
      </c>
      <c r="G37" s="142">
        <f>IF(ISNUMBER(SEARCH('Карта учёта'!$B$15,Расходка[Наименование расходного материала])),MAX($G$1:G36)+1,0)</f>
        <v>36</v>
      </c>
      <c r="H37" s="142">
        <f>IF(ISNUMBER(SEARCH('Карта учёта'!$B$16,Расходка[Наименование расходного материала])),MAX($H$1:H36)+1,0)</f>
        <v>36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>Nitrex 260</v>
      </c>
      <c r="T37" s="144" t="str">
        <f>IFERROR(INDEX(Расходка[Наименование расходного материала],MATCH(Расходка[№],Поиск_расходки[Индекс3],0)),"")</f>
        <v>Nitrex 260</v>
      </c>
      <c r="U37" s="144" t="str">
        <f>IFERROR(INDEX(Расходка[Наименование расходного материала],MATCH(Расходка[№],Поиск_расходки[Индекс4],0)),"")</f>
        <v>Nitrex 260</v>
      </c>
      <c r="V37" s="144" t="str">
        <f>IFERROR(INDEX(Расходка[Наименование расходного материала],MATCH(Расходка[№],Поиск_расходки[Индекс5],0)),"")</f>
        <v>Nitrex 260</v>
      </c>
      <c r="W37" s="144" t="str">
        <f>IFERROR(INDEX(Расходка[Наименование расходного материала],MATCH(Расходка[№],Поиск_расходки[Индекс6],0)),"")</f>
        <v>Nitrex 260</v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170</v>
      </c>
    </row>
    <row r="38" spans="1:33">
      <c r="A38">
        <v>37</v>
      </c>
      <c r="B38" t="s">
        <v>271</v>
      </c>
      <c r="C38" s="1" t="s">
        <v>419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37</v>
      </c>
      <c r="G38" s="142">
        <f>IF(ISNUMBER(SEARCH('Карта учёта'!$B$15,Расходка[Наименование расходного материала])),MAX($G$1:G37)+1,0)</f>
        <v>37</v>
      </c>
      <c r="H38" s="142">
        <f>IF(ISNUMBER(SEARCH('Карта учёта'!$B$16,Расходка[Наименование расходного материала])),MAX($H$1:H37)+1,0)</f>
        <v>37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>Oscor 7F</v>
      </c>
      <c r="T38" s="144" t="str">
        <f>IFERROR(INDEX(Расходка[Наименование расходного материала],MATCH(Расходка[№],Поиск_расходки[Индекс3],0)),"")</f>
        <v>Oscor 7F</v>
      </c>
      <c r="U38" s="144" t="str">
        <f>IFERROR(INDEX(Расходка[Наименование расходного материала],MATCH(Расходка[№],Поиск_расходки[Индекс4],0)),"")</f>
        <v>Oscor 7F</v>
      </c>
      <c r="V38" s="144" t="str">
        <f>IFERROR(INDEX(Расходка[Наименование расходного материала],MATCH(Расходка[№],Поиск_расходки[Индекс5],0)),"")</f>
        <v>Oscor 7F</v>
      </c>
      <c r="W38" s="144" t="str">
        <f>IFERROR(INDEX(Расходка[Наименование расходного материала],MATCH(Расходка[№],Поиск_расходки[Индекс6],0)),"")</f>
        <v>Oscor 7F</v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425</v>
      </c>
    </row>
    <row r="39" spans="1:33">
      <c r="C39" s="1"/>
      <c r="AF39" s="4" t="s">
        <v>6</v>
      </c>
      <c r="AG39" s="4" t="s">
        <v>426</v>
      </c>
    </row>
    <row r="40" spans="1:33">
      <c r="AF40" s="4" t="s">
        <v>6</v>
      </c>
      <c r="AG40" s="4" t="s">
        <v>427</v>
      </c>
    </row>
    <row r="41" spans="1:33">
      <c r="AF41" s="4" t="s">
        <v>6</v>
      </c>
      <c r="AG41" s="4" t="s">
        <v>444</v>
      </c>
    </row>
    <row r="42" spans="1:33">
      <c r="AF42" s="4" t="s">
        <v>6</v>
      </c>
      <c r="AG42" s="4" t="s">
        <v>428</v>
      </c>
    </row>
    <row r="43" spans="1:33">
      <c r="AF43" s="4" t="s">
        <v>6</v>
      </c>
      <c r="AG43" s="4" t="s">
        <v>445</v>
      </c>
    </row>
    <row r="44" spans="1:33">
      <c r="AF44" s="4" t="s">
        <v>6</v>
      </c>
      <c r="AG44" s="4" t="s">
        <v>177</v>
      </c>
    </row>
    <row r="45" spans="1:33">
      <c r="AF45" s="4" t="s">
        <v>6</v>
      </c>
      <c r="AG45" s="4" t="s">
        <v>171</v>
      </c>
    </row>
    <row r="46" spans="1:33">
      <c r="AF46" s="4" t="s">
        <v>6</v>
      </c>
      <c r="AG46" s="4" t="s">
        <v>172</v>
      </c>
    </row>
    <row r="47" spans="1:33">
      <c r="AF47" s="4" t="s">
        <v>6</v>
      </c>
      <c r="AG47" s="4" t="s">
        <v>173</v>
      </c>
    </row>
    <row r="48" spans="1:33">
      <c r="C48" s="1"/>
      <c r="AF48" s="4" t="s">
        <v>6</v>
      </c>
      <c r="AG48" s="4" t="s">
        <v>174</v>
      </c>
    </row>
    <row r="49" spans="32:33">
      <c r="AF49" s="4" t="s">
        <v>6</v>
      </c>
      <c r="AG49" s="4" t="s">
        <v>439</v>
      </c>
    </row>
    <row r="50" spans="32:33">
      <c r="AF50" s="4" t="s">
        <v>6</v>
      </c>
      <c r="AG50" s="4" t="s">
        <v>175</v>
      </c>
    </row>
    <row r="51" spans="32:33">
      <c r="AF51" s="4" t="s">
        <v>6</v>
      </c>
      <c r="AG51" s="4" t="s">
        <v>176</v>
      </c>
    </row>
    <row r="52" spans="32:33">
      <c r="AF52" s="4" t="s">
        <v>6</v>
      </c>
      <c r="AG52" s="4" t="s">
        <v>189</v>
      </c>
    </row>
    <row r="53" spans="32:33">
      <c r="AF53" s="4" t="s">
        <v>6</v>
      </c>
      <c r="AG53" s="4" t="s">
        <v>111</v>
      </c>
    </row>
    <row r="54" spans="32:33">
      <c r="AF54" s="4" t="s">
        <v>6</v>
      </c>
      <c r="AG54" s="4" t="s">
        <v>163</v>
      </c>
    </row>
    <row r="55" spans="32:33">
      <c r="AF55" s="4" t="s">
        <v>6</v>
      </c>
      <c r="AG55" s="4" t="s">
        <v>178</v>
      </c>
    </row>
    <row r="56" spans="32:33">
      <c r="AF56" s="4" t="s">
        <v>6</v>
      </c>
      <c r="AG56" s="4" t="s">
        <v>168</v>
      </c>
    </row>
    <row r="57" spans="32:33">
      <c r="AF57" s="4" t="s">
        <v>6</v>
      </c>
      <c r="AG57" s="4" t="s">
        <v>435</v>
      </c>
    </row>
    <row r="58" spans="32:33">
      <c r="AF58" s="4" t="s">
        <v>6</v>
      </c>
      <c r="AG58" s="4" t="s">
        <v>179</v>
      </c>
    </row>
    <row r="59" spans="32:33">
      <c r="AF59" s="4" t="s">
        <v>6</v>
      </c>
      <c r="AG59" s="4" t="s">
        <v>440</v>
      </c>
    </row>
    <row r="60" spans="32:33">
      <c r="AF60" s="4" t="s">
        <v>6</v>
      </c>
      <c r="AG60" s="4" t="s">
        <v>180</v>
      </c>
    </row>
    <row r="61" spans="32:33">
      <c r="AF61" s="4" t="s">
        <v>6</v>
      </c>
      <c r="AG61" s="4" t="s">
        <v>181</v>
      </c>
    </row>
    <row r="62" spans="32:33">
      <c r="AF62" s="4" t="s">
        <v>6</v>
      </c>
      <c r="AG62" s="4" t="s">
        <v>188</v>
      </c>
    </row>
    <row r="63" spans="32:33">
      <c r="AF63" s="4" t="s">
        <v>6</v>
      </c>
      <c r="AG63" s="4" t="s">
        <v>116</v>
      </c>
    </row>
    <row r="64" spans="32:33">
      <c r="AF64" s="4" t="s">
        <v>6</v>
      </c>
      <c r="AG64" s="4" t="s">
        <v>182</v>
      </c>
    </row>
    <row r="65" spans="32:33">
      <c r="AF65" s="4" t="s">
        <v>6</v>
      </c>
      <c r="AG65" s="4" t="s">
        <v>183</v>
      </c>
    </row>
    <row r="66" spans="32:33">
      <c r="AF66" s="4" t="s">
        <v>6</v>
      </c>
      <c r="AG66" s="4" t="s">
        <v>184</v>
      </c>
    </row>
    <row r="67" spans="32:33">
      <c r="AF67" s="4" t="s">
        <v>6</v>
      </c>
      <c r="AG67" s="4" t="s">
        <v>185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187</v>
      </c>
    </row>
    <row r="70" spans="32:33">
      <c r="AF70" s="4" t="s">
        <v>6</v>
      </c>
      <c r="AG70" s="4" t="s">
        <v>376</v>
      </c>
    </row>
    <row r="71" spans="32:33">
      <c r="AF71" s="4" t="s">
        <v>6</v>
      </c>
      <c r="AG71" s="4" t="s">
        <v>120</v>
      </c>
    </row>
    <row r="72" spans="32:33">
      <c r="AF72" s="4" t="s">
        <v>6</v>
      </c>
      <c r="AG72" s="4" t="s">
        <v>121</v>
      </c>
    </row>
    <row r="73" spans="32:33">
      <c r="AF73" s="4" t="s">
        <v>6</v>
      </c>
      <c r="AG73" s="4" t="s">
        <v>164</v>
      </c>
    </row>
    <row r="74" spans="32:33">
      <c r="AF74" s="4" t="s">
        <v>6</v>
      </c>
      <c r="AG74" s="4" t="s">
        <v>446</v>
      </c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9" zoomScale="90" zoomScaleNormal="90" workbookViewId="0">
      <selection activeCell="A61" sqref="A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429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4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2022-04-24T11:05:22Z</cp:lastPrinted>
  <dcterms:created xsi:type="dcterms:W3CDTF">2015-06-05T18:19:34Z</dcterms:created>
  <dcterms:modified xsi:type="dcterms:W3CDTF">2022-04-26T11:45:04Z</dcterms:modified>
</cp:coreProperties>
</file>