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4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38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E35" i="1" l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<sst xmlns="http://schemas.openxmlformats.org/spreadsheetml/2006/main" count="710" uniqueCount="456">
  <si>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</si>
  <si>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</si>
  <si>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</si>
  <si>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</si>
  <si>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</si>
  <si>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</si>
  <si>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</si>
  <si>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</si>
  <si>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</si>
  <si>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</si>
  <si>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</si>
  <si>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</si>
  <si>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</si>
  <si>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</si>
  <si>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</si>
  <si>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</si>
  <si>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</si>
  <si>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</si>
  <si>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</si>
  <si>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</si>
  <si>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</si>
  <si>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</si>
  <si>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</si>
  <si>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</si>
  <si>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</si>
  <si>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</si>
  <si>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</si>
  <si>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</si>
  <si>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</si>
  <si>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</si>
  <si>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</si>
  <si>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</si>
  <si>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</si>
  <si>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</si>
  <si>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</si>
  <si>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</si>
  <si>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</si>
  <si>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</si>
  <si>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</si>
  <si>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</si>
  <si>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</si>
  <si>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</si>
  <si>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</si>
  <si>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</si>
  <si>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</si>
  <si>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</si>
  <si>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</si>
  <si>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</si>
  <si>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</si>
  <si>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</si>
  <si>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</si>
  <si>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</si>
  <si>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</si>
  <si>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</si>
  <si>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</si>
  <si>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</si>
  <si>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</si>
  <si>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</si>
  <si>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</si>
  <si>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</si>
  <si>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</si>
  <si>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</si>
  <si>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</si>
  <si>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</si>
  <si>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</si>
  <si>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</si>
  <si>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</si>
  <si>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</si>
  <si>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</si>
  <si>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</si>
  <si>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</si>
  <si>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</si>
  <si>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</si>
  <si>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</si>
  <si>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</si>
  <si>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</si>
  <si>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</si>
  <si>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</si>
  <si>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</si>
  <si>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</si>
  <si>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</si>
  <si>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</si>
  <si>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</si>
  <si>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</si>
  <si>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</si>
  <si>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</si>
  <si>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</si>
  <si>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</si>
  <si>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</si>
  <si>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</si>
  <si>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</si>
  <si>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</si>
  <si>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</si>
  <si>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</si>
  <si>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</si>
  <si>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</si>
  <si>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</si>
  <si>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</si>
  <si>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</si>
  <si>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</si>
  <si>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</si>
  <si>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</si>
  <si>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</si>
  <si>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</si>
  <si>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</si>
  <si>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</si>
  <si>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</si>
  <si>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</si>
  <si>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</si>
  <si>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</si>
  <si>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</si>
  <si>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</si>
  <si>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</si>
  <si>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</si>
  <si>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</si>
  <si>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</si>
  <si>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</si>
  <si>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</si>
  <si>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</si>
  <si>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</si>
  <si>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</si>
  <si>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</si>
  <si>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</si>
  <si>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</si>
  <si>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</si>
  <si>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</si>
  <si>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</si>
  <si>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</si>
  <si>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</si>
  <si>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</si>
  <si>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</si>
  <si>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</si>
  <si>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</si>
  <si>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</si>
  <si>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</si>
  <si>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</si>
  <si>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</si>
  <si>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</si>
  <si>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</si>
  <si>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</si>
  <si>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</si>
  <si>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</si>
  <si>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</si>
  <si>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</si>
  <si>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</si>
  <si>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</si>
  <si>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</si>
  <si>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</si>
  <si>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</si>
  <si>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</si>
  <si>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</si>
  <si>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</si>
  <si>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</si>
  <si>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</si>
  <si>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</si>
  <si>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</si>
  <si>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</si>
  <si>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</si>
  <si>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</si>
  <si>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</si>
  <si>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</si>
  <si>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</si>
  <si>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</si>
  <si>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</si>
  <si>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</si>
  <si>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</si>
  <si>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</si>
  <si>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</si>
  <si>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</si>
  <si>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</si>
  <si>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</si>
  <si>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</si>
  <si>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</si>
  <si>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</si>
  <si>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</si>
  <si>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</si>
  <si>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</si>
  <si>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</si>
  <si>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</si>
  <si>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</si>
  <si>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</si>
  <si>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</si>
  <si>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</si>
  <si>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</si>
  <si>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</si>
  <si>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</si>
  <si>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</si>
  <si>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</si>
  <si>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</si>
  <si>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</si>
  <si>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</si>
  <si>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</si>
  <si>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</si>
  <si>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</si>
  <si>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</si>
  <si>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</si>
  <si>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</si>
  <si>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</si>
  <si>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</si>
  <si>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</si>
  <si>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</si>
  <si>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</si>
  <si>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</si>
  <si>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</si>
  <si>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</si>
  <si>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</si>
  <si>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</si>
  <si>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</si>
  <si>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</si>
  <si>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</si>
  <si>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</si>
  <si>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</si>
  <si>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</si>
  <si>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</si>
  <si>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</si>
  <si>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</si>
  <si>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</si>
  <si>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</si>
  <si>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</si>
  <si>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</si>
  <si>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</si>
  <si>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</si>
  <si>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</si>
  <si>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</si>
  <si>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</si>
  <si>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</si>
  <si>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</si>
  <si>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</si>
  <si>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</si>
  <si>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</si>
  <si>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</si>
  <si>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</si>
  <si>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</si>
  <si>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</si>
  <si>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</si>
  <si>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</si>
  <si>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</si>
  <si>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</si>
  <si>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</si>
  <si>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</si>
  <si>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</si>
  <si>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</si>
  <si>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</si>
  <si>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</si>
  <si>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</si>
  <si>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</si>
  <si>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</si>
  <si>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</si>
  <si>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</si>
  <si>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</si>
  <si>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</si>
  <si>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</si>
  <si>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</si>
  <si>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</si>
  <si>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</si>
  <si>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</si>
  <si>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</si>
  <si>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</si>
  <si>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</si>
  <si>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</si>
  <si>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</si>
  <si>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</si>
  <si>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</si>
  <si>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</si>
  <si>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</si>
  <si>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</si>
  <si>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</si>
  <si>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</si>
  <si>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</si>
  <si>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</si>
  <si>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</si>
  <si>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</si>
  <si>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</si>
  <si>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</si>
  <si>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</si>
  <si>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</si>
  <si>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</si>
  <si>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</si>
  <si>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</si>
  <si>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</si>
  <si>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</si>
  <si>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</si>
  <si>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</si>
  <si>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</si>
  <si>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</si>
  <si>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</si>
  <si>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</si>
  <si>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</si>
  <si>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</si>
  <si>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</si>
  <si>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</si>
  <si>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</si>
  <si>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</si>
  <si>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</si>
  <si>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</si>
  <si>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</si>
  <si>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</si>
  <si>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</si>
  <si>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</si>
  <si>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</si>
  <si>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</si>
  <si>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</si>
  <si>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</si>
  <si>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</si>
  <si>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</si>
  <si>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</si>
  <si>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</si>
  <si>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</si>
  <si>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</si>
  <si>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</si>
  <si>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</si>
  <si>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</si>
  <si>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</si>
  <si>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</si>
  <si>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</si>
  <si>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</si>
  <si>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</si>
  <si>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</si>
  <si>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</si>
  <si>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</si>
  <si>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</si>
  <si>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</si>
  <si>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</si>
  <si>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</si>
  <si>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</si>
  <si>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</si>
  <si>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</si>
  <si>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</si>
  <si>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</si>
  <si>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</si>
  <si>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</si>
  <si>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</si>
  <si>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</si>
  <si>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</si>
  <si>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</si>
  <si>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</si>
  <si>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</si>
  <si>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</si>
  <si>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</si>
  <si>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</si>
  <si>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</si>
  <si>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</si>
  <si>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</si>
  <si>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</si>
  <si>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</si>
  <si>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</si>
  <si>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</si>
  <si>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</si>
  <si>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</si>
  <si>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</si>
  <si>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</si>
  <si>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</si>
  <si>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</si>
  <si>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</si>
  <si>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</si>
  <si>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</si>
  <si>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</si>
  <si>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</si>
  <si>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</si>
  <si>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</si>
  <si>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</si>
  <si>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</si>
  <si>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</si>
  <si>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</si>
  <si>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</si>
  <si>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</si>
  <si>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</si>
  <si>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</si>
  <si>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</si>
  <si>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</si>
  <si>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</si>
  <si>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</si>
  <si>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</si>
  <si>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</si>
  <si>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</si>
  <si>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</si>
  <si>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</si>
  <si>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</si>
  <si>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</si>
  <si>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</si>
  <si>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</si>
  <si>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</si>
  <si>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</si>
  <si>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</si>
  <si>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</si>
  <si>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</si>
  <si>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</si>
  <si>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</si>
  <si>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</si>
  <si>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</si>
  <si>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</si>
  <si>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</si>
  <si>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</si>
  <si>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</si>
  <si>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</si>
  <si>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</si>
  <si>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</si>
  <si>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</si>
  <si>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</si>
  <si>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</si>
  <si>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</si>
  <si>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</si>
  <si>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</si>
  <si>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</si>
  <si>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</si>
  <si>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</si>
  <si>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</si>
  <si>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</si>
  <si>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</si>
  <si>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</si>
  <si>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</si>
  <si>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</si>
  <si>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</si>
  <si>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</si>
  <si>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</si>
  <si>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</si>
  <si>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</si>
  <si>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</si>
  <si>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</si>
  <si>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</si>
  <si>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</si>
  <si>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</si>
  <si>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</si>
  <si>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</si>
  <si>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</si>
  <si>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</si>
  <si>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</si>
  <si>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</si>
  <si>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</si>
  <si>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</si>
  <si>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</si>
  <si>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 xml:space="preserve">Сбалансированный 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</si>
  <si>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</si>
  <si>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</si>
  <si>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</si>
  <si>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</si>
  <si>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</si>
  <si>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</si>
  <si>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</si>
  <si>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</si>
  <si>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</si>
  <si>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</si>
  <si>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</si>
  <si>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</si>
  <si>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</si>
  <si>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</si>
  <si>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</si>
  <si>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Дорошенко Д.Н.</t>
  </si>
  <si>
    <t>20:06</t>
  </si>
  <si>
    <t>короткий, проходим, без стенозов.</t>
  </si>
  <si>
    <t>субокклюзирующий стеноз проксимального сегмента от устья, на фоне пролонгированного 40% стеноза среднего сегмента определяется миокардиальный мостик с макс. сужением просвета 60%.   ДВ: стредней трети 80%. (d/ветки до 2,0 мм). Антеградный кровоток по ПНА TIMI II.</t>
  </si>
  <si>
    <t>стеноз проксимальной трети ВТК 70%, на границе средней трети и дистальной трети ВТК тотальная окклюзия, стенозы дистального сегмента ВТК 70%. Антеградный кровоток по ВТК TIMI 0.</t>
  </si>
  <si>
    <t>неровность контуров проксимального сегмента, стеноз среднего сегмента 50%, стеноз дистального сегмента 60%. Антеградный кровоток TIMI III.</t>
  </si>
  <si>
    <t>С учётом клинических данных совместно с деж.кардиологом Дубровской Я.А. принято решение  о целесообразности реваскуляризации ПНА и ВТК.</t>
  </si>
  <si>
    <t>350 ml</t>
  </si>
  <si>
    <t>Устье ствола ЛКА катетеризировано проводниковым катетером Launcher EBU 3.5 6Fr. Коронарный проводники Intuition заведен в дистальный сегмент ПНА и ВТК.  Реканализация ВТК и предилатация субтотального стеноза ПНА выполнена БК Sprinter Legend 2.0-15.  В зону дистального сегмента ВТК   имплантирован DES Resolute Integrity 2,75-18 mm, давлением 14 атм. В зону проксимального сегмента ПНА с покрытием устья имплантирован DES Resolute Integrity 3,0-38 mm, давлением 14 атм. Постдилатация стента проксимального сегмента ПНА БК NC Euphora 3.5-15 мм.  На контрольных съёмках ангиографический результат удовлетворительный, признаков краевых диссекций, тромбоза  ПНА и ВТК нет. Антеградный кровоток по  ПНА и ВТК восстановлен до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</si>
</sst>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L36" sqref="L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44685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0.5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0.50694444444444442</v>
      </c>
      <c r="C10" s="61"/>
      <c r="D10" s="115" t="s">
        <v>237</v>
      </c>
      <c r="E10" s="111"/>
      <c r="F10" s="111"/>
      <c r="G10" s="29" t="s">
        <v>223</v>
      </c>
      <c r="H10" s="31"/>
    </row>
    <row r="11" spans="1:8" ht="18" thickTop="1" thickBot="1">
      <c r="A11" s="105" t="s">
        <v>257</v>
      </c>
      <c r="B11" s="106" t="s">
        <v>447</v>
      </c>
      <c r="C11" s="62"/>
      <c r="D11" s="115" t="s">
        <v>234</v>
      </c>
      <c r="E11" s="111"/>
      <c r="F11" s="111"/>
      <c r="G11" s="29" t="s">
        <v>314</v>
      </c>
      <c r="H11" s="31"/>
    </row>
    <row r="12" spans="1:8" ht="16.5" thickTop="1">
      <c r="A12" s="96" t="s">
        <v>8</v>
      </c>
      <c r="B12" s="97">
        <v>22785</v>
      </c>
      <c r="C12" s="63"/>
      <c r="D12" s="115" t="s">
        <v>374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59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6702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8" t="s">
        <v>448</v>
      </c>
      <c r="H16" s="116">
        <v>2444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431</v>
      </c>
      <c r="C18" s="18"/>
      <c r="D18" s="33" t="s">
        <v>275</v>
      </c>
      <c r="E18" s="33"/>
      <c r="F18" s="33"/>
      <c r="G18" s="100" t="s">
        <v>254</v>
      </c>
      <c r="H18" s="101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449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450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451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452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0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5"/>
      <c r="C37" s="18"/>
      <c r="D37" s="200" t="str">
        <f>IF($A$6=Вмешательства!$D$3,Вмешательства!$N$2,"")</f>
        <v/>
      </c>
      <c r="E37" s="200"/>
      <c r="F37" s="146"/>
      <c r="G37" s="146"/>
      <c r="H37" s="151"/>
    </row>
    <row r="38" spans="1:8" ht="14.45" customHeight="1">
      <c r="A38" s="43"/>
      <c r="B38" s="145"/>
      <c r="C38" s="152"/>
      <c r="D38" s="201"/>
      <c r="E38" s="201"/>
      <c r="F38" s="201"/>
      <c r="G38" s="201"/>
      <c r="H38" s="202"/>
    </row>
    <row r="39" spans="1:8" ht="14.45" customHeight="1">
      <c r="A39" s="40"/>
      <c r="B39" s="146"/>
      <c r="C39" s="152"/>
      <c r="D39" s="201"/>
      <c r="E39" s="201"/>
      <c r="F39" s="201"/>
      <c r="G39" s="201"/>
      <c r="H39" s="202"/>
    </row>
    <row r="40" spans="1:8" ht="14.45" customHeight="1">
      <c r="A40" s="40"/>
      <c r="B40" s="146"/>
      <c r="C40" s="152"/>
      <c r="D40" s="201"/>
      <c r="E40" s="201"/>
      <c r="F40" s="201"/>
      <c r="G40" s="201"/>
      <c r="H40" s="202"/>
    </row>
    <row r="41" spans="1:8" ht="14.45" customHeight="1">
      <c r="A41" s="40"/>
      <c r="B41" s="146"/>
      <c r="C41" s="152"/>
      <c r="D41" s="201"/>
      <c r="E41" s="201"/>
      <c r="F41" s="201"/>
      <c r="G41" s="201"/>
      <c r="H41" s="202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197" t="s">
        <v>453</v>
      </c>
      <c r="E43" s="198"/>
      <c r="F43" s="198"/>
      <c r="G43" s="198"/>
      <c r="H43" s="199"/>
    </row>
    <row r="44" spans="1:8" ht="14.45" customHeight="1">
      <c r="A44" s="40"/>
      <c r="B44" s="146"/>
      <c r="C44" s="154"/>
      <c r="D44" s="198"/>
      <c r="E44" s="198"/>
      <c r="F44" s="198"/>
      <c r="G44" s="198"/>
      <c r="H44" s="199"/>
    </row>
    <row r="45" spans="1:8" ht="14.45" customHeight="1">
      <c r="A45" s="40"/>
      <c r="B45" s="146"/>
      <c r="C45" s="154"/>
      <c r="D45" s="198"/>
      <c r="E45" s="198"/>
      <c r="F45" s="198"/>
      <c r="G45" s="198"/>
      <c r="H45" s="199"/>
    </row>
    <row r="46" spans="1:8">
      <c r="A46" s="40"/>
      <c r="B46" s="146"/>
      <c r="C46" s="154"/>
      <c r="D46" s="198"/>
      <c r="E46" s="198"/>
      <c r="F46" s="198"/>
      <c r="G46" s="198"/>
      <c r="H46" s="199"/>
    </row>
    <row r="47" spans="1:8">
      <c r="A47" s="43"/>
      <c r="B47" s="18"/>
      <c r="C47" s="154"/>
      <c r="D47" s="198"/>
      <c r="E47" s="198"/>
      <c r="F47" s="198"/>
      <c r="G47" s="198"/>
      <c r="H47" s="199"/>
    </row>
    <row r="48" spans="1:8">
      <c r="A48" s="43"/>
      <c r="B48" s="18"/>
      <c r="C48" s="154"/>
      <c r="D48" s="198"/>
      <c r="E48" s="198"/>
      <c r="F48" s="198"/>
      <c r="G48" s="198"/>
      <c r="H48" s="199"/>
    </row>
    <row r="49" spans="1:13">
      <c r="A49" s="45"/>
      <c r="B49" s="36"/>
      <c r="C49" s="155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9" zoomScaleNormal="100" zoomScaleSheetLayoutView="100" zoomScalePageLayoutView="90" workbookViewId="0">
      <selection activeCell="J18" sqref="J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286</v>
      </c>
      <c r="D8" s="216"/>
      <c r="E8" s="216"/>
      <c r="F8" s="83">
        <v>1</v>
      </c>
      <c r="G8" s="144" t="s">
        <v>384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6" t="s">
        <v>289</v>
      </c>
      <c r="D9" s="216"/>
      <c r="E9" s="216"/>
      <c r="F9" s="83">
        <v>1</v>
      </c>
      <c r="G9" s="144" t="s">
        <v>384</v>
      </c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16"/>
      <c r="D10" s="216"/>
      <c r="E10" s="216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44685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0.50694444444444442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0.5625</v>
      </c>
      <c r="C14" s="63"/>
      <c r="D14" s="115" t="s">
        <v>237</v>
      </c>
      <c r="E14" s="111"/>
      <c r="F14" s="111"/>
      <c r="G14" s="95" t="str">
        <f>КАГ!G10</f>
        <v>Нефёдова А.А.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Дорошенко Д.Н.</v>
      </c>
      <c r="C15" s="18"/>
      <c r="D15" s="115" t="s">
        <v>234</v>
      </c>
      <c r="E15" s="111"/>
      <c r="F15" s="111"/>
      <c r="G15" s="95" t="str">
        <f>КАГ!G11</f>
        <v>Равинская Я.А.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22785</v>
      </c>
      <c r="C16" s="18"/>
      <c r="D16" s="115" t="s">
        <v>374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59</v>
      </c>
      <c r="C17" s="18"/>
      <c r="D17" s="115" t="s">
        <v>248</v>
      </c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6702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59" t="str">
        <f>КАГ!G16</f>
        <v>20:06</v>
      </c>
      <c r="H20" s="117">
        <f>КАГ!H16</f>
        <v>2444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455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220" t="s">
        <v>432</v>
      </c>
      <c r="E40" s="221"/>
      <c r="F40" s="221"/>
      <c r="G40" s="221"/>
      <c r="H40" s="222"/>
    </row>
    <row r="41" spans="1:8" ht="14.45" customHeight="1">
      <c r="A41" s="37"/>
      <c r="B41" s="33"/>
      <c r="C41" s="147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7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7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7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7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7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7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7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7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9" sqref="H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44685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Дорошенко Д.Н.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22785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59</v>
      </c>
    </row>
    <row r="7" spans="1:4">
      <c r="A7" s="43"/>
      <c r="B7" s="18"/>
      <c r="C7" s="123" t="s">
        <v>12</v>
      </c>
      <c r="D7" s="125">
        <f>КАГ!$B$14</f>
        <v>6702</v>
      </c>
    </row>
    <row r="8" spans="1:4">
      <c r="A8" s="126" t="str">
        <f>ЧКВ!$A$9</f>
        <v>Код модели: 21167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46</v>
      </c>
      <c r="B9" s="18"/>
      <c r="C9" s="128" t="s">
        <v>134</v>
      </c>
      <c r="D9" s="125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44685</v>
      </c>
    </row>
    <row r="11" spans="1:4">
      <c r="A11" s="32"/>
      <c r="B11" s="135"/>
      <c r="C11" s="135"/>
      <c r="D11" s="136"/>
    </row>
    <row r="12" spans="1:4" ht="18.75" customHeight="1">
      <c r="A12" s="170" t="s">
        <v>416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413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406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404</v>
      </c>
      <c r="C15" s="167" t="s">
        <v>425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404</v>
      </c>
      <c r="C16" s="167" t="s">
        <v>176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382</v>
      </c>
      <c r="C17" s="167" t="s">
        <v>112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394</v>
      </c>
      <c r="C18" s="167" t="s">
        <v>104</v>
      </c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2" t="s">
        <v>403</v>
      </c>
      <c r="C19" s="167"/>
      <c r="D19" s="176">
        <v>2</v>
      </c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7"/>
      <c r="D20" s="176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349</v>
      </c>
      <c r="H1" s="138" t="s">
        <v>350</v>
      </c>
      <c r="I1" s="138" t="s">
        <v>351</v>
      </c>
      <c r="J1" s="138" t="s">
        <v>352</v>
      </c>
      <c r="K1" s="139" t="s">
        <v>353</v>
      </c>
      <c r="L1" s="139" t="s">
        <v>354</v>
      </c>
      <c r="M1" s="139" t="s">
        <v>355</v>
      </c>
      <c r="N1" s="139" t="s">
        <v>356</v>
      </c>
      <c r="O1" s="139" t="s">
        <v>357</v>
      </c>
      <c r="P1" s="139" t="s">
        <v>358</v>
      </c>
      <c r="Q1" s="139" t="s">
        <v>359</v>
      </c>
      <c r="R1" s="138" t="s">
        <v>131</v>
      </c>
      <c r="S1" s="138" t="s">
        <v>132</v>
      </c>
      <c r="T1" s="138" t="s">
        <v>360</v>
      </c>
      <c r="U1" s="138" t="s">
        <v>361</v>
      </c>
      <c r="V1" s="138" t="s">
        <v>362</v>
      </c>
      <c r="W1" s="138" t="s">
        <v>363</v>
      </c>
      <c r="X1" s="138" t="s">
        <v>364</v>
      </c>
      <c r="Y1" s="138" t="s">
        <v>365</v>
      </c>
      <c r="Z1" s="138" t="s">
        <v>366</v>
      </c>
      <c r="AA1" s="138" t="s">
        <v>367</v>
      </c>
      <c r="AB1" s="138" t="s">
        <v>368</v>
      </c>
      <c r="AC1" s="138" t="s">
        <v>369</v>
      </c>
      <c r="AD1" s="138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0</v>
      </c>
      <c r="K2" s="139">
        <f>IF(ISNUMBER(SEARCH('Карта учёта'!$B$19,Расходка[Наименование расходного материала])),MAX($K$1:K1)+1,0)</f>
        <v>0</v>
      </c>
      <c r="L2" s="139">
        <f>IF(ISNUMBER(SEARCH('Карта учёта'!$B$20,Расходка[Наименование расходного материала])),MAX($L$1:L1)+1,0)</f>
        <v>1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EBU 3.5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DES, Resolute Integtity</v>
      </c>
      <c r="V2" s="138" t="str">
        <f>IFERROR(INDEX(Расходка[Наименование расходного материала],MATCH(Расходка[№],Поиск_расходки[Индекс5],0)),"")</f>
        <v>NC Euphora</v>
      </c>
      <c r="W2" s="138" t="str">
        <f>IFERROR(INDEX(Расходка[Наименование расходного материала],MATCH(Расходка[№],Поиск_расходки[Индекс6],0)),"")</f>
        <v>Sprinter Legend</v>
      </c>
      <c r="X2" s="138" t="str">
        <f>IFERROR(INDEX(Расходка[Наименование расходного материала],MATCH(Расходка[№],Поиск_расходки[Индекс7],0)),"")</f>
        <v>Intuition</v>
      </c>
      <c r="Y2" s="138" t="str">
        <f>IFERROR(INDEX(Расходка[Наименование расходного материала],MATCH(Расходка[№],Поиск_расходки[Индекс8],0)),"")</f>
        <v>Hunter® 6F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0</v>
      </c>
      <c r="L3" s="139">
        <f>IF(ISNUMBER(SEARCH('Карта учёта'!$B$20,Расходка[Наименование расходного материала])),MAX($L$1:L2)+1,0)</f>
        <v>2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/>
      </c>
      <c r="Y3" s="138" t="str">
        <f>IFERROR(INDEX(Расходка[Наименование расходного материала],MATCH(Расходка[№],Поиск_расходки[Индекс8],0)),"")</f>
        <v>NC Accuforce</v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0</v>
      </c>
      <c r="I4" s="139">
        <f>IF(ISNUMBER(SEARCH('Карта учёта'!$B$17,Расходка[Наименование расходного материала])),MAX($I$1:I3)+1,0)</f>
        <v>0</v>
      </c>
      <c r="J4" s="139">
        <f>IF(ISNUMBER(SEARCH('Карта учёта'!$B$18,Расходка[Наименование расходного материала])),MAX($J$1:J3)+1,0)</f>
        <v>1</v>
      </c>
      <c r="K4" s="139">
        <f>IF(ISNUMBER(SEARCH('Карта учёта'!$B$19,Расходка[Наименование расходного материала])),MAX($K$1:K3)+1,0)</f>
        <v>0</v>
      </c>
      <c r="L4" s="139">
        <f>IF(ISNUMBER(SEARCH('Карта учёта'!$B$20,Расходка[Наименование расходного материала])),MAX($L$1:L3)+1,0)</f>
        <v>3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/>
      </c>
      <c r="Y4" s="138" t="str">
        <f>IFERROR(INDEX(Расходка[Наименование расходного материала],MATCH(Расходка[№],Поиск_расходки[Индекс8],0)),"")</f>
        <v>Sprinter Legend</v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0</v>
      </c>
      <c r="L5" s="139">
        <f>IF(ISNUMBER(SEARCH('Карта учёта'!$B$20,Расходка[Наименование расходного материала])),MAX($L$1:L4)+1,0)</f>
        <v>4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/>
      </c>
      <c r="Y5" s="138" t="str">
        <f>IFERROR(INDEX(Расходка[Наименование расходного материала],MATCH(Расходка[№],Поиск_расходки[Индекс8],0)),"")</f>
        <v>Sapphire</v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0</v>
      </c>
      <c r="L6" s="139">
        <f>IF(ISNUMBER(SEARCH('Карта учёта'!$B$20,Расходка[Наименование расходного материала])),MAX($L$1:L5)+1,0)</f>
        <v>5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/>
      </c>
      <c r="Y6" s="138" t="str">
        <f>IFERROR(INDEX(Расходка[Наименование расходного материала],MATCH(Расходка[№],Поиск_расходки[Индекс8],0)),"")</f>
        <v>Euphora</v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0</v>
      </c>
      <c r="I7" s="139">
        <f>IF(ISNUMBER(SEARCH('Карта учёта'!$B$17,Расходка[Наименование расходного материала])),MAX($I$1:I6)+1,0)</f>
        <v>1</v>
      </c>
      <c r="J7" s="139">
        <f>IF(ISNUMBER(SEARCH('Карта учёта'!$B$18,Расходка[Наименование расходного материала])),MAX($J$1:J6)+1,0)</f>
        <v>0</v>
      </c>
      <c r="K7" s="139">
        <f>IF(ISNUMBER(SEARCH('Карта учёта'!$B$19,Расходка[Наименование расходного материала])),MAX($K$1:K6)+1,0)</f>
        <v>0</v>
      </c>
      <c r="L7" s="139">
        <f>IF(ISNUMBER(SEARCH('Карта учёта'!$B$20,Расходка[Наименование расходного материала])),MAX($L$1:L6)+1,0)</f>
        <v>6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/>
      </c>
      <c r="Y7" s="138" t="str">
        <f>IFERROR(INDEX(Расходка[Наименование расходного материала],MATCH(Расходка[№],Поиск_расходки[Индекс8],0)),"")</f>
        <v>NC Euphora</v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0</v>
      </c>
      <c r="L8" s="139">
        <f>IF(ISNUMBER(SEARCH('Карта учёта'!$B$20,Расходка[Наименование расходного материала])),MAX($L$1:L7)+1,0)</f>
        <v>7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/>
      </c>
      <c r="Y8" s="138" t="str">
        <f>IFERROR(INDEX(Расходка[Наименование расходного материала],MATCH(Расходка[№],Поиск_расходки[Индекс8],0)),"")</f>
        <v>Fielder</v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0</v>
      </c>
      <c r="L9" s="139">
        <f>IF(ISNUMBER(SEARCH('Карта учёта'!$B$20,Расходка[Наименование расходного материала])),MAX($L$1:L8)+1,0)</f>
        <v>8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/>
      </c>
      <c r="Y9" s="138" t="str">
        <f>IFERROR(INDEX(Расходка[Наименование расходного материала],MATCH(Расходка[№],Поиск_расходки[Индекс8],0)),"")</f>
        <v>Sion</v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0</v>
      </c>
      <c r="L10" s="139">
        <f>IF(ISNUMBER(SEARCH('Карта учёта'!$B$20,Расходка[Наименование расходного материала])),MAX($L$1:L9)+1,0)</f>
        <v>9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/>
      </c>
      <c r="Y10" s="138" t="str">
        <f>IFERROR(INDEX(Расходка[Наименование расходного материала],MATCH(Расходка[№],Поиск_расходки[Индекс8],0)),"")</f>
        <v>Rinato</v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0</v>
      </c>
      <c r="L11" s="139">
        <f>IF(ISNUMBER(SEARCH('Карта учёта'!$B$20,Расходка[Наименование расходного материала])),MAX($L$1:L10)+1,0)</f>
        <v>10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/>
      </c>
      <c r="Y11" s="138" t="str">
        <f>IFERROR(INDEX(Расходка[Наименование расходного материала],MATCH(Расходка[№],Поиск_расходки[Индекс8],0)),"")</f>
        <v>Thunder</v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0</v>
      </c>
      <c r="L12" s="139">
        <f>IF(ISNUMBER(SEARCH('Карта учёта'!$B$20,Расходка[Наименование расходного материала])),MAX($L$1:L11)+1,0)</f>
        <v>11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/>
      </c>
      <c r="Y12" s="138" t="str">
        <f>IFERROR(INDEX(Расходка[Наименование расходного материала],MATCH(Расходка[№],Поиск_расходки[Индекс8],0)),"")</f>
        <v>ProVia 3 Hydro-Track®</v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0</v>
      </c>
      <c r="L13" s="139">
        <f>IF(ISNUMBER(SEARCH('Карта учёта'!$B$20,Расходка[Наименование расходного материала])),MAX($L$1:L12)+1,0)</f>
        <v>12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/>
      </c>
      <c r="Y13" s="138" t="str">
        <f>IFERROR(INDEX(Расходка[Наименование расходного материала],MATCH(Расходка[№],Поиск_расходки[Индекс8],0)),"")</f>
        <v>ProVia 6 Hydro-Track®</v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0" t="s">
        <v>390</v>
      </c>
    </row>
    <row r="14" spans="1:37">
      <c r="A14">
        <v>13</v>
      </c>
      <c r="B14" t="s">
        <v>3</v>
      </c>
      <c r="C14" t="s">
        <v>401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0</v>
      </c>
      <c r="L14" s="139">
        <f>IF(ISNUMBER(SEARCH('Карта учёта'!$B$20,Расходка[Наименование расходного материала])),MAX($L$1:L13)+1,0)</f>
        <v>13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/>
      </c>
      <c r="Y14" s="138" t="str">
        <f>IFERROR(INDEX(Расходка[Наименование расходного материала],MATCH(Расходка[№],Поиск_расходки[Индекс8],0)),"")</f>
        <v>ProVia 9 Hydro-Track®</v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1" t="s">
        <v>391</v>
      </c>
    </row>
    <row r="15" spans="1:37">
      <c r="A15">
        <v>14</v>
      </c>
      <c r="B15" t="s">
        <v>3</v>
      </c>
      <c r="C15" t="s">
        <v>442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0</v>
      </c>
      <c r="L15" s="139">
        <f>IF(ISNUMBER(SEARCH('Карта учёта'!$B$20,Расходка[Наименование расходного материала])),MAX($L$1:L14)+1,0)</f>
        <v>14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/>
      </c>
      <c r="Y15" s="138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1" t="s">
        <v>392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0</v>
      </c>
      <c r="L16" s="139">
        <f>IF(ISNUMBER(SEARCH('Карта учёта'!$B$20,Расходка[Наименование расходного материала])),MAX($L$1:L15)+1,0)</f>
        <v>15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/>
      </c>
      <c r="Y16" s="138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0</v>
      </c>
      <c r="L17" s="139">
        <f>IF(ISNUMBER(SEARCH('Карта учёта'!$B$20,Расходка[Наименование расходного материала])),MAX($L$1:L16)+1,0)</f>
        <v>16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/>
      </c>
      <c r="Y17" s="138" t="str">
        <f>IFERROR(INDEX(Расходка[Наименование расходного материала],MATCH(Расходка[№],Поиск_расходки[Индекс8],0)),"")</f>
        <v>Cougar LS Hydro-Track®</v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0</v>
      </c>
      <c r="L18" s="139">
        <f>IF(ISNUMBER(SEARCH('Карта учёта'!$B$20,Расходка[Наименование расходного материала])),MAX($L$1:L17)+1,0)</f>
        <v>17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/>
      </c>
      <c r="Y18" s="138" t="str">
        <f>IFERROR(INDEX(Расходка[Наименование расходного материала],MATCH(Расходка[№],Поиск_расходки[Индекс8],0)),"")</f>
        <v>Cougar XT Hydro-Track®</v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0</v>
      </c>
      <c r="J19" s="139">
        <f>IF(ISNUMBER(SEARCH('Карта учёта'!$B$18,Расходка[Наименование расходного материала])),MAX($J$1:J18)+1,0)</f>
        <v>0</v>
      </c>
      <c r="K19" s="139">
        <f>IF(ISNUMBER(SEARCH('Карта учёта'!$B$19,Расходка[Наименование расходного материала])),MAX($K$1:K18)+1,0)</f>
        <v>1</v>
      </c>
      <c r="L19" s="139">
        <f>IF(ISNUMBER(SEARCH('Карта учёта'!$B$20,Расходка[Наименование расходного материала])),MAX($L$1:L18)+1,0)</f>
        <v>18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/>
      </c>
      <c r="Y19" s="138" t="str">
        <f>IFERROR(INDEX(Расходка[Наименование расходного материала],MATCH(Расходка[№],Поиск_расходки[Индекс8],0)),"")</f>
        <v>Intuition</v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2" t="s">
        <v>404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1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0</v>
      </c>
      <c r="L20" s="139">
        <f>IF(ISNUMBER(SEARCH('Карта учёта'!$B$20,Расходка[Наименование расходного материала])),MAX($L$1:L19)+1,0)</f>
        <v>19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/>
      </c>
      <c r="Y20" s="138" t="str">
        <f>IFERROR(INDEX(Расходка[Наименование расходного материала],MATCH(Расходка[№],Поиск_расходки[Индекс8],0)),"")</f>
        <v>DES, Resolute Integtity</v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6" t="s">
        <v>436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0</v>
      </c>
      <c r="L21" s="139">
        <f>IF(ISNUMBER(SEARCH('Карта учёта'!$B$20,Расходка[Наименование расходного материала])),MAX($L$1:L20)+1,0)</f>
        <v>20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/>
      </c>
      <c r="Y21" s="138" t="str">
        <f>IFERROR(INDEX(Расходка[Наименование расходного материала],MATCH(Расходка[№],Поиск_расходки[Индекс8],0)),"")</f>
        <v>DES, Calipso</v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6" t="s">
        <v>435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0</v>
      </c>
      <c r="L22" s="139">
        <f>IF(ISNUMBER(SEARCH('Карта учёта'!$B$20,Расходка[Наименование расходного материала])),MAX($L$1:L21)+1,0)</f>
        <v>21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/>
      </c>
      <c r="Y22" s="138" t="str">
        <f>IFERROR(INDEX(Расходка[Наименование расходного материала],MATCH(Расходка[№],Поиск_расходки[Индекс8],0)),"")</f>
        <v>DES, NanoMed</v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0</v>
      </c>
      <c r="L23" s="139">
        <f>IF(ISNUMBER(SEARCH('Карта учёта'!$B$20,Расходка[Наименование расходного материала])),MAX($L$1:L22)+1,0)</f>
        <v>22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/>
      </c>
      <c r="Y23" s="138" t="str">
        <f>IFERROR(INDEX(Расходка[Наименование расходного материала],MATCH(Расходка[№],Поиск_расходки[Индекс8],0)),"")</f>
        <v>BMS, Integtity</v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0</v>
      </c>
      <c r="L24" s="139">
        <f>IF(ISNUMBER(SEARCH('Карта учёта'!$B$20,Расходка[Наименование расходного материала])),MAX($L$1:L23)+1,0)</f>
        <v>23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/>
      </c>
      <c r="Y24" s="138" t="str">
        <f>IFERROR(INDEX(Расходка[Наименование расходного материала],MATCH(Расходка[№],Поиск_расходки[Индекс8],0)),"")</f>
        <v>Guidezilla™ II 6F</v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433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0</v>
      </c>
      <c r="K25" s="139">
        <f>IF(ISNUMBER(SEARCH('Карта учёта'!$B$19,Расходка[Наименование расходного материала])),MAX($K$1:K24)+1,0)</f>
        <v>0</v>
      </c>
      <c r="L25" s="139">
        <f>IF(ISNUMBER(SEARCH('Карта учёта'!$B$20,Расходка[Наименование расходного материала])),MAX($L$1:L24)+1,0)</f>
        <v>24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/>
      </c>
      <c r="Y25" s="138" t="str">
        <f>IFERROR(INDEX(Расходка[Наименование расходного материала],MATCH(Расходка[№],Поиск_расходки[Индекс8],0)),"")</f>
        <v>Telescope ™ II 6F</v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1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0</v>
      </c>
      <c r="L26" s="141">
        <f>IF(ISNUMBER(SEARCH('Карта учёта'!$B$20,Расходка[Наименование расходного материала])),MAX($L$1:L25)+1,0)</f>
        <v>25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/>
      </c>
      <c r="Y26" s="143" t="str">
        <f>IFERROR(INDEX(Расходка[Наименование расходного материала],MATCH(Расходка[№],Поиск_расходки[Индекс8],0)),"")</f>
        <v>Launcher 6F EBU 3.5</v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0</v>
      </c>
      <c r="L27" s="141">
        <f>IF(ISNUMBER(SEARCH('Карта учёта'!$B$20,Расходка[Наименование расходного материала])),MAX($L$1:L26)+1,0)</f>
        <v>26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/>
      </c>
      <c r="Y27" s="143" t="str">
        <f>IFERROR(INDEX(Расходка[Наименование расходного материала],MATCH(Расходка[№],Поиск_расходки[Индекс8],0)),"")</f>
        <v>Launcher 6F EBU 4.0</v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0</v>
      </c>
      <c r="L28" s="141">
        <f>IF(ISNUMBER(SEARCH('Карта учёта'!$B$20,Расходка[Наименование расходного материала])),MAX($L$1:L27)+1,0)</f>
        <v>27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/>
      </c>
      <c r="Y28" s="143" t="str">
        <f>IFERROR(INDEX(Расходка[Наименование расходного материала],MATCH(Расходка[№],Поиск_расходки[Индекс8],0)),"")</f>
        <v>Launcher 6F JL 3.5</v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0</v>
      </c>
      <c r="L29" s="141">
        <f>IF(ISNUMBER(SEARCH('Карта учёта'!$B$20,Расходка[Наименование расходного материала])),MAX($L$1:L28)+1,0)</f>
        <v>28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/>
      </c>
      <c r="Y29" s="143" t="str">
        <f>IFERROR(INDEX(Расходка[Наименование расходного материала],MATCH(Расходка[№],Поиск_расходки[Индекс8],0)),"")</f>
        <v>Launcher 6F JL 4.0</v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437</v>
      </c>
    </row>
    <row r="30" spans="1:33">
      <c r="A30">
        <v>29</v>
      </c>
      <c r="B30" t="s">
        <v>4</v>
      </c>
      <c r="C30" t="s">
        <v>415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0</v>
      </c>
      <c r="L30" s="141">
        <f>IF(ISNUMBER(SEARCH('Карта учёта'!$B$20,Расходка[Наименование расходного материала])),MAX($L$1:L29)+1,0)</f>
        <v>29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/>
      </c>
      <c r="Y30" s="143" t="str">
        <f>IFERROR(INDEX(Расходка[Наименование расходного материала],MATCH(Расходка[№],Поиск_расходки[Индекс8],0)),"")</f>
        <v>Launcher 6F JL 4.5</v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0</v>
      </c>
      <c r="L31" s="141">
        <f>IF(ISNUMBER(SEARCH('Карта учёта'!$B$20,Расходка[Наименование расходного материала])),MAX($L$1:L30)+1,0)</f>
        <v>30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/>
      </c>
      <c r="Y31" s="143" t="str">
        <f>IFERROR(INDEX(Расходка[Наименование расходного материала],MATCH(Расходка[№],Поиск_расходки[Индекс8],0)),"")</f>
        <v>Launcher 6F JR 3.5</v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0</v>
      </c>
      <c r="L32" s="141">
        <f>IF(ISNUMBER(SEARCH('Карта учёта'!$B$20,Расходка[Наименование расходного материала])),MAX($L$1:L31)+1,0)</f>
        <v>31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/>
      </c>
      <c r="Y32" s="143" t="str">
        <f>IFERROR(INDEX(Расходка[Наименование расходного материала],MATCH(Расходка[№],Поиск_расходки[Индекс8],0)),"")</f>
        <v>Launcher 6F JR 4.0</v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0</v>
      </c>
      <c r="L33" s="141">
        <f>IF(ISNUMBER(SEARCH('Карта учёта'!$B$20,Расходка[Наименование расходного материала])),MAX($L$1:L32)+1,0)</f>
        <v>32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/>
      </c>
      <c r="Y33" s="143" t="str">
        <f>IFERROR(INDEX(Расходка[Наименование расходного материала],MATCH(Расходка[№],Поиск_расходки[Индекс8],0)),"")</f>
        <v>Launcher 7F JL 3.5</v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440</v>
      </c>
    </row>
    <row r="34" spans="1:33">
      <c r="A34">
        <v>33</v>
      </c>
      <c r="B34" t="s">
        <v>4</v>
      </c>
      <c r="C34" t="s">
        <v>421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0</v>
      </c>
      <c r="K34" s="141">
        <f>IF(ISNUMBER(SEARCH('Карта учёта'!$B$19,Расходка[Наименование расходного материала])),MAX($K$1:K33)+1,0)</f>
        <v>0</v>
      </c>
      <c r="L34" s="141">
        <f>IF(ISNUMBER(SEARCH('Карта учёта'!$B$20,Расходка[Наименование расходного материала])),MAX($L$1:L33)+1,0)</f>
        <v>33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/>
      </c>
      <c r="X34" s="143" t="str">
        <f>IFERROR(INDEX(Расходка[Наименование расходного материала],MATCH(Расходка[№],Поиск_расходки[Индекс7],0)),"")</f>
        <v/>
      </c>
      <c r="Y34" s="143" t="str">
        <f>IFERROR(INDEX(Расходка[Наименование расходного материала],MATCH(Расходка[№],Поиск_расходки[Индекс8],0)),"")</f>
        <v>Launcher 7F JL 4.0</v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0</v>
      </c>
      <c r="K35" s="141">
        <f>IF(ISNUMBER(SEARCH('Карта учёта'!$B$19,Расходка[Наименование расходного материала])),MAX($K$1:K34)+1,0)</f>
        <v>0</v>
      </c>
      <c r="L35" s="141">
        <f>IF(ISNUMBER(SEARCH('Карта учёта'!$B$20,Расходка[Наименование расходного материала])),MAX($L$1:L34)+1,0)</f>
        <v>34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/>
      </c>
      <c r="X35" s="143" t="str">
        <f>IFERROR(INDEX(Расходка[Наименование расходного материала],MATCH(Расходка[№],Поиск_расходки[Индекс7],0)),"")</f>
        <v/>
      </c>
      <c r="Y35" s="143" t="str">
        <f>IFERROR(INDEX(Расходка[Наименование расходного материала],MATCH(Расходка[№],Поиск_расходки[Индекс8],0)),"")</f>
        <v>Angio-Seal™ VIP</v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441</v>
      </c>
    </row>
    <row r="36" spans="1:33">
      <c r="A36">
        <v>35</v>
      </c>
      <c r="B36" t="s">
        <v>381</v>
      </c>
      <c r="C36" t="s">
        <v>413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0</v>
      </c>
      <c r="K36" s="141">
        <f>IF(ISNUMBER(SEARCH('Карта учёта'!$B$19,Расходка[Наименование расходного материала])),MAX($K$1:K35)+1,0)</f>
        <v>0</v>
      </c>
      <c r="L36" s="141">
        <f>IF(ISNUMBER(SEARCH('Карта учёта'!$B$20,Расходка[Наименование расходного материала])),MAX($L$1:L35)+1,0)</f>
        <v>35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/>
      </c>
      <c r="X36" s="143" t="str">
        <f>IFERROR(INDEX(Расходка[Наименование расходного материала],MATCH(Расходка[№],Поиск_расходки[Индекс7],0)),"")</f>
        <v/>
      </c>
      <c r="Y36" s="143" t="str">
        <f>IFERROR(INDEX(Расходка[Наименование расходного материала],MATCH(Расходка[№],Поиск_расходки[Индекс8],0)),"")</f>
        <v>BasixCOMPAK</v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0</v>
      </c>
      <c r="K37" s="141">
        <f>IF(ISNUMBER(SEARCH('Карта учёта'!$B$19,Расходка[Наименование расходного материала])),MAX($K$1:K36)+1,0)</f>
        <v>0</v>
      </c>
      <c r="L37" s="141">
        <f>IF(ISNUMBER(SEARCH('Карта учёта'!$B$20,Расходка[Наименование расходного материала])),MAX($L$1:L36)+1,0)</f>
        <v>36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/>
      </c>
      <c r="X37" s="143" t="str">
        <f>IFERROR(INDEX(Расходка[Наименование расходного материала],MATCH(Расходка[№],Поиск_расходки[Индекс7],0)),"")</f>
        <v/>
      </c>
      <c r="Y37" s="143" t="str">
        <f>IFERROR(INDEX(Расходка[Наименование расходного материала],MATCH(Расходка[№],Поиск_расходки[Индекс8],0)),"")</f>
        <v>Nitrex 260</v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0</v>
      </c>
      <c r="K38" s="141">
        <f>IF(ISNUMBER(SEARCH('Карта учёта'!$B$19,Расходка[Наименование расходного материала])),MAX($K$1:K37)+1,0)</f>
        <v>0</v>
      </c>
      <c r="L38" s="141">
        <f>IF(ISNUMBER(SEARCH('Карта учёта'!$B$20,Расходка[Наименование расходного материала])),MAX($L$1:L37)+1,0)</f>
        <v>37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/>
      </c>
      <c r="X38" s="143" t="str">
        <f>IFERROR(INDEX(Расходка[Наименование расходного материала],MATCH(Расходка[№],Поиск_расходки[Индекс7],0)),"")</f>
        <v/>
      </c>
      <c r="Y38" s="143" t="str">
        <f>IFERROR(INDEX(Расходка[Наименование расходного материала],MATCH(Расходка[№],Поиск_расходки[Индекс8],0)),"")</f>
        <v>Oscor 7F</v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443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444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438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434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439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445</v>
      </c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4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2022-05-04T10:47:50Z</cp:lastPrinted>
  <dcterms:created xsi:type="dcterms:W3CDTF">2015-06-05T18:19:34Z</dcterms:created>
  <dcterms:modified xsi:type="dcterms:W3CDTF">2022-05-07T11:02:50Z</dcterms:modified>
</cp:coreProperties>
</file>