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12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N11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N14" i="1"/>
  <c r="N15" i="1" s="1"/>
  <c r="O13" i="1"/>
  <c r="O14" i="1" s="1"/>
  <c r="L11" i="1"/>
  <c r="L12" i="1" s="1"/>
  <c r="Q14" i="1"/>
  <c r="P15" i="1"/>
  <c r="M13" i="1"/>
  <c r="M14" i="1" s="1"/>
  <c r="K11" i="1"/>
  <c r="E12" i="1" l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/>
  <c r="Q25" i="1"/>
  <c r="Q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K25" i="1" l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K28" i="1"/>
  <c r="Q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<sst xmlns="http://schemas.openxmlformats.org/spreadsheetml/2006/main" count="713" uniqueCount="457">
  <si>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</si>
  <si>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</si>
  <si>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</si>
  <si>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</si>
  <si>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</si>
  <si>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</si>
  <si>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</si>
  <si>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</si>
  <si>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</si>
  <si>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</si>
  <si>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</si>
  <si>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</si>
  <si>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</si>
  <si>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</si>
  <si>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</si>
  <si>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</si>
  <si>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</si>
  <si>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</si>
  <si>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</si>
  <si>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</si>
  <si>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</si>
  <si>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</si>
  <si>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</si>
  <si>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</si>
  <si>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</si>
  <si>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</si>
  <si>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</si>
  <si>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</si>
  <si>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</si>
  <si>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</si>
  <si>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</si>
  <si>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</si>
  <si>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</si>
  <si>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</si>
  <si>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</si>
  <si>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</si>
  <si>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</si>
  <si>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</si>
  <si>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</si>
  <si>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</si>
  <si>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</si>
  <si>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</si>
  <si>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</si>
  <si>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</si>
  <si>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</si>
  <si>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</si>
  <si>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</si>
  <si>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</si>
  <si>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</si>
  <si>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</si>
  <si>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</si>
  <si>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</si>
  <si>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</si>
  <si>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</si>
  <si>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</si>
  <si>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</si>
  <si>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</si>
  <si>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</si>
  <si>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</si>
  <si>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</si>
  <si>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</si>
  <si>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</si>
  <si>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</si>
  <si>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</si>
  <si>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</si>
  <si>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</si>
  <si>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</si>
  <si>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</si>
  <si>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</si>
  <si>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</si>
  <si>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</si>
  <si>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</si>
  <si>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</si>
  <si>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</si>
  <si>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</si>
  <si>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</si>
  <si>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</si>
  <si>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</si>
  <si>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</si>
  <si>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</si>
  <si>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</si>
  <si>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</si>
  <si>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</si>
  <si>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</si>
  <si>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</si>
  <si>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</si>
  <si>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</si>
  <si>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</si>
  <si>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</si>
  <si>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</si>
  <si>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</si>
  <si>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</si>
  <si>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</si>
  <si>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</si>
  <si>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</si>
  <si>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</si>
  <si>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</si>
  <si>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</si>
  <si>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</si>
  <si>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</si>
  <si>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</si>
  <si>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</si>
  <si>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</si>
  <si>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</si>
  <si>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</si>
  <si>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</si>
  <si>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</si>
  <si>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</si>
  <si>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</si>
  <si>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</si>
  <si>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</si>
  <si>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</si>
  <si>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</si>
  <si>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</si>
  <si>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</si>
  <si>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</si>
  <si>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</si>
  <si>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</si>
  <si>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</si>
  <si>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</si>
  <si>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</si>
  <si>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</si>
  <si>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</si>
  <si>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</si>
  <si>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</si>
  <si>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</si>
  <si>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</si>
  <si>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</si>
  <si>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</si>
  <si>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</si>
  <si>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</si>
  <si>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</si>
  <si>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</si>
  <si>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</si>
  <si>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</si>
  <si>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</si>
  <si>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</si>
  <si>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</si>
  <si>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</si>
  <si>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</si>
  <si>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</si>
  <si>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</si>
  <si>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</si>
  <si>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</si>
  <si>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</si>
  <si>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</si>
  <si>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</si>
  <si>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</si>
  <si>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</si>
  <si>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</si>
  <si>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</si>
  <si>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</si>
  <si>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</si>
  <si>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</si>
  <si>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</si>
  <si>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</si>
  <si>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</si>
  <si>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</si>
  <si>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</si>
  <si>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</si>
  <si>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</si>
  <si>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</si>
  <si>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</si>
  <si>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</si>
  <si>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</si>
  <si>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</si>
  <si>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</si>
  <si>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</si>
  <si>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</si>
  <si>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</si>
  <si>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</si>
  <si>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</si>
  <si>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</si>
  <si>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</si>
  <si>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</si>
  <si>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</si>
  <si>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</si>
  <si>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</si>
  <si>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</si>
  <si>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</si>
  <si>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</si>
  <si>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</si>
  <si>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</si>
  <si>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</si>
  <si>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</si>
  <si>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</si>
  <si>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</si>
  <si>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</si>
  <si>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</si>
  <si>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</si>
  <si>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</si>
  <si>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</si>
  <si>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</si>
  <si>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</si>
  <si>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</si>
  <si>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</si>
  <si>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</si>
  <si>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</si>
  <si>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</si>
  <si>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</si>
  <si>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</si>
  <si>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</si>
  <si>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</si>
  <si>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</si>
  <si>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</si>
  <si>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</si>
  <si>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</si>
  <si>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</si>
  <si>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</si>
  <si>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</si>
  <si>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</si>
  <si>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</si>
  <si>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</si>
  <si>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</si>
  <si>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</si>
  <si>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</si>
  <si>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</si>
  <si>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</si>
  <si>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</si>
  <si>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</si>
  <si>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</si>
  <si>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</si>
  <si>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</si>
  <si>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</si>
  <si>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</si>
  <si>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</si>
  <si>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</si>
  <si>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</si>
  <si>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</si>
  <si>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</si>
  <si>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</si>
  <si>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</si>
  <si>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</si>
  <si>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</si>
  <si>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</si>
  <si>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</si>
  <si>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</si>
  <si>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</si>
  <si>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</si>
  <si>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</si>
  <si>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</si>
  <si>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</si>
  <si>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</si>
  <si>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</si>
  <si>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</si>
  <si>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</si>
  <si>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</si>
  <si>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</si>
  <si>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</si>
  <si>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</si>
  <si>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</si>
  <si>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</si>
  <si>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</si>
  <si>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</si>
  <si>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</si>
  <si>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</si>
  <si>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</si>
  <si>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</si>
  <si>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</si>
  <si>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</si>
  <si>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</si>
  <si>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</si>
  <si>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</si>
  <si>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</si>
  <si>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</si>
  <si>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</si>
  <si>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</si>
  <si>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</si>
  <si>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</si>
  <si>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</si>
  <si>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</si>
  <si>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</si>
  <si>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</si>
  <si>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</si>
  <si>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</si>
  <si>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</si>
  <si>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</si>
  <si>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</si>
  <si>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</si>
  <si>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</si>
  <si>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</si>
  <si>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</si>
  <si>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</si>
  <si>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</si>
  <si>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</si>
  <si>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</si>
  <si>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</si>
  <si>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</si>
  <si>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</si>
  <si>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</si>
  <si>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</si>
  <si>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</si>
  <si>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</si>
  <si>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</si>
  <si>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</si>
  <si>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</si>
  <si>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</si>
  <si>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</si>
  <si>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</si>
  <si>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</si>
  <si>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</si>
  <si>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</si>
  <si>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</si>
  <si>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</si>
  <si>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</si>
  <si>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</si>
  <si>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</si>
  <si>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</si>
  <si>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</si>
  <si>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</si>
  <si>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</si>
  <si>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</si>
  <si>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</si>
  <si>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</si>
  <si>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</si>
  <si>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</si>
  <si>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</si>
  <si>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</si>
  <si>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</si>
  <si>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</si>
  <si>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</si>
  <si>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</si>
  <si>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</si>
  <si>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</si>
  <si>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</si>
  <si>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</si>
  <si>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</si>
  <si>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</si>
  <si>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</si>
  <si>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</si>
  <si>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</si>
  <si>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</si>
  <si>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</si>
  <si>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</si>
  <si>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</si>
  <si>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</si>
  <si>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</si>
  <si>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</si>
  <si>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</si>
  <si>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</si>
  <si>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</si>
  <si>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</si>
  <si>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</si>
  <si>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</si>
  <si>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</si>
  <si>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</si>
  <si>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</si>
  <si>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</si>
  <si>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</si>
  <si>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</si>
  <si>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</si>
  <si>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</si>
  <si>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</si>
  <si>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</si>
  <si>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</si>
  <si>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</si>
  <si>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</si>
  <si>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</si>
  <si>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</si>
  <si>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</si>
  <si>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</si>
  <si>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</si>
  <si>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</si>
  <si>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</si>
  <si>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</si>
  <si>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</si>
  <si>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</si>
  <si>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</si>
  <si>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</si>
  <si>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</si>
  <si>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</si>
  <si>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</si>
  <si>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</si>
  <si>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</si>
  <si>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</si>
  <si>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</si>
  <si>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</si>
  <si>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</si>
  <si>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</si>
  <si>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</si>
  <si>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</si>
  <si>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</si>
  <si>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</si>
  <si>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</si>
  <si>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</si>
  <si>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</si>
  <si>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</si>
  <si>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</si>
  <si>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</si>
  <si>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</si>
  <si>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</si>
  <si>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</si>
  <si>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</si>
  <si>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</si>
  <si>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</si>
  <si>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</si>
  <si>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</si>
  <si>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</si>
  <si>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</si>
  <si>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</si>
  <si>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</si>
  <si>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</si>
  <si>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</si>
  <si>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</si>
  <si>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</si>
  <si>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</si>
  <si>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</si>
  <si>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</si>
  <si>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</si>
  <si>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</si>
  <si>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</si>
  <si>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</si>
  <si>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</si>
  <si>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</si>
  <si>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</si>
  <si>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</si>
  <si>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</si>
  <si>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</si>
  <si>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</si>
  <si>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</si>
  <si>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</si>
  <si>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</si>
  <si>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</si>
  <si>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</si>
  <si>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</si>
  <si>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</si>
  <si>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</si>
  <si>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</si>
  <si>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</si>
  <si>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</si>
  <si>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</si>
  <si>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</si>
  <si>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</si>
  <si>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</si>
  <si>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</si>
  <si>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</si>
  <si>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</si>
  <si>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</si>
  <si>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</si>
  <si>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</si>
  <si>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</si>
  <si>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</si>
  <si>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</si>
  <si>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 с тромбаспирацией.</t>
  </si>
  <si>
    <t>проходим, контуры ровные.</t>
  </si>
  <si>
    <t>1.5 - 20</t>
  </si>
  <si>
    <t>Левый</t>
  </si>
  <si>
    <t>50 ml</t>
  </si>
  <si>
    <t>Кирсанова Т.В.</t>
  </si>
  <si>
    <t>20:18</t>
  </si>
  <si>
    <t>150 ml</t>
  </si>
  <si>
    <t>неровность контуров проксимального сегмента, субокклюзирующий бифуркационный  стеноз ниже устья ВТК (по Medina 0,1,0).  Антеградный кровоток  TIMI II.</t>
  </si>
  <si>
    <t>неровность контуров проксимального сегмента, на границе проксимального и среднего сегмента стеноз 40%, стеноз среднего сегмента 60%, стеноз дистального сегмента 50%. Антеградный кровоток  TIMI III.</t>
  </si>
  <si>
    <r>
      <rPr>
        <b/>
        <u/>
        <sz val="10"/>
        <color theme="1"/>
        <rFont val="Calibri"/>
        <family val="2"/>
        <charset val="204"/>
        <scheme val="minor"/>
      </rPr>
      <t>гипоплазирован</t>
    </r>
    <r>
      <rPr>
        <sz val="10"/>
        <color theme="1"/>
        <rFont val="Calibri"/>
        <family val="2"/>
        <charset val="204"/>
        <scheme val="minor"/>
      </rPr>
      <t>, стеноз проксимальнго сегмента 80%. Антеградный кровоток TIMI III.</t>
    </r>
  </si>
  <si>
    <t>С учётом клинических данных совместно с деж.кардиологом Дубровской Я.А. принято решение  о  реваскуляризации ОА как инфаркт связанную артерию.</t>
  </si>
  <si>
    <t>Устье ствола ЛКА катетеризировано проводниковым катетером Launcher EBU 3.5 6Fr. Коронарный проводник Intuition заведен в дистальный сегмент ОА. Выполнена предилатация субокклюзирующего стеноза ОА БК Sprint Legend 2.0-15, давлением 12 атм.  В зону остаточного нестабильного стеноза среднего сегмента  имплантирован DES Resolute Integrity 3,5-22 mm, давлением 14 атм. Постдилатация и оптимизация стента БК NC Accuforce 4.0-6, давлением 14 атм. На контрольных съёмках ангиографический результат удовлетворительный, признаков краевых диссекций, тромбоза  ОА нет. Антеградный кровоток по  ОА восстановлен до TIMI III, устье ВТК нескомпрометировано, кровоток сохранён. Пациентка в стабильном состоянии переводится в ПРИТ для дальнейшего наблюдения и лечения.</t>
  </si>
  <si>
    <t xml:space="preserve">1. Контроль места пункции, повязка  на руке 6ч.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</si>
</sst>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3" zoomScaleNormal="100" zoomScaleSheetLayoutView="100" zoomScalePageLayoutView="90" workbookViewId="0">
      <selection activeCell="N38" sqref="N3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3" t="s">
        <v>278</v>
      </c>
      <c r="B6" s="204"/>
      <c r="C6" s="204"/>
      <c r="D6" s="204"/>
      <c r="E6" s="204"/>
      <c r="F6" s="204"/>
      <c r="G6" s="204"/>
      <c r="H6" s="205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44693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0.64583333333333337</v>
      </c>
      <c r="C9" s="60"/>
      <c r="D9" s="114" t="s">
        <v>236</v>
      </c>
      <c r="E9" s="110"/>
      <c r="F9" s="110"/>
      <c r="G9" s="28" t="s">
        <v>227</v>
      </c>
      <c r="H9" s="30"/>
    </row>
    <row r="10" spans="1:8" ht="15.6" customHeight="1" thickBot="1">
      <c r="A10" s="98" t="s">
        <v>259</v>
      </c>
      <c r="B10" s="99">
        <v>0.65277777777777779</v>
      </c>
      <c r="C10" s="61"/>
      <c r="D10" s="115" t="s">
        <v>237</v>
      </c>
      <c r="E10" s="111"/>
      <c r="F10" s="111"/>
      <c r="G10" s="29" t="s">
        <v>232</v>
      </c>
      <c r="H10" s="31"/>
    </row>
    <row r="11" spans="1:8" ht="18" thickTop="1" thickBot="1">
      <c r="A11" s="105" t="s">
        <v>257</v>
      </c>
      <c r="B11" s="106" t="s">
        <v>448</v>
      </c>
      <c r="C11" s="62"/>
      <c r="D11" s="115" t="s">
        <v>234</v>
      </c>
      <c r="E11" s="111"/>
      <c r="F11" s="111"/>
      <c r="G11" s="29" t="s">
        <v>319</v>
      </c>
      <c r="H11" s="31"/>
    </row>
    <row r="12" spans="1:8" ht="16.5" thickTop="1">
      <c r="A12" s="96" t="s">
        <v>8</v>
      </c>
      <c r="B12" s="97">
        <v>19742</v>
      </c>
      <c r="C12" s="63"/>
      <c r="D12" s="115" t="s">
        <v>373</v>
      </c>
      <c r="E12" s="111"/>
      <c r="F12" s="111"/>
      <c r="G12" s="29" t="s">
        <v>326</v>
      </c>
      <c r="H12" s="31"/>
    </row>
    <row r="13" spans="1:8" ht="15.75">
      <c r="A13" s="20" t="s">
        <v>10</v>
      </c>
      <c r="B13" s="35">
        <f>DATEDIF(B12,B8,"y")</f>
        <v>68</v>
      </c>
      <c r="C13" s="63"/>
      <c r="D13" s="115" t="s">
        <v>248</v>
      </c>
      <c r="E13" s="111"/>
      <c r="F13" s="111"/>
      <c r="G13" s="29"/>
      <c r="H13" s="31"/>
    </row>
    <row r="14" spans="1:8" ht="15.75">
      <c r="A14" s="20" t="s">
        <v>12</v>
      </c>
      <c r="B14" s="24">
        <v>7152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2" t="s">
        <v>339</v>
      </c>
      <c r="H15" s="113" t="s">
        <v>343</v>
      </c>
    </row>
    <row r="16" spans="1:8" ht="15.6" customHeight="1">
      <c r="A16" s="20" t="s">
        <v>134</v>
      </c>
      <c r="B16" s="24" t="s">
        <v>388</v>
      </c>
      <c r="C16" s="18"/>
      <c r="D16" s="41"/>
      <c r="E16" s="41"/>
      <c r="F16" s="41"/>
      <c r="G16" s="158" t="s">
        <v>449</v>
      </c>
      <c r="H16" s="116">
        <v>1056</v>
      </c>
    </row>
    <row r="17" spans="1:8" ht="14.45" customHeight="1">
      <c r="A17" s="45"/>
      <c r="B17" s="36"/>
      <c r="C17" s="36"/>
      <c r="D17" s="104"/>
      <c r="E17" s="104"/>
      <c r="F17" s="104"/>
      <c r="G17" s="36"/>
      <c r="H17" s="46"/>
    </row>
    <row r="18" spans="1:8" ht="14.45" customHeight="1">
      <c r="A18" s="65" t="s">
        <v>253</v>
      </c>
      <c r="B18" s="103" t="s">
        <v>446</v>
      </c>
      <c r="C18" s="18"/>
      <c r="D18" s="33" t="s">
        <v>275</v>
      </c>
      <c r="E18" s="33"/>
      <c r="F18" s="33"/>
      <c r="G18" s="100" t="s">
        <v>254</v>
      </c>
      <c r="H18" s="101" t="s">
        <v>385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6" t="s">
        <v>444</v>
      </c>
      <c r="C20" s="206"/>
      <c r="D20" s="206"/>
      <c r="E20" s="206"/>
      <c r="F20" s="206"/>
      <c r="G20" s="206"/>
      <c r="H20" s="207"/>
    </row>
    <row r="21" spans="1:8">
      <c r="A21" s="66"/>
      <c r="B21" s="208"/>
      <c r="C21" s="208"/>
      <c r="D21" s="208"/>
      <c r="E21" s="208"/>
      <c r="F21" s="208"/>
      <c r="G21" s="208"/>
      <c r="H21" s="209"/>
    </row>
    <row r="22" spans="1:8" ht="15.6" customHeight="1">
      <c r="A22" s="67" t="s">
        <v>336</v>
      </c>
      <c r="B22" s="210" t="s">
        <v>452</v>
      </c>
      <c r="C22" s="210"/>
      <c r="D22" s="210"/>
      <c r="E22" s="210"/>
      <c r="F22" s="210"/>
      <c r="G22" s="210"/>
      <c r="H22" s="211"/>
    </row>
    <row r="23" spans="1:8" ht="14.45" customHeight="1">
      <c r="A23" s="43"/>
      <c r="B23" s="212"/>
      <c r="C23" s="212"/>
      <c r="D23" s="212"/>
      <c r="E23" s="212"/>
      <c r="F23" s="212"/>
      <c r="G23" s="212"/>
      <c r="H23" s="213"/>
    </row>
    <row r="24" spans="1:8" ht="14.45" customHeight="1">
      <c r="A24" s="68"/>
      <c r="B24" s="212"/>
      <c r="C24" s="212"/>
      <c r="D24" s="212"/>
      <c r="E24" s="212"/>
      <c r="F24" s="212"/>
      <c r="G24" s="212"/>
      <c r="H24" s="213"/>
    </row>
    <row r="25" spans="1:8" ht="14.45" customHeight="1">
      <c r="A25" s="43"/>
      <c r="B25" s="212"/>
      <c r="C25" s="212"/>
      <c r="D25" s="212"/>
      <c r="E25" s="212"/>
      <c r="F25" s="212"/>
      <c r="G25" s="212"/>
      <c r="H25" s="213"/>
    </row>
    <row r="26" spans="1:8" ht="14.45" customHeight="1">
      <c r="A26" s="45"/>
      <c r="B26" s="214"/>
      <c r="C26" s="214"/>
      <c r="D26" s="214"/>
      <c r="E26" s="214"/>
      <c r="F26" s="214"/>
      <c r="G26" s="214"/>
      <c r="H26" s="215"/>
    </row>
    <row r="27" spans="1:8" ht="14.45" customHeight="1">
      <c r="A27" s="67" t="s">
        <v>337</v>
      </c>
      <c r="B27" s="210" t="s">
        <v>451</v>
      </c>
      <c r="C27" s="210"/>
      <c r="D27" s="210"/>
      <c r="E27" s="210"/>
      <c r="F27" s="210"/>
      <c r="G27" s="210"/>
      <c r="H27" s="211"/>
    </row>
    <row r="28" spans="1:8" ht="15.6" customHeight="1">
      <c r="A28" s="43"/>
      <c r="B28" s="212"/>
      <c r="C28" s="212"/>
      <c r="D28" s="212"/>
      <c r="E28" s="212"/>
      <c r="F28" s="212"/>
      <c r="G28" s="212"/>
      <c r="H28" s="213"/>
    </row>
    <row r="29" spans="1:8" ht="14.45" customHeight="1">
      <c r="A29" s="43"/>
      <c r="B29" s="212"/>
      <c r="C29" s="212"/>
      <c r="D29" s="212"/>
      <c r="E29" s="212"/>
      <c r="F29" s="212"/>
      <c r="G29" s="212"/>
      <c r="H29" s="213"/>
    </row>
    <row r="30" spans="1:8" ht="14.45" customHeight="1">
      <c r="A30" s="37"/>
      <c r="B30" s="212"/>
      <c r="C30" s="212"/>
      <c r="D30" s="212"/>
      <c r="E30" s="212"/>
      <c r="F30" s="212"/>
      <c r="G30" s="212"/>
      <c r="H30" s="213"/>
    </row>
    <row r="31" spans="1:8" ht="14.45" customHeight="1">
      <c r="A31" s="38"/>
      <c r="B31" s="214"/>
      <c r="C31" s="214"/>
      <c r="D31" s="214"/>
      <c r="E31" s="214"/>
      <c r="F31" s="214"/>
      <c r="G31" s="214"/>
      <c r="H31" s="215"/>
    </row>
    <row r="32" spans="1:8" ht="14.45" customHeight="1">
      <c r="A32" s="67" t="s">
        <v>338</v>
      </c>
      <c r="B32" s="210" t="s">
        <v>453</v>
      </c>
      <c r="C32" s="210"/>
      <c r="D32" s="210"/>
      <c r="E32" s="210"/>
      <c r="F32" s="210"/>
      <c r="G32" s="210"/>
      <c r="H32" s="211"/>
    </row>
    <row r="33" spans="1:8" ht="14.45" customHeight="1">
      <c r="A33" s="43"/>
      <c r="B33" s="212"/>
      <c r="C33" s="212"/>
      <c r="D33" s="212"/>
      <c r="E33" s="212"/>
      <c r="F33" s="212"/>
      <c r="G33" s="212"/>
      <c r="H33" s="213"/>
    </row>
    <row r="34" spans="1:8" ht="15.6" customHeight="1">
      <c r="A34" s="43"/>
      <c r="B34" s="212"/>
      <c r="C34" s="212"/>
      <c r="D34" s="212"/>
      <c r="E34" s="212"/>
      <c r="F34" s="212"/>
      <c r="G34" s="212"/>
      <c r="H34" s="213"/>
    </row>
    <row r="35" spans="1:8" ht="14.45" customHeight="1">
      <c r="A35" s="43"/>
      <c r="B35" s="212"/>
      <c r="C35" s="212"/>
      <c r="D35" s="212"/>
      <c r="E35" s="212"/>
      <c r="F35" s="212"/>
      <c r="G35" s="212"/>
      <c r="H35" s="213"/>
    </row>
    <row r="36" spans="1:8" ht="15.6" customHeight="1">
      <c r="A36" s="150"/>
      <c r="B36" s="212"/>
      <c r="C36" s="212"/>
      <c r="D36" s="212"/>
      <c r="E36" s="212"/>
      <c r="F36" s="212"/>
      <c r="G36" s="212"/>
      <c r="H36" s="213"/>
    </row>
    <row r="37" spans="1:8" ht="14.45" customHeight="1">
      <c r="A37" s="43"/>
      <c r="B37" s="145"/>
      <c r="C37" s="18"/>
      <c r="D37" s="200" t="str">
        <f>IF($A$6=Вмешательства!$D$3,Вмешательства!$N$2,"")</f>
        <v/>
      </c>
      <c r="E37" s="200"/>
      <c r="F37" s="146"/>
      <c r="G37" s="146"/>
      <c r="H37" s="151"/>
    </row>
    <row r="38" spans="1:8" ht="14.45" customHeight="1">
      <c r="A38" s="43"/>
      <c r="B38" s="145"/>
      <c r="C38" s="152"/>
      <c r="D38" s="201"/>
      <c r="E38" s="201"/>
      <c r="F38" s="201"/>
      <c r="G38" s="201"/>
      <c r="H38" s="202"/>
    </row>
    <row r="39" spans="1:8" ht="14.45" customHeight="1">
      <c r="A39" s="40"/>
      <c r="B39" s="146"/>
      <c r="C39" s="152"/>
      <c r="D39" s="201"/>
      <c r="E39" s="201"/>
      <c r="F39" s="201"/>
      <c r="G39" s="201"/>
      <c r="H39" s="202"/>
    </row>
    <row r="40" spans="1:8" ht="14.45" customHeight="1">
      <c r="A40" s="40"/>
      <c r="B40" s="146"/>
      <c r="C40" s="152"/>
      <c r="D40" s="201"/>
      <c r="E40" s="201"/>
      <c r="F40" s="201"/>
      <c r="G40" s="201"/>
      <c r="H40" s="202"/>
    </row>
    <row r="41" spans="1:8" ht="14.45" customHeight="1">
      <c r="A41" s="40"/>
      <c r="B41" s="146"/>
      <c r="C41" s="152"/>
      <c r="D41" s="201"/>
      <c r="E41" s="201"/>
      <c r="F41" s="201"/>
      <c r="G41" s="201"/>
      <c r="H41" s="202"/>
    </row>
    <row r="42" spans="1:8" ht="14.45" customHeight="1">
      <c r="A42" s="40"/>
      <c r="B42" s="146"/>
      <c r="C42" s="153"/>
      <c r="D42" s="156" t="s">
        <v>252</v>
      </c>
      <c r="E42" s="47"/>
      <c r="F42" s="47"/>
      <c r="G42" s="47"/>
      <c r="H42" s="69"/>
    </row>
    <row r="43" spans="1:8" ht="14.45" customHeight="1">
      <c r="A43" s="40"/>
      <c r="B43" s="146"/>
      <c r="C43" s="154"/>
      <c r="D43" s="226" t="s">
        <v>454</v>
      </c>
      <c r="E43" s="198"/>
      <c r="F43" s="198"/>
      <c r="G43" s="198"/>
      <c r="H43" s="199"/>
    </row>
    <row r="44" spans="1:8" ht="14.45" customHeight="1">
      <c r="A44" s="40"/>
      <c r="B44" s="146"/>
      <c r="C44" s="154"/>
      <c r="D44" s="198"/>
      <c r="E44" s="198"/>
      <c r="F44" s="198"/>
      <c r="G44" s="198"/>
      <c r="H44" s="199"/>
    </row>
    <row r="45" spans="1:8" ht="14.45" customHeight="1">
      <c r="A45" s="40"/>
      <c r="B45" s="146"/>
      <c r="C45" s="154"/>
      <c r="D45" s="198"/>
      <c r="E45" s="198"/>
      <c r="F45" s="198"/>
      <c r="G45" s="198"/>
      <c r="H45" s="199"/>
    </row>
    <row r="46" spans="1:8">
      <c r="A46" s="40"/>
      <c r="B46" s="146"/>
      <c r="C46" s="154"/>
      <c r="D46" s="198"/>
      <c r="E46" s="198"/>
      <c r="F46" s="198"/>
      <c r="G46" s="198"/>
      <c r="H46" s="199"/>
    </row>
    <row r="47" spans="1:8">
      <c r="A47" s="43"/>
      <c r="B47" s="18"/>
      <c r="C47" s="154"/>
      <c r="D47" s="198"/>
      <c r="E47" s="198"/>
      <c r="F47" s="198"/>
      <c r="G47" s="198"/>
      <c r="H47" s="199"/>
    </row>
    <row r="48" spans="1:8">
      <c r="A48" s="43"/>
      <c r="B48" s="18"/>
      <c r="C48" s="154"/>
      <c r="D48" s="198"/>
      <c r="E48" s="198"/>
      <c r="F48" s="198"/>
      <c r="G48" s="198"/>
      <c r="H48" s="199"/>
    </row>
    <row r="49" spans="1:13">
      <c r="A49" s="45"/>
      <c r="B49" s="36"/>
      <c r="C49" s="155"/>
      <c r="D49" s="198"/>
      <c r="E49" s="198"/>
      <c r="F49" s="198"/>
      <c r="G49" s="198"/>
      <c r="H49" s="199"/>
    </row>
    <row r="50" spans="1:13">
      <c r="A50" s="43"/>
      <c r="B50" s="18"/>
      <c r="C50" s="18"/>
      <c r="D50" s="198"/>
      <c r="E50" s="198"/>
      <c r="F50" s="198"/>
      <c r="G50" s="198"/>
      <c r="H50" s="199"/>
      <c r="M50" t="s">
        <v>276</v>
      </c>
    </row>
    <row r="51" spans="1:13">
      <c r="A51" s="70" t="s">
        <v>264</v>
      </c>
      <c r="B51" s="71" t="s">
        <v>447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386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I30" sqref="I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7" t="s">
        <v>273</v>
      </c>
      <c r="B6" s="218"/>
      <c r="C6" s="218"/>
      <c r="D6" s="218"/>
      <c r="E6" s="218"/>
      <c r="F6" s="218"/>
      <c r="G6" s="218"/>
      <c r="H6" s="219"/>
    </row>
    <row r="7" spans="1:8" ht="21.6" customHeight="1">
      <c r="A7" s="217"/>
      <c r="B7" s="218"/>
      <c r="C7" s="218"/>
      <c r="D7" s="218"/>
      <c r="E7" s="218"/>
      <c r="F7" s="218"/>
      <c r="G7" s="218"/>
      <c r="H7" s="219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6" t="s">
        <v>274</v>
      </c>
      <c r="D8" s="216"/>
      <c r="E8" s="216"/>
      <c r="F8" s="83">
        <v>1</v>
      </c>
      <c r="G8" s="144" t="s">
        <v>383</v>
      </c>
      <c r="H8" s="44"/>
    </row>
    <row r="9" spans="1:8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6"/>
      <c r="D9" s="216"/>
      <c r="E9" s="216"/>
      <c r="F9" s="83"/>
      <c r="G9" s="144"/>
      <c r="H9" s="44"/>
    </row>
    <row r="10" spans="1:8">
      <c r="A10" s="57" t="str">
        <f>"Код метода:"&amp;" "&amp;IF(SUM(F8:F10)=1,47,IF(SUM(F8:F10)=2,46,IF(SUM(F8:F10)&gt;=3,45,"")))</f>
        <v>Код метода: 47</v>
      </c>
      <c r="B10" s="18"/>
      <c r="C10" s="216"/>
      <c r="D10" s="216"/>
      <c r="E10" s="216"/>
      <c r="F10" s="83"/>
      <c r="G10" s="144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44693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0.65277777777777779</v>
      </c>
      <c r="C13" s="63"/>
      <c r="D13" s="114" t="s">
        <v>236</v>
      </c>
      <c r="E13" s="110"/>
      <c r="F13" s="110"/>
      <c r="G13" s="94" t="str">
        <f>КАГ!G9</f>
        <v>Щербаков А.С.</v>
      </c>
      <c r="H13" s="107" t="str">
        <f>IF(ISBLANK(КАГ!H9),"",КАГ!H9)</f>
        <v/>
      </c>
    </row>
    <row r="14" spans="1:8" ht="16.5" thickBot="1">
      <c r="A14" s="91" t="s">
        <v>259</v>
      </c>
      <c r="B14" s="27">
        <v>0.70138888888888884</v>
      </c>
      <c r="C14" s="63"/>
      <c r="D14" s="115" t="s">
        <v>237</v>
      </c>
      <c r="E14" s="111"/>
      <c r="F14" s="111"/>
      <c r="G14" s="95" t="str">
        <f>КАГ!G10</f>
        <v>Тарасова Н.В.</v>
      </c>
      <c r="H14" s="108" t="str">
        <f>IF(ISBLANK(КАГ!H10),"",КАГ!H10)</f>
        <v/>
      </c>
    </row>
    <row r="15" spans="1:8" ht="18" thickTop="1" thickBot="1">
      <c r="A15" s="105" t="s">
        <v>257</v>
      </c>
      <c r="B15" s="190" t="str">
        <f>КАГ!B11</f>
        <v>Кирсанова Т.В.</v>
      </c>
      <c r="C15" s="18"/>
      <c r="D15" s="115" t="s">
        <v>234</v>
      </c>
      <c r="E15" s="111"/>
      <c r="F15" s="111"/>
      <c r="G15" s="95" t="str">
        <f>КАГ!G11</f>
        <v>Молотков А.В.</v>
      </c>
      <c r="H15" s="108" t="str">
        <f>IF(ISBLANK(КАГ!H11),"",КАГ!H11)</f>
        <v/>
      </c>
    </row>
    <row r="16" spans="1:8" ht="16.5" thickTop="1">
      <c r="A16" s="76" t="s">
        <v>8</v>
      </c>
      <c r="B16" s="75">
        <f>КАГ!B12</f>
        <v>19742</v>
      </c>
      <c r="C16" s="18"/>
      <c r="D16" s="115" t="s">
        <v>373</v>
      </c>
      <c r="E16" s="111"/>
      <c r="F16" s="111"/>
      <c r="G16" s="95" t="str">
        <f>КАГ!G12</f>
        <v>Билан Н.В.</v>
      </c>
      <c r="H16" s="108" t="str">
        <f>IF(ISBLANK(КАГ!H12),"",КАГ!H12)</f>
        <v/>
      </c>
    </row>
    <row r="17" spans="1:8" ht="15.75">
      <c r="A17" s="76" t="s">
        <v>10</v>
      </c>
      <c r="B17" s="77">
        <f>КАГ!B13</f>
        <v>68</v>
      </c>
      <c r="C17" s="18"/>
      <c r="D17" s="115"/>
      <c r="E17" s="111"/>
      <c r="F17" s="111"/>
      <c r="G17" s="95" t="str">
        <f>IF(ISBLANK(КАГ!G13),"",КАГ!G13)</f>
        <v/>
      </c>
      <c r="H17" s="108" t="str">
        <f>IF(ISBLANK(КАГ!H13),"",КАГ!H13)</f>
        <v/>
      </c>
    </row>
    <row r="18" spans="1:8" ht="15.75">
      <c r="A18" s="76" t="s">
        <v>12</v>
      </c>
      <c r="B18" s="78">
        <f>КАГ!B14</f>
        <v>7152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2" t="s">
        <v>339</v>
      </c>
      <c r="H19" s="109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59" t="str">
        <f>КАГ!G16</f>
        <v>20:18</v>
      </c>
      <c r="H20" s="117">
        <f>КАГ!H16</f>
        <v>1056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2" t="s">
        <v>455</v>
      </c>
      <c r="B23" s="223"/>
      <c r="C23" s="223"/>
      <c r="D23" s="223"/>
      <c r="E23" s="223"/>
      <c r="F23" s="223"/>
      <c r="G23" s="223"/>
      <c r="H23" s="224"/>
    </row>
    <row r="24" spans="1:8" ht="14.45" customHeight="1">
      <c r="A24" s="225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225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225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225"/>
      <c r="B27" s="223"/>
      <c r="C27" s="223"/>
      <c r="D27" s="223"/>
      <c r="E27" s="223"/>
      <c r="F27" s="223"/>
      <c r="G27" s="223"/>
      <c r="H27" s="224"/>
    </row>
    <row r="28" spans="1:8" ht="14.45" customHeight="1">
      <c r="A28" s="225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225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225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225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225"/>
      <c r="B32" s="223"/>
      <c r="C32" s="223"/>
      <c r="D32" s="223"/>
      <c r="E32" s="223"/>
      <c r="F32" s="223"/>
      <c r="G32" s="223"/>
      <c r="H32" s="224"/>
    </row>
    <row r="33" spans="1:8" ht="14.45" customHeight="1">
      <c r="A33" s="225"/>
      <c r="B33" s="223"/>
      <c r="C33" s="223"/>
      <c r="D33" s="223"/>
      <c r="E33" s="223"/>
      <c r="F33" s="223"/>
      <c r="G33" s="223"/>
      <c r="H33" s="224"/>
    </row>
    <row r="34" spans="1:8" ht="14.45" customHeight="1">
      <c r="A34" s="225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225"/>
      <c r="B35" s="223"/>
      <c r="C35" s="223"/>
      <c r="D35" s="223"/>
      <c r="E35" s="223"/>
      <c r="F35" s="223"/>
      <c r="G35" s="223"/>
      <c r="H35" s="224"/>
    </row>
    <row r="36" spans="1:8" ht="14.45" customHeight="1">
      <c r="A36" s="225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225"/>
      <c r="B37" s="223"/>
      <c r="C37" s="223"/>
      <c r="D37" s="223"/>
      <c r="E37" s="223"/>
      <c r="F37" s="223"/>
      <c r="G37" s="223"/>
      <c r="H37" s="224"/>
    </row>
    <row r="38" spans="1:8" ht="14.45" customHeight="1">
      <c r="A38" s="81"/>
      <c r="B38" s="82"/>
      <c r="C38" s="82"/>
      <c r="D38" s="82"/>
      <c r="E38" s="82"/>
      <c r="F38" s="82"/>
      <c r="G38" s="82"/>
      <c r="H38" s="157"/>
    </row>
    <row r="39" spans="1:8" ht="15.75">
      <c r="A39" s="37"/>
      <c r="B39" s="33"/>
      <c r="C39" s="148"/>
      <c r="D39" s="149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7"/>
      <c r="D40" s="226" t="s">
        <v>456</v>
      </c>
      <c r="E40" s="220"/>
      <c r="F40" s="220"/>
      <c r="G40" s="220"/>
      <c r="H40" s="221"/>
    </row>
    <row r="41" spans="1:8" ht="14.45" customHeight="1">
      <c r="A41" s="37"/>
      <c r="B41" s="33"/>
      <c r="C41" s="147"/>
      <c r="D41" s="220"/>
      <c r="E41" s="220"/>
      <c r="F41" s="220"/>
      <c r="G41" s="220"/>
      <c r="H41" s="221"/>
    </row>
    <row r="42" spans="1:8" ht="14.45" customHeight="1">
      <c r="A42" s="37"/>
      <c r="B42" s="33"/>
      <c r="C42" s="147"/>
      <c r="D42" s="220"/>
      <c r="E42" s="220"/>
      <c r="F42" s="220"/>
      <c r="G42" s="220"/>
      <c r="H42" s="221"/>
    </row>
    <row r="43" spans="1:8" ht="14.45" customHeight="1">
      <c r="A43" s="37"/>
      <c r="B43" s="33"/>
      <c r="C43" s="147"/>
      <c r="D43" s="220"/>
      <c r="E43" s="220"/>
      <c r="F43" s="220"/>
      <c r="G43" s="220"/>
      <c r="H43" s="221"/>
    </row>
    <row r="44" spans="1:8" ht="14.45" customHeight="1">
      <c r="A44" s="37"/>
      <c r="B44" s="33"/>
      <c r="C44" s="147"/>
      <c r="D44" s="220"/>
      <c r="E44" s="220"/>
      <c r="F44" s="220"/>
      <c r="G44" s="220"/>
      <c r="H44" s="221"/>
    </row>
    <row r="45" spans="1:8" ht="14.45" customHeight="1">
      <c r="A45" s="37"/>
      <c r="B45" s="33"/>
      <c r="C45" s="147"/>
      <c r="D45" s="220"/>
      <c r="E45" s="220"/>
      <c r="F45" s="220"/>
      <c r="G45" s="220"/>
      <c r="H45" s="221"/>
    </row>
    <row r="46" spans="1:8" ht="14.45" customHeight="1">
      <c r="A46" s="37"/>
      <c r="B46" s="33"/>
      <c r="C46" s="147"/>
      <c r="D46" s="220"/>
      <c r="E46" s="220"/>
      <c r="F46" s="220"/>
      <c r="G46" s="220"/>
      <c r="H46" s="221"/>
    </row>
    <row r="47" spans="1:8" ht="14.45" customHeight="1">
      <c r="A47" s="43"/>
      <c r="B47" s="18"/>
      <c r="C47" s="147"/>
      <c r="D47" s="220"/>
      <c r="E47" s="220"/>
      <c r="F47" s="220"/>
      <c r="G47" s="220"/>
      <c r="H47" s="221"/>
    </row>
    <row r="48" spans="1:8" ht="14.45" customHeight="1">
      <c r="A48" s="43"/>
      <c r="B48" s="18"/>
      <c r="C48" s="147"/>
      <c r="D48" s="220"/>
      <c r="E48" s="220"/>
      <c r="F48" s="220"/>
      <c r="G48" s="220"/>
      <c r="H48" s="221"/>
    </row>
    <row r="49" spans="1:8" ht="14.45" customHeight="1">
      <c r="A49" s="43"/>
      <c r="B49" s="18"/>
      <c r="C49" s="147"/>
      <c r="D49" s="220"/>
      <c r="E49" s="220"/>
      <c r="F49" s="220"/>
      <c r="G49" s="220"/>
      <c r="H49" s="221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450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386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4" sqref="G14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5"/>
      <c r="C1" s="135"/>
      <c r="D1" s="136"/>
    </row>
    <row r="2" spans="1:4" ht="19.899999999999999" customHeight="1">
      <c r="A2" s="118" t="s">
        <v>126</v>
      </c>
      <c r="B2" s="119">
        <f>$D$10</f>
        <v>44693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0" t="s">
        <v>127</v>
      </c>
    </row>
    <row r="3" spans="1:4" ht="20.45" customHeight="1">
      <c r="A3" s="121" t="s">
        <v>125</v>
      </c>
      <c r="B3" s="122"/>
      <c r="C3" s="18"/>
      <c r="D3" s="44"/>
    </row>
    <row r="4" spans="1:4" ht="17.25" thickBot="1">
      <c r="A4" s="183" t="s">
        <v>260</v>
      </c>
      <c r="B4" s="184" t="s">
        <v>133</v>
      </c>
      <c r="C4" s="185" t="s">
        <v>15</v>
      </c>
      <c r="D4" s="186" t="str">
        <f>КАГ!$B$11</f>
        <v>Кирсанова Т.В.</v>
      </c>
    </row>
    <row r="5" spans="1:4" ht="15.75" thickTop="1">
      <c r="A5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5" t="str">
        <f>IF(ISBLANK(КАГ!A6),"",КАГ!A6)</f>
        <v>КОРОНАРОГРАФИЯ</v>
      </c>
      <c r="C5" s="163" t="s">
        <v>8</v>
      </c>
      <c r="D5" s="124">
        <f>КАГ!$B$12</f>
        <v>19742</v>
      </c>
    </row>
    <row r="6" spans="1:4" ht="30">
      <c r="A6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6" t="str">
        <f>ЧКВ!A6</f>
        <v xml:space="preserve">Транслюминальная баллонная ангиопластика и стентирование коронарных артерий. </v>
      </c>
      <c r="C6" s="163" t="s">
        <v>10</v>
      </c>
      <c r="D6" s="125">
        <f>DATEDIF(D5,D10,"y")</f>
        <v>68</v>
      </c>
    </row>
    <row r="7" spans="1:4">
      <c r="A7" s="43"/>
      <c r="B7" s="18"/>
      <c r="C7" s="123" t="s">
        <v>12</v>
      </c>
      <c r="D7" s="125">
        <f>КАГ!$B$14</f>
        <v>7152</v>
      </c>
    </row>
    <row r="8" spans="1:4">
      <c r="A8" s="126" t="str">
        <f>ЧКВ!$A$9</f>
        <v>Код модели: 21167</v>
      </c>
      <c r="B8" s="127"/>
      <c r="C8" s="123" t="s">
        <v>197</v>
      </c>
      <c r="D8" s="125">
        <f>КАГ!$B$15</f>
        <v>35</v>
      </c>
    </row>
    <row r="9" spans="1:4">
      <c r="A9" s="126" t="str">
        <f>ЧКВ!$A$10</f>
        <v>Код метода: 47</v>
      </c>
      <c r="B9" s="18"/>
      <c r="C9" s="128" t="s">
        <v>134</v>
      </c>
      <c r="D9" s="125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44693</v>
      </c>
    </row>
    <row r="11" spans="1:4">
      <c r="A11" s="32"/>
      <c r="B11" s="135"/>
      <c r="C11" s="135"/>
      <c r="D11" s="136"/>
    </row>
    <row r="12" spans="1:4" ht="18.75" customHeight="1">
      <c r="A12" s="170" t="s">
        <v>415</v>
      </c>
      <c r="B12" s="171" t="s">
        <v>0</v>
      </c>
      <c r="C12" s="171" t="s">
        <v>14</v>
      </c>
      <c r="D12" s="172" t="s">
        <v>128</v>
      </c>
    </row>
    <row r="13" spans="1:4" ht="27.75" customHeight="1">
      <c r="A13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412</v>
      </c>
      <c r="C13" s="169"/>
      <c r="D13" s="174">
        <v>1</v>
      </c>
    </row>
    <row r="14" spans="1:4" ht="27.75" customHeight="1">
      <c r="A14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405</v>
      </c>
      <c r="C14" s="167"/>
      <c r="D14" s="174">
        <v>1</v>
      </c>
    </row>
    <row r="15" spans="1:4" ht="27.75" customHeight="1">
      <c r="A15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2" t="s">
        <v>403</v>
      </c>
      <c r="C15" s="197" t="s">
        <v>178</v>
      </c>
      <c r="D15" s="174">
        <v>1</v>
      </c>
    </row>
    <row r="16" spans="1:4" ht="27.75" customHeight="1">
      <c r="A16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393</v>
      </c>
      <c r="C16" s="167" t="s">
        <v>104</v>
      </c>
      <c r="D16" s="174">
        <v>1</v>
      </c>
    </row>
    <row r="17" spans="1:4" ht="27.75" customHeight="1">
      <c r="A17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2" t="s">
        <v>392</v>
      </c>
      <c r="C17" s="167" t="s">
        <v>114</v>
      </c>
      <c r="D17" s="174">
        <v>1</v>
      </c>
    </row>
    <row r="18" spans="1:4" ht="27.75" customHeight="1">
      <c r="A18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92" t="s">
        <v>402</v>
      </c>
      <c r="C18" s="167"/>
      <c r="D18" s="174">
        <v>1</v>
      </c>
    </row>
    <row r="19" spans="1:4" ht="27.75" customHeight="1">
      <c r="A19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7"/>
      <c r="D19" s="176"/>
    </row>
    <row r="20" spans="1:4" ht="27.75" customHeight="1">
      <c r="A20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7"/>
      <c r="D20" s="176"/>
    </row>
    <row r="21" spans="1:4" ht="27.75" customHeight="1">
      <c r="A21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7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7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7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8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1"/>
      <c r="C26" s="132"/>
      <c r="D26" s="130"/>
    </row>
    <row r="27" spans="1:4" ht="14.45" customHeight="1">
      <c r="A27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1"/>
      <c r="C27" s="132"/>
      <c r="D27" s="130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3" t="s">
        <v>371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2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4" t="s">
        <v>344</v>
      </c>
      <c r="C39" s="137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2" sqref="F22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388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4</v>
      </c>
      <c r="B5" s="2"/>
      <c r="C5" s="10" t="s">
        <v>39</v>
      </c>
      <c r="D5" s="5" t="s">
        <v>443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379</v>
      </c>
      <c r="F7" t="s">
        <v>96</v>
      </c>
      <c r="G7">
        <v>323500</v>
      </c>
      <c r="I7" t="s">
        <v>292</v>
      </c>
      <c r="K7" t="s">
        <v>378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416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417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387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3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3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3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3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3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3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3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3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3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I22" sqref="AI2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8" hidden="1" customWidth="1" outlineLevel="1"/>
    <col min="11" max="17" width="4.42578125" style="139" hidden="1" customWidth="1" outlineLevel="1"/>
    <col min="18" max="30" width="4.42578125" style="138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8" t="s">
        <v>129</v>
      </c>
      <c r="F1" s="138" t="s">
        <v>130</v>
      </c>
      <c r="G1" s="138" t="s">
        <v>348</v>
      </c>
      <c r="H1" s="138" t="s">
        <v>349</v>
      </c>
      <c r="I1" s="138" t="s">
        <v>350</v>
      </c>
      <c r="J1" s="138" t="s">
        <v>351</v>
      </c>
      <c r="K1" s="139" t="s">
        <v>352</v>
      </c>
      <c r="L1" s="139" t="s">
        <v>353</v>
      </c>
      <c r="M1" s="139" t="s">
        <v>354</v>
      </c>
      <c r="N1" s="139" t="s">
        <v>355</v>
      </c>
      <c r="O1" s="139" t="s">
        <v>356</v>
      </c>
      <c r="P1" s="139" t="s">
        <v>357</v>
      </c>
      <c r="Q1" s="139" t="s">
        <v>358</v>
      </c>
      <c r="R1" s="138" t="s">
        <v>131</v>
      </c>
      <c r="S1" s="138" t="s">
        <v>132</v>
      </c>
      <c r="T1" s="138" t="s">
        <v>359</v>
      </c>
      <c r="U1" s="138" t="s">
        <v>360</v>
      </c>
      <c r="V1" s="138" t="s">
        <v>361</v>
      </c>
      <c r="W1" s="138" t="s">
        <v>362</v>
      </c>
      <c r="X1" s="138" t="s">
        <v>363</v>
      </c>
      <c r="Y1" s="138" t="s">
        <v>364</v>
      </c>
      <c r="Z1" s="138" t="s">
        <v>365</v>
      </c>
      <c r="AA1" s="138" t="s">
        <v>366</v>
      </c>
      <c r="AB1" s="138" t="s">
        <v>367</v>
      </c>
      <c r="AC1" s="138" t="s">
        <v>368</v>
      </c>
      <c r="AD1" s="138" t="s">
        <v>369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384</v>
      </c>
      <c r="D2" s="1"/>
      <c r="E2" s="139">
        <f>IF(ISNUMBER(SEARCH('Карта учёта'!$B$13,Расходка[[#This Row],[Наименование расходного материала]])),MAX($E$1:E1)+1,0)</f>
        <v>0</v>
      </c>
      <c r="F2" s="139">
        <f>IF(ISNUMBER(SEARCH('Карта учёта'!$B$14,Расходка[[#This Row],[Наименование расходного материала]])),MAX($F$1:F1)+1,0)</f>
        <v>0</v>
      </c>
      <c r="G2" s="139">
        <f>IF(ISNUMBER(SEARCH('Карта учёта'!$B$15,Расходка[Наименование расходного материала])),MAX($G$1:G1)+1,0)</f>
        <v>0</v>
      </c>
      <c r="H2" s="139">
        <f>IF(ISNUMBER(SEARCH('Карта учёта'!$B$16,Расходка[Наименование расходного материала])),MAX($H$1:H1)+1,0)</f>
        <v>0</v>
      </c>
      <c r="I2" s="139">
        <f>IF(ISNUMBER(SEARCH('Карта учёта'!$B$17,Расходка[Наименование расходного материала])),MAX($I$1:I1)+1,0)</f>
        <v>0</v>
      </c>
      <c r="J2" s="139">
        <f>IF(ISNUMBER(SEARCH('Карта учёта'!$B$18,Расходка[Наименование расходного материала])),MAX($J$1:J1)+1,0)</f>
        <v>0</v>
      </c>
      <c r="K2" s="139">
        <f>IF(ISNUMBER(SEARCH('Карта учёта'!$B$19,Расходка[Наименование расходного материала])),MAX($K$1:K1)+1,0)</f>
        <v>1</v>
      </c>
      <c r="L2" s="139">
        <f>IF(ISNUMBER(SEARCH('Карта учёта'!$B$20,Расходка[Наименование расходного материала])),MAX($L$1:L1)+1,0)</f>
        <v>1</v>
      </c>
      <c r="M2" s="139">
        <f>IF(ISNUMBER(SEARCH('Карта учёта'!$B$21,Расходка[Наименование расходного материала])),MAX($M$1:M1)+1,0)</f>
        <v>1</v>
      </c>
      <c r="N2" s="140">
        <f>IF(ISNUMBER(SEARCH('Карта учёта'!$B$22,Расходка[Наименование расходного материала])),MAX($N$1:N1)+1,0)</f>
        <v>1</v>
      </c>
      <c r="O2" s="139">
        <f>IF(ISNUMBER(SEARCH('Карта учёта'!$B$23,Расходка[Наименование расходного материала])),MAX($O$1:O1)+1,0)</f>
        <v>1</v>
      </c>
      <c r="P2" s="139">
        <f>IF(ISNUMBER(SEARCH('Карта учёта'!$B$24,Расходка[Наименование расходного материала])),MAX($P$1:P1)+1,0)</f>
        <v>1</v>
      </c>
      <c r="Q2" s="139">
        <f>IF(ISNUMBER(SEARCH('Карта учёта'!$B$25,Расходка[Наименование расходного материала])),MAX($Q$1:Q1)+1,0)</f>
        <v>1</v>
      </c>
      <c r="R2" s="138" t="str">
        <f>IFERROR(INDEX(Расходка[Наименование расходного материала],MATCH(Расходка[№],Поиск_расходки[Индекс1],0)),"")</f>
        <v>BasixCOMPAK</v>
      </c>
      <c r="S2" s="138" t="str">
        <f>IFERROR(INDEX(Расходка[Наименование расходного материала],MATCH(Расходка[№],Поиск_расходки[Индекс2],0)),"")</f>
        <v>Launcher 6F EBU 3.5</v>
      </c>
      <c r="T2" s="138" t="str">
        <f>IFERROR(INDEX(Расходка[Наименование расходного материала],MATCH(Расходка[№],Поиск_расходки[Индекс3],0)),"")</f>
        <v>DES, Resolute Integtity</v>
      </c>
      <c r="U2" s="138" t="str">
        <f>IFERROR(INDEX(Расходка[Наименование расходного материала],MATCH(Расходка[№],Поиск_расходки[Индекс4],0)),"")</f>
        <v>Sprinter Legend</v>
      </c>
      <c r="V2" s="138" t="str">
        <f>IFERROR(INDEX(Расходка[Наименование расходного материала],MATCH(Расходка[№],Поиск_расходки[Индекс5],0)),"")</f>
        <v>NC Accuforce</v>
      </c>
      <c r="W2" s="138" t="str">
        <f>IFERROR(INDEX(Расходка[Наименование расходного материала],MATCH(Расходка[№],Поиск_расходки[Индекс6],0)),"")</f>
        <v>Intuition</v>
      </c>
      <c r="X2" s="138" t="str">
        <f>IFERROR(INDEX(Расходка[Наименование расходного материала],MATCH(Расходка[№],Поиск_расходки[Индекс7],0)),"")</f>
        <v>Hunter® 6F</v>
      </c>
      <c r="Y2" s="138" t="str">
        <f>IFERROR(INDEX(Расходка[Наименование расходного материала],MATCH(Расходка[№],Поиск_расходки[Индекс8],0)),"")</f>
        <v>Hunter® 6F</v>
      </c>
      <c r="Z2" s="138" t="str">
        <f>IFERROR(INDEX(Расходка[Наименование расходного материала],MATCH(Расходка[№],Поиск_расходки[Индекс9],0)),"")</f>
        <v>Hunter® 6F</v>
      </c>
      <c r="AA2" s="138" t="str">
        <f>IFERROR(INDEX(Расходка[Наименование расходного материала],MATCH(Расходка[№],Поиск_расходки[Индекс10],0)),"")</f>
        <v>Hunter® 6F</v>
      </c>
      <c r="AB2" s="138" t="str">
        <f>IFERROR(INDEX(Расходка[Наименование расходного материала],MATCH(Расходка[№],Поиск_расходки[Индекс11],0)),"")</f>
        <v>Hunter® 6F</v>
      </c>
      <c r="AC2" s="138" t="str">
        <f>IFERROR(INDEX(Расходка[Наименование расходного материала],MATCH(Расходка[№],Поиск_расходки[Индекс12],0)),"")</f>
        <v>Hunter® 6F</v>
      </c>
      <c r="AD2" s="138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392</v>
      </c>
      <c r="E3" s="139">
        <f>IF(ISNUMBER(SEARCH('Карта учёта'!$B$13,Расходка[[#This Row],[Наименование расходного материала]])),MAX($E$1:E2)+1,0)</f>
        <v>0</v>
      </c>
      <c r="F3" s="139">
        <f>IF(ISNUMBER(SEARCH('Карта учёта'!$B$14,Расходка[[#This Row],[Наименование расходного материала]])),MAX($F$1:F2)+1,0)</f>
        <v>0</v>
      </c>
      <c r="G3" s="139">
        <f>IF(ISNUMBER(SEARCH('Карта учёта'!$B$15,Расходка[Наименование расходного материала])),MAX($G$1:G2)+1,0)</f>
        <v>0</v>
      </c>
      <c r="H3" s="139">
        <f>IF(ISNUMBER(SEARCH('Карта учёта'!$B$16,Расходка[Наименование расходного материала])),MAX($H$1:H2)+1,0)</f>
        <v>0</v>
      </c>
      <c r="I3" s="139">
        <f>IF(ISNUMBER(SEARCH('Карта учёта'!$B$17,Расходка[Наименование расходного материала])),MAX($I$1:I2)+1,0)</f>
        <v>1</v>
      </c>
      <c r="J3" s="139">
        <f>IF(ISNUMBER(SEARCH('Карта учёта'!$B$18,Расходка[Наименование расходного материала])),MAX($J$1:J2)+1,0)</f>
        <v>0</v>
      </c>
      <c r="K3" s="139">
        <f>IF(ISNUMBER(SEARCH('Карта учёта'!$B$19,Расходка[Наименование расходного материала])),MAX($K$1:K2)+1,0)</f>
        <v>2</v>
      </c>
      <c r="L3" s="139">
        <f>IF(ISNUMBER(SEARCH('Карта учёта'!$B$20,Расходка[Наименование расходного материала])),MAX($L$1:L2)+1,0)</f>
        <v>2</v>
      </c>
      <c r="M3" s="139">
        <f>IF(ISNUMBER(SEARCH('Карта учёта'!$B$21,Расходка[Наименование расходного материала])),MAX($M$1:M2)+1,0)</f>
        <v>2</v>
      </c>
      <c r="N3" s="141">
        <f>IF(ISNUMBER(SEARCH('Карта учёта'!$B$22,Расходка[Наименование расходного материала])),MAX($N$1:N2)+1,0)</f>
        <v>2</v>
      </c>
      <c r="O3" s="139">
        <f>IF(ISNUMBER(SEARCH('Карта учёта'!$B$23,Расходка[Наименование расходного материала])),MAX($O$1:O2)+1,0)</f>
        <v>2</v>
      </c>
      <c r="P3" s="139">
        <f>IF(ISNUMBER(SEARCH('Карта учёта'!$B$24,Расходка[Наименование расходного материала])),MAX($P$1:P2)+1,0)</f>
        <v>2</v>
      </c>
      <c r="Q3" s="139">
        <f>IF(ISNUMBER(SEARCH('Карта учёта'!$B$25,Расходка[Наименование расходного материала])),MAX($Q$1:Q2)+1,0)</f>
        <v>2</v>
      </c>
      <c r="R3" s="138" t="str">
        <f>IFERROR(INDEX(Расходка[Наименование расходного материала],MATCH(Расходка[№],Поиск_расходки[Индекс1],0)),"")</f>
        <v/>
      </c>
      <c r="S3" s="138" t="str">
        <f>IFERROR(INDEX(Расходка[Наименование расходного материала],MATCH(Расходка[№],Поиск_расходки[Индекс2],0)),"")</f>
        <v/>
      </c>
      <c r="T3" s="138" t="str">
        <f>IFERROR(INDEX(Расходка[Наименование расходного материала],MATCH(Расходка[№],Поиск_расходки[Индекс3],0)),"")</f>
        <v/>
      </c>
      <c r="U3" s="138" t="str">
        <f>IFERROR(INDEX(Расходка[Наименование расходного материала],MATCH(Расходка[№],Поиск_расходки[Индекс4],0)),"")</f>
        <v/>
      </c>
      <c r="V3" s="138" t="str">
        <f>IFERROR(INDEX(Расходка[Наименование расходного материала],MATCH(Расходка[№],Поиск_расходки[Индекс5],0)),"")</f>
        <v/>
      </c>
      <c r="W3" s="138" t="str">
        <f>IFERROR(INDEX(Расходка[Наименование расходного материала],MATCH(Расходка[№],Поиск_расходки[Индекс6],0)),"")</f>
        <v/>
      </c>
      <c r="X3" s="138" t="str">
        <f>IFERROR(INDEX(Расходка[Наименование расходного материала],MATCH(Расходка[№],Поиск_расходки[Индекс7],0)),"")</f>
        <v>NC Accuforce</v>
      </c>
      <c r="Y3" s="138" t="str">
        <f>IFERROR(INDEX(Расходка[Наименование расходного материала],MATCH(Расходка[№],Поиск_расходки[Индекс8],0)),"")</f>
        <v>NC Accuforce</v>
      </c>
      <c r="Z3" s="138" t="str">
        <f>IFERROR(INDEX(Расходка[Наименование расходного материала],MATCH(Расходка[№],Поиск_расходки[Индекс9],0)),"")</f>
        <v>NC Accuforce</v>
      </c>
      <c r="AA3" s="138" t="str">
        <f>IFERROR(INDEX(Расходка[Наименование расходного материала],MATCH(Расходка[№],Поиск_расходки[Индекс10],0)),"")</f>
        <v>NC Accuforce</v>
      </c>
      <c r="AB3" s="138" t="str">
        <f>IFERROR(INDEX(Расходка[Наименование расходного материала],MATCH(Расходка[№],Поиск_расходки[Индекс11],0)),"")</f>
        <v>NC Accuforce</v>
      </c>
      <c r="AC3" s="138" t="str">
        <f>IFERROR(INDEX(Расходка[Наименование расходного материала],MATCH(Расходка[№],Поиск_расходки[Индекс12],0)),"")</f>
        <v>NC Accuforce</v>
      </c>
      <c r="AD3" s="138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445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393</v>
      </c>
      <c r="E4" s="139">
        <f>IF(ISNUMBER(SEARCH('Карта учёта'!$B$13,Расходка[[#This Row],[Наименование расходного материала]])),MAX($E$1:E3)+1,0)</f>
        <v>0</v>
      </c>
      <c r="F4" s="139">
        <f>IF(ISNUMBER(SEARCH('Карта учёта'!$B$14,Расходка[[#This Row],[Наименование расходного материала]])),MAX($F$1:F3)+1,0)</f>
        <v>0</v>
      </c>
      <c r="G4" s="139">
        <f>IF(ISNUMBER(SEARCH('Карта учёта'!$B$15,Расходка[Наименование расходного материала])),MAX($G$1:G3)+1,0)</f>
        <v>0</v>
      </c>
      <c r="H4" s="139">
        <f>IF(ISNUMBER(SEARCH('Карта учёта'!$B$16,Расходка[Наименование расходного материала])),MAX($H$1:H3)+1,0)</f>
        <v>1</v>
      </c>
      <c r="I4" s="139">
        <f>IF(ISNUMBER(SEARCH('Карта учёта'!$B$17,Расходка[Наименование расходного материала])),MAX($I$1:I3)+1,0)</f>
        <v>0</v>
      </c>
      <c r="J4" s="139">
        <f>IF(ISNUMBER(SEARCH('Карта учёта'!$B$18,Расходка[Наименование расходного материала])),MAX($J$1:J3)+1,0)</f>
        <v>0</v>
      </c>
      <c r="K4" s="139">
        <f>IF(ISNUMBER(SEARCH('Карта учёта'!$B$19,Расходка[Наименование расходного материала])),MAX($K$1:K3)+1,0)</f>
        <v>3</v>
      </c>
      <c r="L4" s="139">
        <f>IF(ISNUMBER(SEARCH('Карта учёта'!$B$20,Расходка[Наименование расходного материала])),MAX($L$1:L3)+1,0)</f>
        <v>3</v>
      </c>
      <c r="M4" s="139">
        <f>IF(ISNUMBER(SEARCH('Карта учёта'!$B$21,Расходка[Наименование расходного материала])),MAX($M$1:M3)+1,0)</f>
        <v>3</v>
      </c>
      <c r="N4" s="141">
        <f>IF(ISNUMBER(SEARCH('Карта учёта'!$B$22,Расходка[Наименование расходного материала])),MAX($N$1:N3)+1,0)</f>
        <v>3</v>
      </c>
      <c r="O4" s="139">
        <f>IF(ISNUMBER(SEARCH('Карта учёта'!$B$23,Расходка[Наименование расходного материала])),MAX($O$1:O3)+1,0)</f>
        <v>3</v>
      </c>
      <c r="P4" s="139">
        <f>IF(ISNUMBER(SEARCH('Карта учёта'!$B$24,Расходка[Наименование расходного материала])),MAX($P$1:P3)+1,0)</f>
        <v>3</v>
      </c>
      <c r="Q4" s="139">
        <f>IF(ISNUMBER(SEARCH('Карта учёта'!$B$25,Расходка[Наименование расходного материала])),MAX($Q$1:Q3)+1,0)</f>
        <v>3</v>
      </c>
      <c r="R4" s="138" t="str">
        <f>IFERROR(INDEX(Расходка[Наименование расходного материала],MATCH(Расходка[№],Поиск_расходки[Индекс1],0)),"")</f>
        <v/>
      </c>
      <c r="S4" s="138" t="str">
        <f>IFERROR(INDEX(Расходка[Наименование расходного материала],MATCH(Расходка[№],Поиск_расходки[Индекс2],0)),"")</f>
        <v/>
      </c>
      <c r="T4" s="138" t="str">
        <f>IFERROR(INDEX(Расходка[Наименование расходного материала],MATCH(Расходка[№],Поиск_расходки[Индекс3],0)),"")</f>
        <v/>
      </c>
      <c r="U4" s="138" t="str">
        <f>IFERROR(INDEX(Расходка[Наименование расходного материала],MATCH(Расходка[№],Поиск_расходки[Индекс4],0)),"")</f>
        <v/>
      </c>
      <c r="V4" s="138" t="str">
        <f>IFERROR(INDEX(Расходка[Наименование расходного материала],MATCH(Расходка[№],Поиск_расходки[Индекс5],0)),"")</f>
        <v/>
      </c>
      <c r="W4" s="138" t="str">
        <f>IFERROR(INDEX(Расходка[Наименование расходного материала],MATCH(Расходка[№],Поиск_расходки[Индекс6],0)),"")</f>
        <v/>
      </c>
      <c r="X4" s="138" t="str">
        <f>IFERROR(INDEX(Расходка[Наименование расходного материала],MATCH(Расходка[№],Поиск_расходки[Индекс7],0)),"")</f>
        <v>Sprinter Legend</v>
      </c>
      <c r="Y4" s="138" t="str">
        <f>IFERROR(INDEX(Расходка[Наименование расходного материала],MATCH(Расходка[№],Поиск_расходки[Индекс8],0)),"")</f>
        <v>Sprinter Legend</v>
      </c>
      <c r="Z4" s="138" t="str">
        <f>IFERROR(INDEX(Расходка[Наименование расходного материала],MATCH(Расходка[№],Поиск_расходки[Индекс9],0)),"")</f>
        <v>Sprinter Legend</v>
      </c>
      <c r="AA4" s="138" t="str">
        <f>IFERROR(INDEX(Расходка[Наименование расходного материала],MATCH(Расходка[№],Поиск_расходки[Индекс10],0)),"")</f>
        <v>Sprinter Legend</v>
      </c>
      <c r="AB4" s="138" t="str">
        <f>IFERROR(INDEX(Расходка[Наименование расходного материала],MATCH(Расходка[№],Поиск_расходки[Индекс11],0)),"")</f>
        <v>Sprinter Legend</v>
      </c>
      <c r="AC4" s="138" t="str">
        <f>IFERROR(INDEX(Расходка[Наименование расходного материала],MATCH(Расходка[№],Поиск_расходки[Индекс12],0)),"")</f>
        <v>Sprinter Legend</v>
      </c>
      <c r="AD4" s="138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345</v>
      </c>
      <c r="E5" s="139">
        <f>IF(ISNUMBER(SEARCH('Карта учёта'!$B$13,Расходка[[#This Row],[Наименование расходного материала]])),MAX($E$1:E4)+1,0)</f>
        <v>0</v>
      </c>
      <c r="F5" s="139">
        <f>IF(ISNUMBER(SEARCH('Карта учёта'!$B$14,Расходка[[#This Row],[Наименование расходного материала]])),MAX($F$1:F4)+1,0)</f>
        <v>0</v>
      </c>
      <c r="G5" s="139">
        <f>IF(ISNUMBER(SEARCH('Карта учёта'!$B$15,Расходка[Наименование расходного материала])),MAX($G$1:G4)+1,0)</f>
        <v>0</v>
      </c>
      <c r="H5" s="139">
        <f>IF(ISNUMBER(SEARCH('Карта учёта'!$B$16,Расходка[Наименование расходного материала])),MAX($H$1:H4)+1,0)</f>
        <v>0</v>
      </c>
      <c r="I5" s="139">
        <f>IF(ISNUMBER(SEARCH('Карта учёта'!$B$17,Расходка[Наименование расходного материала])),MAX($I$1:I4)+1,0)</f>
        <v>0</v>
      </c>
      <c r="J5" s="139">
        <f>IF(ISNUMBER(SEARCH('Карта учёта'!$B$18,Расходка[Наименование расходного материала])),MAX($J$1:J4)+1,0)</f>
        <v>0</v>
      </c>
      <c r="K5" s="139">
        <f>IF(ISNUMBER(SEARCH('Карта учёта'!$B$19,Расходка[Наименование расходного материала])),MAX($K$1:K4)+1,0)</f>
        <v>4</v>
      </c>
      <c r="L5" s="139">
        <f>IF(ISNUMBER(SEARCH('Карта учёта'!$B$20,Расходка[Наименование расходного материала])),MAX($L$1:L4)+1,0)</f>
        <v>4</v>
      </c>
      <c r="M5" s="139">
        <f>IF(ISNUMBER(SEARCH('Карта учёта'!$B$21,Расходка[Наименование расходного материала])),MAX($M$1:M4)+1,0)</f>
        <v>4</v>
      </c>
      <c r="N5" s="141">
        <f>IF(ISNUMBER(SEARCH('Карта учёта'!$B$22,Расходка[Наименование расходного материала])),MAX($N$1:N4)+1,0)</f>
        <v>4</v>
      </c>
      <c r="O5" s="139">
        <f>IF(ISNUMBER(SEARCH('Карта учёта'!$B$23,Расходка[Наименование расходного материала])),MAX($O$1:O4)+1,0)</f>
        <v>4</v>
      </c>
      <c r="P5" s="139">
        <f>IF(ISNUMBER(SEARCH('Карта учёта'!$B$24,Расходка[Наименование расходного материала])),MAX($P$1:P4)+1,0)</f>
        <v>4</v>
      </c>
      <c r="Q5" s="139">
        <f>IF(ISNUMBER(SEARCH('Карта учёта'!$B$25,Расходка[Наименование расходного материала])),MAX($Q$1:Q4)+1,0)</f>
        <v>4</v>
      </c>
      <c r="R5" s="138" t="str">
        <f>IFERROR(INDEX(Расходка[Наименование расходного материала],MATCH(Расходка[№],Поиск_расходки[Индекс1],0)),"")</f>
        <v/>
      </c>
      <c r="S5" s="138" t="str">
        <f>IFERROR(INDEX(Расходка[Наименование расходного материала],MATCH(Расходка[№],Поиск_расходки[Индекс2],0)),"")</f>
        <v/>
      </c>
      <c r="T5" s="138" t="str">
        <f>IFERROR(INDEX(Расходка[Наименование расходного материала],MATCH(Расходка[№],Поиск_расходки[Индекс3],0)),"")</f>
        <v/>
      </c>
      <c r="U5" s="138" t="str">
        <f>IFERROR(INDEX(Расходка[Наименование расходного материала],MATCH(Расходка[№],Поиск_расходки[Индекс4],0)),"")</f>
        <v/>
      </c>
      <c r="V5" s="138" t="str">
        <f>IFERROR(INDEX(Расходка[Наименование расходного материала],MATCH(Расходка[№],Поиск_расходки[Индекс5],0)),"")</f>
        <v/>
      </c>
      <c r="W5" s="138" t="str">
        <f>IFERROR(INDEX(Расходка[Наименование расходного материала],MATCH(Расходка[№],Поиск_расходки[Индекс6],0)),"")</f>
        <v/>
      </c>
      <c r="X5" s="138" t="str">
        <f>IFERROR(INDEX(Расходка[Наименование расходного материала],MATCH(Расходка[№],Поиск_расходки[Индекс7],0)),"")</f>
        <v>Sapphire</v>
      </c>
      <c r="Y5" s="138" t="str">
        <f>IFERROR(INDEX(Расходка[Наименование расходного материала],MATCH(Расходка[№],Поиск_расходки[Индекс8],0)),"")</f>
        <v>Sapphire</v>
      </c>
      <c r="Z5" s="138" t="str">
        <f>IFERROR(INDEX(Расходка[Наименование расходного материала],MATCH(Расходка[№],Поиск_расходки[Индекс9],0)),"")</f>
        <v>Sapphire</v>
      </c>
      <c r="AA5" s="138" t="str">
        <f>IFERROR(INDEX(Расходка[Наименование расходного материала],MATCH(Расходка[№],Поиск_расходки[Индекс10],0)),"")</f>
        <v>Sapphire</v>
      </c>
      <c r="AB5" s="138" t="str">
        <f>IFERROR(INDEX(Расходка[Наименование расходного материала],MATCH(Расходка[№],Поиск_расходки[Индекс11],0)),"")</f>
        <v>Sapphire</v>
      </c>
      <c r="AC5" s="138" t="str">
        <f>IFERROR(INDEX(Расходка[Наименование расходного материала],MATCH(Расходка[№],Поиск_расходки[Индекс12],0)),"")</f>
        <v>Sapphire</v>
      </c>
      <c r="AD5" s="138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346</v>
      </c>
      <c r="E6" s="139">
        <f>IF(ISNUMBER(SEARCH('Карта учёта'!$B$13,Расходка[[#This Row],[Наименование расходного материала]])),MAX($E$1:E5)+1,0)</f>
        <v>0</v>
      </c>
      <c r="F6" s="139">
        <f>IF(ISNUMBER(SEARCH('Карта учёта'!$B$14,Расходка[[#This Row],[Наименование расходного материала]])),MAX($F$1:F5)+1,0)</f>
        <v>0</v>
      </c>
      <c r="G6" s="139">
        <f>IF(ISNUMBER(SEARCH('Карта учёта'!$B$15,Расходка[Наименование расходного материала])),MAX($G$1:G5)+1,0)</f>
        <v>0</v>
      </c>
      <c r="H6" s="139">
        <f>IF(ISNUMBER(SEARCH('Карта учёта'!$B$16,Расходка[Наименование расходного материала])),MAX($H$1:H5)+1,0)</f>
        <v>0</v>
      </c>
      <c r="I6" s="139">
        <f>IF(ISNUMBER(SEARCH('Карта учёта'!$B$17,Расходка[Наименование расходного материала])),MAX($I$1:I5)+1,0)</f>
        <v>0</v>
      </c>
      <c r="J6" s="139">
        <f>IF(ISNUMBER(SEARCH('Карта учёта'!$B$18,Расходка[Наименование расходного материала])),MAX($J$1:J5)+1,0)</f>
        <v>0</v>
      </c>
      <c r="K6" s="139">
        <f>IF(ISNUMBER(SEARCH('Карта учёта'!$B$19,Расходка[Наименование расходного материала])),MAX($K$1:K5)+1,0)</f>
        <v>5</v>
      </c>
      <c r="L6" s="139">
        <f>IF(ISNUMBER(SEARCH('Карта учёта'!$B$20,Расходка[Наименование расходного материала])),MAX($L$1:L5)+1,0)</f>
        <v>5</v>
      </c>
      <c r="M6" s="139">
        <f>IF(ISNUMBER(SEARCH('Карта учёта'!$B$21,Расходка[Наименование расходного материала])),MAX($M$1:M5)+1,0)</f>
        <v>5</v>
      </c>
      <c r="N6" s="141">
        <f>IF(ISNUMBER(SEARCH('Карта учёта'!$B$22,Расходка[Наименование расходного материала])),MAX($N$1:N5)+1,0)</f>
        <v>5</v>
      </c>
      <c r="O6" s="139">
        <f>IF(ISNUMBER(SEARCH('Карта учёта'!$B$23,Расходка[Наименование расходного материала])),MAX($O$1:O5)+1,0)</f>
        <v>5</v>
      </c>
      <c r="P6" s="139">
        <f>IF(ISNUMBER(SEARCH('Карта учёта'!$B$24,Расходка[Наименование расходного материала])),MAX($P$1:P5)+1,0)</f>
        <v>5</v>
      </c>
      <c r="Q6" s="139">
        <f>IF(ISNUMBER(SEARCH('Карта учёта'!$B$25,Расходка[Наименование расходного материала])),MAX($Q$1:Q5)+1,0)</f>
        <v>5</v>
      </c>
      <c r="R6" s="138" t="str">
        <f>IFERROR(INDEX(Расходка[Наименование расходного материала],MATCH(Расходка[№],Поиск_расходки[Индекс1],0)),"")</f>
        <v/>
      </c>
      <c r="S6" s="138" t="str">
        <f>IFERROR(INDEX(Расходка[Наименование расходного материала],MATCH(Расходка[№],Поиск_расходки[Индекс2],0)),"")</f>
        <v/>
      </c>
      <c r="T6" s="138" t="str">
        <f>IFERROR(INDEX(Расходка[Наименование расходного материала],MATCH(Расходка[№],Поиск_расходки[Индекс3],0)),"")</f>
        <v/>
      </c>
      <c r="U6" s="138" t="str">
        <f>IFERROR(INDEX(Расходка[Наименование расходного материала],MATCH(Расходка[№],Поиск_расходки[Индекс4],0)),"")</f>
        <v/>
      </c>
      <c r="V6" s="138" t="str">
        <f>IFERROR(INDEX(Расходка[Наименование расходного материала],MATCH(Расходка[№],Поиск_расходки[Индекс5],0)),"")</f>
        <v/>
      </c>
      <c r="W6" s="138" t="str">
        <f>IFERROR(INDEX(Расходка[Наименование расходного материала],MATCH(Расходка[№],Поиск_расходки[Индекс6],0)),"")</f>
        <v/>
      </c>
      <c r="X6" s="138" t="str">
        <f>IFERROR(INDEX(Расходка[Наименование расходного материала],MATCH(Расходка[№],Поиск_расходки[Индекс7],0)),"")</f>
        <v>Euphora</v>
      </c>
      <c r="Y6" s="138" t="str">
        <f>IFERROR(INDEX(Расходка[Наименование расходного материала],MATCH(Расходка[№],Поиск_расходки[Индекс8],0)),"")</f>
        <v>Euphora</v>
      </c>
      <c r="Z6" s="138" t="str">
        <f>IFERROR(INDEX(Расходка[Наименование расходного материала],MATCH(Расходка[№],Поиск_расходки[Индекс9],0)),"")</f>
        <v>Euphora</v>
      </c>
      <c r="AA6" s="138" t="str">
        <f>IFERROR(INDEX(Расходка[Наименование расходного материала],MATCH(Расходка[№],Поиск_расходки[Индекс10],0)),"")</f>
        <v>Euphora</v>
      </c>
      <c r="AB6" s="138" t="str">
        <f>IFERROR(INDEX(Расходка[Наименование расходного материала],MATCH(Расходка[№],Поиск_расходки[Индекс11],0)),"")</f>
        <v>Euphora</v>
      </c>
      <c r="AC6" s="138" t="str">
        <f>IFERROR(INDEX(Расходка[Наименование расходного материала],MATCH(Расходка[№],Поиск_расходки[Индекс12],0)),"")</f>
        <v>Euphora</v>
      </c>
      <c r="AD6" s="138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381</v>
      </c>
      <c r="E7" s="139">
        <f>IF(ISNUMBER(SEARCH('Карта учёта'!$B$13,Расходка[[#This Row],[Наименование расходного материала]])),MAX($E$1:E6)+1,0)</f>
        <v>0</v>
      </c>
      <c r="F7" s="139">
        <f>IF(ISNUMBER(SEARCH('Карта учёта'!$B$14,Расходка[[#This Row],[Наименование расходного материала]])),MAX($F$1:F6)+1,0)</f>
        <v>0</v>
      </c>
      <c r="G7" s="139">
        <f>IF(ISNUMBER(SEARCH('Карта учёта'!$B$15,Расходка[Наименование расходного материала])),MAX($G$1:G6)+1,0)</f>
        <v>0</v>
      </c>
      <c r="H7" s="139">
        <f>IF(ISNUMBER(SEARCH('Карта учёта'!$B$16,Расходка[Наименование расходного материала])),MAX($H$1:H6)+1,0)</f>
        <v>0</v>
      </c>
      <c r="I7" s="139">
        <f>IF(ISNUMBER(SEARCH('Карта учёта'!$B$17,Расходка[Наименование расходного материала])),MAX($I$1:I6)+1,0)</f>
        <v>0</v>
      </c>
      <c r="J7" s="139">
        <f>IF(ISNUMBER(SEARCH('Карта учёта'!$B$18,Расходка[Наименование расходного материала])),MAX($J$1:J6)+1,0)</f>
        <v>0</v>
      </c>
      <c r="K7" s="139">
        <f>IF(ISNUMBER(SEARCH('Карта учёта'!$B$19,Расходка[Наименование расходного материала])),MAX($K$1:K6)+1,0)</f>
        <v>6</v>
      </c>
      <c r="L7" s="139">
        <f>IF(ISNUMBER(SEARCH('Карта учёта'!$B$20,Расходка[Наименование расходного материала])),MAX($L$1:L6)+1,0)</f>
        <v>6</v>
      </c>
      <c r="M7" s="139">
        <f>IF(ISNUMBER(SEARCH('Карта учёта'!$B$21,Расходка[Наименование расходного материала])),MAX($M$1:M6)+1,0)</f>
        <v>6</v>
      </c>
      <c r="N7" s="141">
        <f>IF(ISNUMBER(SEARCH('Карта учёта'!$B$22,Расходка[Наименование расходного материала])),MAX($N$1:N6)+1,0)</f>
        <v>6</v>
      </c>
      <c r="O7" s="139">
        <f>IF(ISNUMBER(SEARCH('Карта учёта'!$B$23,Расходка[Наименование расходного материала])),MAX($O$1:O6)+1,0)</f>
        <v>6</v>
      </c>
      <c r="P7" s="139">
        <f>IF(ISNUMBER(SEARCH('Карта учёта'!$B$24,Расходка[Наименование расходного материала])),MAX($P$1:P6)+1,0)</f>
        <v>6</v>
      </c>
      <c r="Q7" s="139">
        <f>IF(ISNUMBER(SEARCH('Карта учёта'!$B$25,Расходка[Наименование расходного материала])),MAX($Q$1:Q6)+1,0)</f>
        <v>6</v>
      </c>
      <c r="R7" s="138" t="str">
        <f>IFERROR(INDEX(Расходка[Наименование расходного материала],MATCH(Расходка[№],Поиск_расходки[Индекс1],0)),"")</f>
        <v/>
      </c>
      <c r="S7" s="138" t="str">
        <f>IFERROR(INDEX(Расходка[Наименование расходного материала],MATCH(Расходка[№],Поиск_расходки[Индекс2],0)),"")</f>
        <v/>
      </c>
      <c r="T7" s="138" t="str">
        <f>IFERROR(INDEX(Расходка[Наименование расходного материала],MATCH(Расходка[№],Поиск_расходки[Индекс3],0)),"")</f>
        <v/>
      </c>
      <c r="U7" s="138" t="str">
        <f>IFERROR(INDEX(Расходка[Наименование расходного материала],MATCH(Расходка[№],Поиск_расходки[Индекс4],0)),"")</f>
        <v/>
      </c>
      <c r="V7" s="138" t="str">
        <f>IFERROR(INDEX(Расходка[Наименование расходного материала],MATCH(Расходка[№],Поиск_расходки[Индекс5],0)),"")</f>
        <v/>
      </c>
      <c r="W7" s="138" t="str">
        <f>IFERROR(INDEX(Расходка[Наименование расходного материала],MATCH(Расходка[№],Поиск_расходки[Индекс6],0)),"")</f>
        <v/>
      </c>
      <c r="X7" s="138" t="str">
        <f>IFERROR(INDEX(Расходка[Наименование расходного материала],MATCH(Расходка[№],Поиск_расходки[Индекс7],0)),"")</f>
        <v>NC Euphora</v>
      </c>
      <c r="Y7" s="138" t="str">
        <f>IFERROR(INDEX(Расходка[Наименование расходного материала],MATCH(Расходка[№],Поиск_расходки[Индекс8],0)),"")</f>
        <v>NC Euphora</v>
      </c>
      <c r="Z7" s="138" t="str">
        <f>IFERROR(INDEX(Расходка[Наименование расходного материала],MATCH(Расходка[№],Поиск_расходки[Индекс9],0)),"")</f>
        <v>NC Euphora</v>
      </c>
      <c r="AA7" s="138" t="str">
        <f>IFERROR(INDEX(Расходка[Наименование расходного материала],MATCH(Расходка[№],Поиск_расходки[Индекс10],0)),"")</f>
        <v>NC Euphora</v>
      </c>
      <c r="AB7" s="138" t="str">
        <f>IFERROR(INDEX(Расходка[Наименование расходного материала],MATCH(Расходка[№],Поиск_расходки[Индекс11],0)),"")</f>
        <v>NC Euphora</v>
      </c>
      <c r="AC7" s="138" t="str">
        <f>IFERROR(INDEX(Расходка[Наименование расходного материала],MATCH(Расходка[№],Поиск_расходки[Индекс12],0)),"")</f>
        <v>NC Euphora</v>
      </c>
      <c r="AD7" s="138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394</v>
      </c>
      <c r="E8" s="139">
        <f>IF(ISNUMBER(SEARCH('Карта учёта'!$B$13,Расходка[[#This Row],[Наименование расходного материала]])),MAX($E$1:E7)+1,0)</f>
        <v>0</v>
      </c>
      <c r="F8" s="139">
        <f>IF(ISNUMBER(SEARCH('Карта учёта'!$B$14,Расходка[[#This Row],[Наименование расходного материала]])),MAX($F$1:F7)+1,0)</f>
        <v>0</v>
      </c>
      <c r="G8" s="139">
        <f>IF(ISNUMBER(SEARCH('Карта учёта'!$B$15,Расходка[Наименование расходного материала])),MAX($G$1:G7)+1,0)</f>
        <v>0</v>
      </c>
      <c r="H8" s="139">
        <f>IF(ISNUMBER(SEARCH('Карта учёта'!$B$16,Расходка[Наименование расходного материала])),MAX($H$1:H7)+1,0)</f>
        <v>0</v>
      </c>
      <c r="I8" s="139">
        <f>IF(ISNUMBER(SEARCH('Карта учёта'!$B$17,Расходка[Наименование расходного материала])),MAX($I$1:I7)+1,0)</f>
        <v>0</v>
      </c>
      <c r="J8" s="139">
        <f>IF(ISNUMBER(SEARCH('Карта учёта'!$B$18,Расходка[Наименование расходного материала])),MAX($J$1:J7)+1,0)</f>
        <v>0</v>
      </c>
      <c r="K8" s="139">
        <f>IF(ISNUMBER(SEARCH('Карта учёта'!$B$19,Расходка[Наименование расходного материала])),MAX($K$1:K7)+1,0)</f>
        <v>7</v>
      </c>
      <c r="L8" s="139">
        <f>IF(ISNUMBER(SEARCH('Карта учёта'!$B$20,Расходка[Наименование расходного материала])),MAX($L$1:L7)+1,0)</f>
        <v>7</v>
      </c>
      <c r="M8" s="139">
        <f>IF(ISNUMBER(SEARCH('Карта учёта'!$B$21,Расходка[Наименование расходного материала])),MAX($M$1:M7)+1,0)</f>
        <v>7</v>
      </c>
      <c r="N8" s="141">
        <f>IF(ISNUMBER(SEARCH('Карта учёта'!$B$22,Расходка[Наименование расходного материала])),MAX($N$1:N7)+1,0)</f>
        <v>7</v>
      </c>
      <c r="O8" s="139">
        <f>IF(ISNUMBER(SEARCH('Карта учёта'!$B$23,Расходка[Наименование расходного материала])),MAX($O$1:O7)+1,0)</f>
        <v>7</v>
      </c>
      <c r="P8" s="139">
        <f>IF(ISNUMBER(SEARCH('Карта учёта'!$B$24,Расходка[Наименование расходного материала])),MAX($P$1:P7)+1,0)</f>
        <v>7</v>
      </c>
      <c r="Q8" s="139">
        <f>IF(ISNUMBER(SEARCH('Карта учёта'!$B$25,Расходка[Наименование расходного материала])),MAX($Q$1:Q7)+1,0)</f>
        <v>7</v>
      </c>
      <c r="R8" s="138" t="str">
        <f>IFERROR(INDEX(Расходка[Наименование расходного материала],MATCH(Расходка[№],Поиск_расходки[Индекс1],0)),"")</f>
        <v/>
      </c>
      <c r="S8" s="138" t="str">
        <f>IFERROR(INDEX(Расходка[Наименование расходного материала],MATCH(Расходка[№],Поиск_расходки[Индекс2],0)),"")</f>
        <v/>
      </c>
      <c r="T8" s="138" t="str">
        <f>IFERROR(INDEX(Расходка[Наименование расходного материала],MATCH(Расходка[№],Поиск_расходки[Индекс3],0)),"")</f>
        <v/>
      </c>
      <c r="U8" s="138" t="str">
        <f>IFERROR(INDEX(Расходка[Наименование расходного материала],MATCH(Расходка[№],Поиск_расходки[Индекс4],0)),"")</f>
        <v/>
      </c>
      <c r="V8" s="138" t="str">
        <f>IFERROR(INDEX(Расходка[Наименование расходного материала],MATCH(Расходка[№],Поиск_расходки[Индекс5],0)),"")</f>
        <v/>
      </c>
      <c r="W8" s="138" t="str">
        <f>IFERROR(INDEX(Расходка[Наименование расходного материала],MATCH(Расходка[№],Поиск_расходки[Индекс6],0)),"")</f>
        <v/>
      </c>
      <c r="X8" s="138" t="str">
        <f>IFERROR(INDEX(Расходка[Наименование расходного материала],MATCH(Расходка[№],Поиск_расходки[Индекс7],0)),"")</f>
        <v>Fielder</v>
      </c>
      <c r="Y8" s="138" t="str">
        <f>IFERROR(INDEX(Расходка[Наименование расходного материала],MATCH(Расходка[№],Поиск_расходки[Индекс8],0)),"")</f>
        <v>Fielder</v>
      </c>
      <c r="Z8" s="138" t="str">
        <f>IFERROR(INDEX(Расходка[Наименование расходного материала],MATCH(Расходка[№],Поиск_расходки[Индекс9],0)),"")</f>
        <v>Fielder</v>
      </c>
      <c r="AA8" s="138" t="str">
        <f>IFERROR(INDEX(Расходка[Наименование расходного материала],MATCH(Расходка[№],Поиск_расходки[Индекс10],0)),"")</f>
        <v>Fielder</v>
      </c>
      <c r="AB8" s="138" t="str">
        <f>IFERROR(INDEX(Расходка[Наименование расходного материала],MATCH(Расходка[№],Поиск_расходки[Индекс11],0)),"")</f>
        <v>Fielder</v>
      </c>
      <c r="AC8" s="138" t="str">
        <f>IFERROR(INDEX(Расходка[Наименование расходного материала],MATCH(Расходка[№],Поиск_расходки[Индекс12],0)),"")</f>
        <v>Fielder</v>
      </c>
      <c r="AD8" s="138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395</v>
      </c>
      <c r="E9" s="139">
        <f>IF(ISNUMBER(SEARCH('Карта учёта'!$B$13,Расходка[[#This Row],[Наименование расходного материала]])),MAX($E$1:E8)+1,0)</f>
        <v>0</v>
      </c>
      <c r="F9" s="139">
        <f>IF(ISNUMBER(SEARCH('Карта учёта'!$B$14,Расходка[[#This Row],[Наименование расходного материала]])),MAX($F$1:F8)+1,0)</f>
        <v>0</v>
      </c>
      <c r="G9" s="139">
        <f>IF(ISNUMBER(SEARCH('Карта учёта'!$B$15,Расходка[Наименование расходного материала])),MAX($G$1:G8)+1,0)</f>
        <v>0</v>
      </c>
      <c r="H9" s="139">
        <f>IF(ISNUMBER(SEARCH('Карта учёта'!$B$16,Расходка[Наименование расходного материала])),MAX($H$1:H8)+1,0)</f>
        <v>0</v>
      </c>
      <c r="I9" s="139">
        <f>IF(ISNUMBER(SEARCH('Карта учёта'!$B$17,Расходка[Наименование расходного материала])),MAX($I$1:I8)+1,0)</f>
        <v>0</v>
      </c>
      <c r="J9" s="139">
        <f>IF(ISNUMBER(SEARCH('Карта учёта'!$B$18,Расходка[Наименование расходного материала])),MAX($J$1:J8)+1,0)</f>
        <v>0</v>
      </c>
      <c r="K9" s="139">
        <f>IF(ISNUMBER(SEARCH('Карта учёта'!$B$19,Расходка[Наименование расходного материала])),MAX($K$1:K8)+1,0)</f>
        <v>8</v>
      </c>
      <c r="L9" s="139">
        <f>IF(ISNUMBER(SEARCH('Карта учёта'!$B$20,Расходка[Наименование расходного материала])),MAX($L$1:L8)+1,0)</f>
        <v>8</v>
      </c>
      <c r="M9" s="139">
        <f>IF(ISNUMBER(SEARCH('Карта учёта'!$B$21,Расходка[Наименование расходного материала])),MAX($M$1:M8)+1,0)</f>
        <v>8</v>
      </c>
      <c r="N9" s="141">
        <f>IF(ISNUMBER(SEARCH('Карта учёта'!$B$22,Расходка[Наименование расходного материала])),MAX($N$1:N8)+1,0)</f>
        <v>8</v>
      </c>
      <c r="O9" s="139">
        <f>IF(ISNUMBER(SEARCH('Карта учёта'!$B$23,Расходка[Наименование расходного материала])),MAX($O$1:O8)+1,0)</f>
        <v>8</v>
      </c>
      <c r="P9" s="139">
        <f>IF(ISNUMBER(SEARCH('Карта учёта'!$B$24,Расходка[Наименование расходного материала])),MAX($P$1:P8)+1,0)</f>
        <v>8</v>
      </c>
      <c r="Q9" s="139">
        <f>IF(ISNUMBER(SEARCH('Карта учёта'!$B$25,Расходка[Наименование расходного материала])),MAX($Q$1:Q8)+1,0)</f>
        <v>8</v>
      </c>
      <c r="R9" s="138" t="str">
        <f>IFERROR(INDEX(Расходка[Наименование расходного материала],MATCH(Расходка[№],Поиск_расходки[Индекс1],0)),"")</f>
        <v/>
      </c>
      <c r="S9" s="138" t="str">
        <f>IFERROR(INDEX(Расходка[Наименование расходного материала],MATCH(Расходка[№],Поиск_расходки[Индекс2],0)),"")</f>
        <v/>
      </c>
      <c r="T9" s="138" t="str">
        <f>IFERROR(INDEX(Расходка[Наименование расходного материала],MATCH(Расходка[№],Поиск_расходки[Индекс3],0)),"")</f>
        <v/>
      </c>
      <c r="U9" s="138" t="str">
        <f>IFERROR(INDEX(Расходка[Наименование расходного материала],MATCH(Расходка[№],Поиск_расходки[Индекс4],0)),"")</f>
        <v/>
      </c>
      <c r="V9" s="138" t="str">
        <f>IFERROR(INDEX(Расходка[Наименование расходного материала],MATCH(Расходка[№],Поиск_расходки[Индекс5],0)),"")</f>
        <v/>
      </c>
      <c r="W9" s="138" t="str">
        <f>IFERROR(INDEX(Расходка[Наименование расходного материала],MATCH(Расходка[№],Поиск_расходки[Индекс6],0)),"")</f>
        <v/>
      </c>
      <c r="X9" s="138" t="str">
        <f>IFERROR(INDEX(Расходка[Наименование расходного материала],MATCH(Расходка[№],Поиск_расходки[Индекс7],0)),"")</f>
        <v>Sion</v>
      </c>
      <c r="Y9" s="138" t="str">
        <f>IFERROR(INDEX(Расходка[Наименование расходного материала],MATCH(Расходка[№],Поиск_расходки[Индекс8],0)),"")</f>
        <v>Sion</v>
      </c>
      <c r="Z9" s="138" t="str">
        <f>IFERROR(INDEX(Расходка[Наименование расходного материала],MATCH(Расходка[№],Поиск_расходки[Индекс9],0)),"")</f>
        <v>Sion</v>
      </c>
      <c r="AA9" s="138" t="str">
        <f>IFERROR(INDEX(Расходка[Наименование расходного материала],MATCH(Расходка[№],Поиск_расходки[Индекс10],0)),"")</f>
        <v>Sion</v>
      </c>
      <c r="AB9" s="138" t="str">
        <f>IFERROR(INDEX(Расходка[Наименование расходного материала],MATCH(Расходка[№],Поиск_расходки[Индекс11],0)),"")</f>
        <v>Sion</v>
      </c>
      <c r="AC9" s="138" t="str">
        <f>IFERROR(INDEX(Расходка[Наименование расходного материала],MATCH(Расходка[№],Поиск_расходки[Индекс12],0)),"")</f>
        <v>Sion</v>
      </c>
      <c r="AD9" s="138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396</v>
      </c>
      <c r="E10" s="139">
        <f>IF(ISNUMBER(SEARCH('Карта учёта'!$B$13,Расходка[[#This Row],[Наименование расходного материала]])),MAX($E$1:E9)+1,0)</f>
        <v>0</v>
      </c>
      <c r="F10" s="139">
        <f>IF(ISNUMBER(SEARCH('Карта учёта'!$B$14,Расходка[[#This Row],[Наименование расходного материала]])),MAX($F$1:F9)+1,0)</f>
        <v>0</v>
      </c>
      <c r="G10" s="139">
        <f>IF(ISNUMBER(SEARCH('Карта учёта'!$B$15,Расходка[Наименование расходного материала])),MAX($G$1:G9)+1,0)</f>
        <v>0</v>
      </c>
      <c r="H10" s="139">
        <f>IF(ISNUMBER(SEARCH('Карта учёта'!$B$16,Расходка[Наименование расходного материала])),MAX($H$1:H9)+1,0)</f>
        <v>0</v>
      </c>
      <c r="I10" s="139">
        <f>IF(ISNUMBER(SEARCH('Карта учёта'!$B$17,Расходка[Наименование расходного материала])),MAX($I$1:I9)+1,0)</f>
        <v>0</v>
      </c>
      <c r="J10" s="139">
        <f>IF(ISNUMBER(SEARCH('Карта учёта'!$B$18,Расходка[Наименование расходного материала])),MAX($J$1:J9)+1,0)</f>
        <v>0</v>
      </c>
      <c r="K10" s="139">
        <f>IF(ISNUMBER(SEARCH('Карта учёта'!$B$19,Расходка[Наименование расходного материала])),MAX($K$1:K9)+1,0)</f>
        <v>9</v>
      </c>
      <c r="L10" s="139">
        <f>IF(ISNUMBER(SEARCH('Карта учёта'!$B$20,Расходка[Наименование расходного материала])),MAX($L$1:L9)+1,0)</f>
        <v>9</v>
      </c>
      <c r="M10" s="139">
        <f>IF(ISNUMBER(SEARCH('Карта учёта'!$B$21,Расходка[Наименование расходного материала])),MAX($M$1:M9)+1,0)</f>
        <v>9</v>
      </c>
      <c r="N10" s="141">
        <f>IF(ISNUMBER(SEARCH('Карта учёта'!$B$22,Расходка[Наименование расходного материала])),MAX($N$1:N9)+1,0)</f>
        <v>9</v>
      </c>
      <c r="O10" s="139">
        <f>IF(ISNUMBER(SEARCH('Карта учёта'!$B$23,Расходка[Наименование расходного материала])),MAX($O$1:O9)+1,0)</f>
        <v>9</v>
      </c>
      <c r="P10" s="139">
        <f>IF(ISNUMBER(SEARCH('Карта учёта'!$B$24,Расходка[Наименование расходного материала])),MAX($P$1:P9)+1,0)</f>
        <v>9</v>
      </c>
      <c r="Q10" s="139">
        <f>IF(ISNUMBER(SEARCH('Карта учёта'!$B$25,Расходка[Наименование расходного материала])),MAX($Q$1:Q9)+1,0)</f>
        <v>9</v>
      </c>
      <c r="R10" s="138" t="str">
        <f>IFERROR(INDEX(Расходка[Наименование расходного материала],MATCH(Расходка[№],Поиск_расходки[Индекс1],0)),"")</f>
        <v/>
      </c>
      <c r="S10" s="138" t="str">
        <f>IFERROR(INDEX(Расходка[Наименование расходного материала],MATCH(Расходка[№],Поиск_расходки[Индекс2],0)),"")</f>
        <v/>
      </c>
      <c r="T10" s="138" t="str">
        <f>IFERROR(INDEX(Расходка[Наименование расходного материала],MATCH(Расходка[№],Поиск_расходки[Индекс3],0)),"")</f>
        <v/>
      </c>
      <c r="U10" s="138" t="str">
        <f>IFERROR(INDEX(Расходка[Наименование расходного материала],MATCH(Расходка[№],Поиск_расходки[Индекс4],0)),"")</f>
        <v/>
      </c>
      <c r="V10" s="138" t="str">
        <f>IFERROR(INDEX(Расходка[Наименование расходного материала],MATCH(Расходка[№],Поиск_расходки[Индекс5],0)),"")</f>
        <v/>
      </c>
      <c r="W10" s="138" t="str">
        <f>IFERROR(INDEX(Расходка[Наименование расходного материала],MATCH(Расходка[№],Поиск_расходки[Индекс6],0)),"")</f>
        <v/>
      </c>
      <c r="X10" s="138" t="str">
        <f>IFERROR(INDEX(Расходка[Наименование расходного материала],MATCH(Расходка[№],Поиск_расходки[Индекс7],0)),"")</f>
        <v>Rinato</v>
      </c>
      <c r="Y10" s="138" t="str">
        <f>IFERROR(INDEX(Расходка[Наименование расходного материала],MATCH(Расходка[№],Поиск_расходки[Индекс8],0)),"")</f>
        <v>Rinato</v>
      </c>
      <c r="Z10" s="138" t="str">
        <f>IFERROR(INDEX(Расходка[Наименование расходного материала],MATCH(Расходка[№],Поиск_расходки[Индекс9],0)),"")</f>
        <v>Rinato</v>
      </c>
      <c r="AA10" s="138" t="str">
        <f>IFERROR(INDEX(Расходка[Наименование расходного материала],MATCH(Расходка[№],Поиск_расходки[Индекс10],0)),"")</f>
        <v>Rinato</v>
      </c>
      <c r="AB10" s="138" t="str">
        <f>IFERROR(INDEX(Расходка[Наименование расходного материала],MATCH(Расходка[№],Поиск_расходки[Индекс11],0)),"")</f>
        <v>Rinato</v>
      </c>
      <c r="AC10" s="138" t="str">
        <f>IFERROR(INDEX(Расходка[Наименование расходного материала],MATCH(Расходка[№],Поиск_расходки[Индекс12],0)),"")</f>
        <v>Rinato</v>
      </c>
      <c r="AD10" s="138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397</v>
      </c>
      <c r="E11" s="139">
        <f>IF(ISNUMBER(SEARCH('Карта учёта'!$B$13,Расходка[[#This Row],[Наименование расходного материала]])),MAX($E$1:E10)+1,0)</f>
        <v>0</v>
      </c>
      <c r="F11" s="139">
        <f>IF(ISNUMBER(SEARCH('Карта учёта'!$B$14,Расходка[[#This Row],[Наименование расходного материала]])),MAX($F$1:F10)+1,0)</f>
        <v>0</v>
      </c>
      <c r="G11" s="139">
        <f>IF(ISNUMBER(SEARCH('Карта учёта'!$B$15,Расходка[Наименование расходного материала])),MAX($G$1:G10)+1,0)</f>
        <v>0</v>
      </c>
      <c r="H11" s="139">
        <f>IF(ISNUMBER(SEARCH('Карта учёта'!$B$16,Расходка[Наименование расходного материала])),MAX($H$1:H10)+1,0)</f>
        <v>0</v>
      </c>
      <c r="I11" s="139">
        <f>IF(ISNUMBER(SEARCH('Карта учёта'!$B$17,Расходка[Наименование расходного материала])),MAX($I$1:I10)+1,0)</f>
        <v>0</v>
      </c>
      <c r="J11" s="139">
        <f>IF(ISNUMBER(SEARCH('Карта учёта'!$B$18,Расходка[Наименование расходного материала])),MAX($J$1:J10)+1,0)</f>
        <v>0</v>
      </c>
      <c r="K11" s="139">
        <f>IF(ISNUMBER(SEARCH('Карта учёта'!$B$19,Расходка[Наименование расходного материала])),MAX($K$1:K10)+1,0)</f>
        <v>10</v>
      </c>
      <c r="L11" s="139">
        <f>IF(ISNUMBER(SEARCH('Карта учёта'!$B$20,Расходка[Наименование расходного материала])),MAX($L$1:L10)+1,0)</f>
        <v>10</v>
      </c>
      <c r="M11" s="139">
        <f>IF(ISNUMBER(SEARCH('Карта учёта'!$B$21,Расходка[Наименование расходного материала])),MAX($M$1:M10)+1,0)</f>
        <v>10</v>
      </c>
      <c r="N11" s="141">
        <f>IF(ISNUMBER(SEARCH('Карта учёта'!$B$22,Расходка[Наименование расходного материала])),MAX($N$1:N10)+1,0)</f>
        <v>10</v>
      </c>
      <c r="O11" s="139">
        <f>IF(ISNUMBER(SEARCH('Карта учёта'!$B$23,Расходка[Наименование расходного материала])),MAX($O$1:O10)+1,0)</f>
        <v>10</v>
      </c>
      <c r="P11" s="139">
        <f>IF(ISNUMBER(SEARCH('Карта учёта'!$B$24,Расходка[Наименование расходного материала])),MAX($P$1:P10)+1,0)</f>
        <v>10</v>
      </c>
      <c r="Q11" s="139">
        <f>IF(ISNUMBER(SEARCH('Карта учёта'!$B$25,Расходка[Наименование расходного материала])),MAX($Q$1:Q10)+1,0)</f>
        <v>10</v>
      </c>
      <c r="R11" s="138" t="str">
        <f>IFERROR(INDEX(Расходка[Наименование расходного материала],MATCH(Расходка[№],Поиск_расходки[Индекс1],0)),"")</f>
        <v/>
      </c>
      <c r="S11" s="138" t="str">
        <f>IFERROR(INDEX(Расходка[Наименование расходного материала],MATCH(Расходка[№],Поиск_расходки[Индекс2],0)),"")</f>
        <v/>
      </c>
      <c r="T11" s="138" t="str">
        <f>IFERROR(INDEX(Расходка[Наименование расходного материала],MATCH(Расходка[№],Поиск_расходки[Индекс3],0)),"")</f>
        <v/>
      </c>
      <c r="U11" s="138" t="str">
        <f>IFERROR(INDEX(Расходка[Наименование расходного материала],MATCH(Расходка[№],Поиск_расходки[Индекс4],0)),"")</f>
        <v/>
      </c>
      <c r="V11" s="138" t="str">
        <f>IFERROR(INDEX(Расходка[Наименование расходного материала],MATCH(Расходка[№],Поиск_расходки[Индекс5],0)),"")</f>
        <v/>
      </c>
      <c r="W11" s="138" t="str">
        <f>IFERROR(INDEX(Расходка[Наименование расходного материала],MATCH(Расходка[№],Поиск_расходки[Индекс6],0)),"")</f>
        <v/>
      </c>
      <c r="X11" s="138" t="str">
        <f>IFERROR(INDEX(Расходка[Наименование расходного материала],MATCH(Расходка[№],Поиск_расходки[Индекс7],0)),"")</f>
        <v>Thunder</v>
      </c>
      <c r="Y11" s="138" t="str">
        <f>IFERROR(INDEX(Расходка[Наименование расходного материала],MATCH(Расходка[№],Поиск_расходки[Индекс8],0)),"")</f>
        <v>Thunder</v>
      </c>
      <c r="Z11" s="138" t="str">
        <f>IFERROR(INDEX(Расходка[Наименование расходного материала],MATCH(Расходка[№],Поиск_расходки[Индекс9],0)),"")</f>
        <v>Thunder</v>
      </c>
      <c r="AA11" s="138" t="str">
        <f>IFERROR(INDEX(Расходка[Наименование расходного материала],MATCH(Расходка[№],Поиск_расходки[Индекс10],0)),"")</f>
        <v>Thunder</v>
      </c>
      <c r="AB11" s="138" t="str">
        <f>IFERROR(INDEX(Расходка[Наименование расходного материала],MATCH(Расходка[№],Поиск_расходки[Индекс11],0)),"")</f>
        <v>Thunder</v>
      </c>
      <c r="AC11" s="138" t="str">
        <f>IFERROR(INDEX(Расходка[Наименование расходного материала],MATCH(Расходка[№],Поиск_расходки[Индекс12],0)),"")</f>
        <v>Thunder</v>
      </c>
      <c r="AD11" s="138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398</v>
      </c>
      <c r="E12" s="139">
        <f>IF(ISNUMBER(SEARCH('Карта учёта'!$B$13,Расходка[[#This Row],[Наименование расходного материала]])),MAX($E$1:E11)+1,0)</f>
        <v>0</v>
      </c>
      <c r="F12" s="139">
        <f>IF(ISNUMBER(SEARCH('Карта учёта'!$B$14,Расходка[[#This Row],[Наименование расходного материала]])),MAX($F$1:F11)+1,0)</f>
        <v>0</v>
      </c>
      <c r="G12" s="139">
        <f>IF(ISNUMBER(SEARCH('Карта учёта'!$B$15,Расходка[Наименование расходного материала])),MAX($G$1:G11)+1,0)</f>
        <v>0</v>
      </c>
      <c r="H12" s="139">
        <f>IF(ISNUMBER(SEARCH('Карта учёта'!$B$16,Расходка[Наименование расходного материала])),MAX($H$1:H11)+1,0)</f>
        <v>0</v>
      </c>
      <c r="I12" s="139">
        <f>IF(ISNUMBER(SEARCH('Карта учёта'!$B$17,Расходка[Наименование расходного материала])),MAX($I$1:I11)+1,0)</f>
        <v>0</v>
      </c>
      <c r="J12" s="139">
        <f>IF(ISNUMBER(SEARCH('Карта учёта'!$B$18,Расходка[Наименование расходного материала])),MAX($J$1:J11)+1,0)</f>
        <v>0</v>
      </c>
      <c r="K12" s="139">
        <f>IF(ISNUMBER(SEARCH('Карта учёта'!$B$19,Расходка[Наименование расходного материала])),MAX($K$1:K11)+1,0)</f>
        <v>11</v>
      </c>
      <c r="L12" s="139">
        <f>IF(ISNUMBER(SEARCH('Карта учёта'!$B$20,Расходка[Наименование расходного материала])),MAX($L$1:L11)+1,0)</f>
        <v>11</v>
      </c>
      <c r="M12" s="139">
        <f>IF(ISNUMBER(SEARCH('Карта учёта'!$B$21,Расходка[Наименование расходного материала])),MAX($M$1:M11)+1,0)</f>
        <v>11</v>
      </c>
      <c r="N12" s="141">
        <f>IF(ISNUMBER(SEARCH('Карта учёта'!$B$22,Расходка[Наименование расходного материала])),MAX($N$1:N11)+1,0)</f>
        <v>11</v>
      </c>
      <c r="O12" s="139">
        <f>IF(ISNUMBER(SEARCH('Карта учёта'!$B$23,Расходка[Наименование расходного материала])),MAX($O$1:O11)+1,0)</f>
        <v>11</v>
      </c>
      <c r="P12" s="139">
        <f>IF(ISNUMBER(SEARCH('Карта учёта'!$B$24,Расходка[Наименование расходного материала])),MAX($P$1:P11)+1,0)</f>
        <v>11</v>
      </c>
      <c r="Q12" s="139">
        <f>IF(ISNUMBER(SEARCH('Карта учёта'!$B$25,Расходка[Наименование расходного материала])),MAX($Q$1:Q11)+1,0)</f>
        <v>11</v>
      </c>
      <c r="R12" s="138" t="str">
        <f>IFERROR(INDEX(Расходка[Наименование расходного материала],MATCH(Расходка[№],Поиск_расходки[Индекс1],0)),"")</f>
        <v/>
      </c>
      <c r="S12" s="138" t="str">
        <f>IFERROR(INDEX(Расходка[Наименование расходного материала],MATCH(Расходка[№],Поиск_расходки[Индекс2],0)),"")</f>
        <v/>
      </c>
      <c r="T12" s="138" t="str">
        <f>IFERROR(INDEX(Расходка[Наименование расходного материала],MATCH(Расходка[№],Поиск_расходки[Индекс3],0)),"")</f>
        <v/>
      </c>
      <c r="U12" s="138" t="str">
        <f>IFERROR(INDEX(Расходка[Наименование расходного материала],MATCH(Расходка[№],Поиск_расходки[Индекс4],0)),"")</f>
        <v/>
      </c>
      <c r="V12" s="138" t="str">
        <f>IFERROR(INDEX(Расходка[Наименование расходного материала],MATCH(Расходка[№],Поиск_расходки[Индекс5],0)),"")</f>
        <v/>
      </c>
      <c r="W12" s="138" t="str">
        <f>IFERROR(INDEX(Расходка[Наименование расходного материала],MATCH(Расходка[№],Поиск_расходки[Индекс6],0)),"")</f>
        <v/>
      </c>
      <c r="X12" s="138" t="str">
        <f>IFERROR(INDEX(Расходка[Наименование расходного материала],MATCH(Расходка[№],Поиск_расходки[Индекс7],0)),"")</f>
        <v>ProVia 3 Hydro-Track®</v>
      </c>
      <c r="Y12" s="138" t="str">
        <f>IFERROR(INDEX(Расходка[Наименование расходного материала],MATCH(Расходка[№],Поиск_расходки[Индекс8],0)),"")</f>
        <v>ProVia 3 Hydro-Track®</v>
      </c>
      <c r="Z12" s="138" t="str">
        <f>IFERROR(INDEX(Расходка[Наименование расходного материала],MATCH(Расходка[№],Поиск_расходки[Индекс9],0)),"")</f>
        <v>ProVia 3 Hydro-Track®</v>
      </c>
      <c r="AA12" s="138" t="str">
        <f>IFERROR(INDEX(Расходка[Наименование расходного материала],MATCH(Расходка[№],Поиск_расходки[Индекс10],0)),"")</f>
        <v>ProVia 3 Hydro-Track®</v>
      </c>
      <c r="AB12" s="138" t="str">
        <f>IFERROR(INDEX(Расходка[Наименование расходного материала],MATCH(Расходка[№],Поиск_расходки[Индекс11],0)),"")</f>
        <v>ProVia 3 Hydro-Track®</v>
      </c>
      <c r="AC12" s="138" t="str">
        <f>IFERROR(INDEX(Расходка[Наименование расходного материала],MATCH(Расходка[№],Поиск_расходки[Индекс12],0)),"")</f>
        <v>ProVia 3 Hydro-Track®</v>
      </c>
      <c r="AD12" s="138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399</v>
      </c>
      <c r="D13" s="1"/>
      <c r="E13" s="139">
        <f>IF(ISNUMBER(SEARCH('Карта учёта'!$B$13,Расходка[[#This Row],[Наименование расходного материала]])),MAX($E$1:E12)+1,0)</f>
        <v>0</v>
      </c>
      <c r="F13" s="139">
        <f>IF(ISNUMBER(SEARCH('Карта учёта'!$B$14,Расходка[[#This Row],[Наименование расходного материала]])),MAX($F$1:F12)+1,0)</f>
        <v>0</v>
      </c>
      <c r="G13" s="139">
        <f>IF(ISNUMBER(SEARCH('Карта учёта'!$B$15,Расходка[Наименование расходного материала])),MAX($G$1:G12)+1,0)</f>
        <v>0</v>
      </c>
      <c r="H13" s="139">
        <f>IF(ISNUMBER(SEARCH('Карта учёта'!$B$16,Расходка[Наименование расходного материала])),MAX($H$1:H12)+1,0)</f>
        <v>0</v>
      </c>
      <c r="I13" s="139">
        <f>IF(ISNUMBER(SEARCH('Карта учёта'!$B$17,Расходка[Наименование расходного материала])),MAX($I$1:I12)+1,0)</f>
        <v>0</v>
      </c>
      <c r="J13" s="139">
        <f>IF(ISNUMBER(SEARCH('Карта учёта'!$B$18,Расходка[Наименование расходного материала])),MAX($J$1:J12)+1,0)</f>
        <v>0</v>
      </c>
      <c r="K13" s="139">
        <f>IF(ISNUMBER(SEARCH('Карта учёта'!$B$19,Расходка[Наименование расходного материала])),MAX($K$1:K12)+1,0)</f>
        <v>12</v>
      </c>
      <c r="L13" s="139">
        <f>IF(ISNUMBER(SEARCH('Карта учёта'!$B$20,Расходка[Наименование расходного материала])),MAX($L$1:L12)+1,0)</f>
        <v>12</v>
      </c>
      <c r="M13" s="139">
        <f>IF(ISNUMBER(SEARCH('Карта учёта'!$B$21,Расходка[Наименование расходного материала])),MAX($M$1:M12)+1,0)</f>
        <v>12</v>
      </c>
      <c r="N13" s="141">
        <f>IF(ISNUMBER(SEARCH('Карта учёта'!$B$22,Расходка[Наименование расходного материала])),MAX($N$1:N12)+1,0)</f>
        <v>12</v>
      </c>
      <c r="O13" s="139">
        <f>IF(ISNUMBER(SEARCH('Карта учёта'!$B$23,Расходка[Наименование расходного материала])),MAX($O$1:O12)+1,0)</f>
        <v>12</v>
      </c>
      <c r="P13" s="139">
        <f>IF(ISNUMBER(SEARCH('Карта учёта'!$B$24,Расходка[Наименование расходного материала])),MAX($P$1:P12)+1,0)</f>
        <v>12</v>
      </c>
      <c r="Q13" s="139">
        <f>IF(ISNUMBER(SEARCH('Карта учёта'!$B$25,Расходка[Наименование расходного материала])),MAX($Q$1:Q12)+1,0)</f>
        <v>12</v>
      </c>
      <c r="R13" s="138" t="str">
        <f>IFERROR(INDEX(Расходка[Наименование расходного материала],MATCH(Расходка[№],Поиск_расходки[Индекс1],0)),"")</f>
        <v/>
      </c>
      <c r="S13" s="138" t="str">
        <f>IFERROR(INDEX(Расходка[Наименование расходного материала],MATCH(Расходка[№],Поиск_расходки[Индекс2],0)),"")</f>
        <v/>
      </c>
      <c r="T13" s="138" t="str">
        <f>IFERROR(INDEX(Расходка[Наименование расходного материала],MATCH(Расходка[№],Поиск_расходки[Индекс3],0)),"")</f>
        <v/>
      </c>
      <c r="U13" s="138" t="str">
        <f>IFERROR(INDEX(Расходка[Наименование расходного материала],MATCH(Расходка[№],Поиск_расходки[Индекс4],0)),"")</f>
        <v/>
      </c>
      <c r="V13" s="138" t="str">
        <f>IFERROR(INDEX(Расходка[Наименование расходного материала],MATCH(Расходка[№],Поиск_расходки[Индекс5],0)),"")</f>
        <v/>
      </c>
      <c r="W13" s="138" t="str">
        <f>IFERROR(INDEX(Расходка[Наименование расходного материала],MATCH(Расходка[№],Поиск_расходки[Индекс6],0)),"")</f>
        <v/>
      </c>
      <c r="X13" s="138" t="str">
        <f>IFERROR(INDEX(Расходка[Наименование расходного материала],MATCH(Расходка[№],Поиск_расходки[Индекс7],0)),"")</f>
        <v>ProVia 6 Hydro-Track®</v>
      </c>
      <c r="Y13" s="138" t="str">
        <f>IFERROR(INDEX(Расходка[Наименование расходного материала],MATCH(Расходка[№],Поиск_расходки[Индекс8],0)),"")</f>
        <v>ProVia 6 Hydro-Track®</v>
      </c>
      <c r="Z13" s="138" t="str">
        <f>IFERROR(INDEX(Расходка[Наименование расходного материала],MATCH(Расходка[№],Поиск_расходки[Индекс9],0)),"")</f>
        <v>ProVia 6 Hydro-Track®</v>
      </c>
      <c r="AA13" s="138" t="str">
        <f>IFERROR(INDEX(Расходка[Наименование расходного материала],MATCH(Расходка[№],Поиск_расходки[Индекс10],0)),"")</f>
        <v>ProVia 6 Hydro-Track®</v>
      </c>
      <c r="AB13" s="138" t="str">
        <f>IFERROR(INDEX(Расходка[Наименование расходного материала],MATCH(Расходка[№],Поиск_расходки[Индекс11],0)),"")</f>
        <v>ProVia 6 Hydro-Track®</v>
      </c>
      <c r="AC13" s="138" t="str">
        <f>IFERROR(INDEX(Расходка[Наименование расходного материала],MATCH(Расходка[№],Поиск_расходки[Индекс12],0)),"")</f>
        <v>ProVia 6 Hydro-Track®</v>
      </c>
      <c r="AD13" s="138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0" t="s">
        <v>389</v>
      </c>
    </row>
    <row r="14" spans="1:37">
      <c r="A14">
        <v>13</v>
      </c>
      <c r="B14" t="s">
        <v>3</v>
      </c>
      <c r="C14" t="s">
        <v>400</v>
      </c>
      <c r="E14" s="139">
        <f>IF(ISNUMBER(SEARCH('Карта учёта'!$B$13,Расходка[[#This Row],[Наименование расходного материала]])),MAX($E$1:E13)+1,0)</f>
        <v>0</v>
      </c>
      <c r="F14" s="139">
        <f>IF(ISNUMBER(SEARCH('Карта учёта'!$B$14,Расходка[[#This Row],[Наименование расходного материала]])),MAX($F$1:F13)+1,0)</f>
        <v>0</v>
      </c>
      <c r="G14" s="139">
        <f>IF(ISNUMBER(SEARCH('Карта учёта'!$B$15,Расходка[Наименование расходного материала])),MAX($G$1:G13)+1,0)</f>
        <v>0</v>
      </c>
      <c r="H14" s="139">
        <f>IF(ISNUMBER(SEARCH('Карта учёта'!$B$16,Расходка[Наименование расходного материала])),MAX($H$1:H13)+1,0)</f>
        <v>0</v>
      </c>
      <c r="I14" s="139">
        <f>IF(ISNUMBER(SEARCH('Карта учёта'!$B$17,Расходка[Наименование расходного материала])),MAX($I$1:I13)+1,0)</f>
        <v>0</v>
      </c>
      <c r="J14" s="139">
        <f>IF(ISNUMBER(SEARCH('Карта учёта'!$B$18,Расходка[Наименование расходного материала])),MAX($J$1:J13)+1,0)</f>
        <v>0</v>
      </c>
      <c r="K14" s="139">
        <f>IF(ISNUMBER(SEARCH('Карта учёта'!$B$19,Расходка[Наименование расходного материала])),MAX($K$1:K13)+1,0)</f>
        <v>13</v>
      </c>
      <c r="L14" s="139">
        <f>IF(ISNUMBER(SEARCH('Карта учёта'!$B$20,Расходка[Наименование расходного материала])),MAX($L$1:L13)+1,0)</f>
        <v>13</v>
      </c>
      <c r="M14" s="139">
        <f>IF(ISNUMBER(SEARCH('Карта учёта'!$B$21,Расходка[Наименование расходного материала])),MAX($M$1:M13)+1,0)</f>
        <v>13</v>
      </c>
      <c r="N14" s="141">
        <f>IF(ISNUMBER(SEARCH('Карта учёта'!$B$22,Расходка[Наименование расходного материала])),MAX($N$1:N13)+1,0)</f>
        <v>13</v>
      </c>
      <c r="O14" s="139">
        <f>IF(ISNUMBER(SEARCH('Карта учёта'!$B$23,Расходка[Наименование расходного материала])),MAX($O$1:O13)+1,0)</f>
        <v>13</v>
      </c>
      <c r="P14" s="139">
        <f>IF(ISNUMBER(SEARCH('Карта учёта'!$B$24,Расходка[Наименование расходного материала])),MAX($P$1:P13)+1,0)</f>
        <v>13</v>
      </c>
      <c r="Q14" s="139">
        <f>IF(ISNUMBER(SEARCH('Карта учёта'!$B$25,Расходка[Наименование расходного материала])),MAX($Q$1:Q13)+1,0)</f>
        <v>13</v>
      </c>
      <c r="R14" s="138" t="str">
        <f>IFERROR(INDEX(Расходка[Наименование расходного материала],MATCH(Расходка[№],Поиск_расходки[Индекс1],0)),"")</f>
        <v/>
      </c>
      <c r="S14" s="138" t="str">
        <f>IFERROR(INDEX(Расходка[Наименование расходного материала],MATCH(Расходка[№],Поиск_расходки[Индекс2],0)),"")</f>
        <v/>
      </c>
      <c r="T14" s="138" t="str">
        <f>IFERROR(INDEX(Расходка[Наименование расходного материала],MATCH(Расходка[№],Поиск_расходки[Индекс3],0)),"")</f>
        <v/>
      </c>
      <c r="U14" s="138" t="str">
        <f>IFERROR(INDEX(Расходка[Наименование расходного материала],MATCH(Расходка[№],Поиск_расходки[Индекс4],0)),"")</f>
        <v/>
      </c>
      <c r="V14" s="138" t="str">
        <f>IFERROR(INDEX(Расходка[Наименование расходного материала],MATCH(Расходка[№],Поиск_расходки[Индекс5],0)),"")</f>
        <v/>
      </c>
      <c r="W14" s="138" t="str">
        <f>IFERROR(INDEX(Расходка[Наименование расходного материала],MATCH(Расходка[№],Поиск_расходки[Индекс6],0)),"")</f>
        <v/>
      </c>
      <c r="X14" s="138" t="str">
        <f>IFERROR(INDEX(Расходка[Наименование расходного материала],MATCH(Расходка[№],Поиск_расходки[Индекс7],0)),"")</f>
        <v>ProVia 9 Hydro-Track®</v>
      </c>
      <c r="Y14" s="138" t="str">
        <f>IFERROR(INDEX(Расходка[Наименование расходного материала],MATCH(Расходка[№],Поиск_расходки[Индекс8],0)),"")</f>
        <v>ProVia 9 Hydro-Track®</v>
      </c>
      <c r="Z14" s="138" t="str">
        <f>IFERROR(INDEX(Расходка[Наименование расходного материала],MATCH(Расходка[№],Поиск_расходки[Индекс9],0)),"")</f>
        <v>ProVia 9 Hydro-Track®</v>
      </c>
      <c r="AA14" s="138" t="str">
        <f>IFERROR(INDEX(Расходка[Наименование расходного материала],MATCH(Расходка[№],Поиск_расходки[Индекс10],0)),"")</f>
        <v>ProVia 9 Hydro-Track®</v>
      </c>
      <c r="AB14" s="138" t="str">
        <f>IFERROR(INDEX(Расходка[Наименование расходного материала],MATCH(Расходка[№],Поиск_расходки[Индекс11],0)),"")</f>
        <v>ProVia 9 Hydro-Track®</v>
      </c>
      <c r="AC14" s="138" t="str">
        <f>IFERROR(INDEX(Расходка[Наименование расходного материала],MATCH(Расходка[№],Поиск_расходки[Индекс12],0)),"")</f>
        <v>ProVia 9 Hydro-Track®</v>
      </c>
      <c r="AD14" s="138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1" t="s">
        <v>390</v>
      </c>
    </row>
    <row r="15" spans="1:37">
      <c r="A15">
        <v>14</v>
      </c>
      <c r="B15" t="s">
        <v>3</v>
      </c>
      <c r="C15" t="s">
        <v>439</v>
      </c>
      <c r="E15" s="139">
        <f>IF(ISNUMBER(SEARCH('Карта учёта'!$B$13,Расходка[[#This Row],[Наименование расходного материала]])),MAX($E$1:E14)+1,0)</f>
        <v>0</v>
      </c>
      <c r="F15" s="139">
        <f>IF(ISNUMBER(SEARCH('Карта учёта'!$B$14,Расходка[[#This Row],[Наименование расходного материала]])),MAX($F$1:F14)+1,0)</f>
        <v>0</v>
      </c>
      <c r="G15" s="139">
        <f>IF(ISNUMBER(SEARCH('Карта учёта'!$B$15,Расходка[Наименование расходного материала])),MAX($G$1:G14)+1,0)</f>
        <v>0</v>
      </c>
      <c r="H15" s="139">
        <f>IF(ISNUMBER(SEARCH('Карта учёта'!$B$16,Расходка[Наименование расходного материала])),MAX($H$1:H14)+1,0)</f>
        <v>0</v>
      </c>
      <c r="I15" s="139">
        <f>IF(ISNUMBER(SEARCH('Карта учёта'!$B$17,Расходка[Наименование расходного материала])),MAX($I$1:I14)+1,0)</f>
        <v>0</v>
      </c>
      <c r="J15" s="139">
        <f>IF(ISNUMBER(SEARCH('Карта учёта'!$B$18,Расходка[Наименование расходного материала])),MAX($J$1:J14)+1,0)</f>
        <v>0</v>
      </c>
      <c r="K15" s="139">
        <f>IF(ISNUMBER(SEARCH('Карта учёта'!$B$19,Расходка[Наименование расходного материала])),MAX($K$1:K14)+1,0)</f>
        <v>14</v>
      </c>
      <c r="L15" s="139">
        <f>IF(ISNUMBER(SEARCH('Карта учёта'!$B$20,Расходка[Наименование расходного материала])),MAX($L$1:L14)+1,0)</f>
        <v>14</v>
      </c>
      <c r="M15" s="139">
        <f>IF(ISNUMBER(SEARCH('Карта учёта'!$B$21,Расходка[Наименование расходного материала])),MAX($M$1:M14)+1,0)</f>
        <v>14</v>
      </c>
      <c r="N15" s="141">
        <f>IF(ISNUMBER(SEARCH('Карта учёта'!$B$22,Расходка[Наименование расходного материала])),MAX($N$1:N14)+1,0)</f>
        <v>14</v>
      </c>
      <c r="O15" s="139">
        <f>IF(ISNUMBER(SEARCH('Карта учёта'!$B$23,Расходка[Наименование расходного материала])),MAX($O$1:O14)+1,0)</f>
        <v>14</v>
      </c>
      <c r="P15" s="139">
        <f>IF(ISNUMBER(SEARCH('Карта учёта'!$B$24,Расходка[Наименование расходного материала])),MAX($P$1:P14)+1,0)</f>
        <v>14</v>
      </c>
      <c r="Q15" s="139">
        <f>IF(ISNUMBER(SEARCH('Карта учёта'!$B$25,Расходка[Наименование расходного материала])),MAX($Q$1:Q14)+1,0)</f>
        <v>14</v>
      </c>
      <c r="R15" s="138" t="str">
        <f>IFERROR(INDEX(Расходка[Наименование расходного материала],MATCH(Расходка[№],Поиск_расходки[Индекс1],0)),"")</f>
        <v/>
      </c>
      <c r="S15" s="138" t="str">
        <f>IFERROR(INDEX(Расходка[Наименование расходного материала],MATCH(Расходка[№],Поиск_расходки[Индекс2],0)),"")</f>
        <v/>
      </c>
      <c r="T15" s="138" t="str">
        <f>IFERROR(INDEX(Расходка[Наименование расходного материала],MATCH(Расходка[№],Поиск_расходки[Индекс3],0)),"")</f>
        <v/>
      </c>
      <c r="U15" s="138" t="str">
        <f>IFERROR(INDEX(Расходка[Наименование расходного материала],MATCH(Расходка[№],Поиск_расходки[Индекс4],0)),"")</f>
        <v/>
      </c>
      <c r="V15" s="138" t="str">
        <f>IFERROR(INDEX(Расходка[Наименование расходного материала],MATCH(Расходка[№],Поиск_расходки[Индекс5],0)),"")</f>
        <v/>
      </c>
      <c r="W15" s="138" t="str">
        <f>IFERROR(INDEX(Расходка[Наименование расходного материала],MATCH(Расходка[№],Поиск_расходки[Индекс6],0)),"")</f>
        <v/>
      </c>
      <c r="X15" s="138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8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8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8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8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8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8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1" t="s">
        <v>391</v>
      </c>
    </row>
    <row r="16" spans="1:37">
      <c r="A16">
        <v>15</v>
      </c>
      <c r="B16" t="s">
        <v>3</v>
      </c>
      <c r="C16" t="s">
        <v>124</v>
      </c>
      <c r="E16" s="139">
        <f>IF(ISNUMBER(SEARCH('Карта учёта'!$B$13,Расходка[[#This Row],[Наименование расходного материала]])),MAX($E$1:E15)+1,0)</f>
        <v>0</v>
      </c>
      <c r="F16" s="139">
        <f>IF(ISNUMBER(SEARCH('Карта учёта'!$B$14,Расходка[[#This Row],[Наименование расходного материала]])),MAX($F$1:F15)+1,0)</f>
        <v>0</v>
      </c>
      <c r="G16" s="139">
        <f>IF(ISNUMBER(SEARCH('Карта учёта'!$B$15,Расходка[Наименование расходного материала])),MAX($G$1:G15)+1,0)</f>
        <v>0</v>
      </c>
      <c r="H16" s="139">
        <f>IF(ISNUMBER(SEARCH('Карта учёта'!$B$16,Расходка[Наименование расходного материала])),MAX($H$1:H15)+1,0)</f>
        <v>0</v>
      </c>
      <c r="I16" s="139">
        <f>IF(ISNUMBER(SEARCH('Карта учёта'!$B$17,Расходка[Наименование расходного материала])),MAX($I$1:I15)+1,0)</f>
        <v>0</v>
      </c>
      <c r="J16" s="139">
        <f>IF(ISNUMBER(SEARCH('Карта учёта'!$B$18,Расходка[Наименование расходного материала])),MAX($J$1:J15)+1,0)</f>
        <v>0</v>
      </c>
      <c r="K16" s="139">
        <f>IF(ISNUMBER(SEARCH('Карта учёта'!$B$19,Расходка[Наименование расходного материала])),MAX($K$1:K15)+1,0)</f>
        <v>15</v>
      </c>
      <c r="L16" s="139">
        <f>IF(ISNUMBER(SEARCH('Карта учёта'!$B$20,Расходка[Наименование расходного материала])),MAX($L$1:L15)+1,0)</f>
        <v>15</v>
      </c>
      <c r="M16" s="139">
        <f>IF(ISNUMBER(SEARCH('Карта учёта'!$B$21,Расходка[Наименование расходного материала])),MAX($M$1:M15)+1,0)</f>
        <v>15</v>
      </c>
      <c r="N16" s="141">
        <f>IF(ISNUMBER(SEARCH('Карта учёта'!$B$22,Расходка[Наименование расходного материала])),MAX($N$1:N15)+1,0)</f>
        <v>15</v>
      </c>
      <c r="O16" s="139">
        <f>IF(ISNUMBER(SEARCH('Карта учёта'!$B$23,Расходка[Наименование расходного материала])),MAX($O$1:O15)+1,0)</f>
        <v>15</v>
      </c>
      <c r="P16" s="139">
        <f>IF(ISNUMBER(SEARCH('Карта учёта'!$B$24,Расходка[Наименование расходного материала])),MAX($P$1:P15)+1,0)</f>
        <v>15</v>
      </c>
      <c r="Q16" s="139">
        <f>IF(ISNUMBER(SEARCH('Карта учёта'!$B$25,Расходка[Наименование расходного материала])),MAX($Q$1:Q15)+1,0)</f>
        <v>15</v>
      </c>
      <c r="R16" s="138" t="str">
        <f>IFERROR(INDEX(Расходка[Наименование расходного материала],MATCH(Расходка[№],Поиск_расходки[Индекс1],0)),"")</f>
        <v/>
      </c>
      <c r="S16" s="138" t="str">
        <f>IFERROR(INDEX(Расходка[Наименование расходного материала],MATCH(Расходка[№],Поиск_расходки[Индекс2],0)),"")</f>
        <v/>
      </c>
      <c r="T16" s="138" t="str">
        <f>IFERROR(INDEX(Расходка[Наименование расходного материала],MATCH(Расходка[№],Поиск_расходки[Индекс3],0)),"")</f>
        <v/>
      </c>
      <c r="U16" s="138" t="str">
        <f>IFERROR(INDEX(Расходка[Наименование расходного материала],MATCH(Расходка[№],Поиск_расходки[Индекс4],0)),"")</f>
        <v/>
      </c>
      <c r="V16" s="138" t="str">
        <f>IFERROR(INDEX(Расходка[Наименование расходного материала],MATCH(Расходка[№],Поиск_расходки[Индекс5],0)),"")</f>
        <v/>
      </c>
      <c r="W16" s="138" t="str">
        <f>IFERROR(INDEX(Расходка[Наименование расходного материала],MATCH(Расходка[№],Поиск_расходки[Индекс6],0)),"")</f>
        <v/>
      </c>
      <c r="X16" s="138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8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8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8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8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8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8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422</v>
      </c>
    </row>
    <row r="17" spans="1:33">
      <c r="A17">
        <v>16</v>
      </c>
      <c r="B17" t="s">
        <v>3</v>
      </c>
      <c r="C17" t="s">
        <v>401</v>
      </c>
      <c r="E17" s="139">
        <f>IF(ISNUMBER(SEARCH('Карта учёта'!$B$13,Расходка[[#This Row],[Наименование расходного материала]])),MAX($E$1:E16)+1,0)</f>
        <v>0</v>
      </c>
      <c r="F17" s="139">
        <f>IF(ISNUMBER(SEARCH('Карта учёта'!$B$14,Расходка[[#This Row],[Наименование расходного материала]])),MAX($F$1:F16)+1,0)</f>
        <v>0</v>
      </c>
      <c r="G17" s="139">
        <f>IF(ISNUMBER(SEARCH('Карта учёта'!$B$15,Расходка[Наименование расходного материала])),MAX($G$1:G16)+1,0)</f>
        <v>0</v>
      </c>
      <c r="H17" s="139">
        <f>IF(ISNUMBER(SEARCH('Карта учёта'!$B$16,Расходка[Наименование расходного материала])),MAX($H$1:H16)+1,0)</f>
        <v>0</v>
      </c>
      <c r="I17" s="139">
        <f>IF(ISNUMBER(SEARCH('Карта учёта'!$B$17,Расходка[Наименование расходного материала])),MAX($I$1:I16)+1,0)</f>
        <v>0</v>
      </c>
      <c r="J17" s="139">
        <f>IF(ISNUMBER(SEARCH('Карта учёта'!$B$18,Расходка[Наименование расходного материала])),MAX($J$1:J16)+1,0)</f>
        <v>0</v>
      </c>
      <c r="K17" s="139">
        <f>IF(ISNUMBER(SEARCH('Карта учёта'!$B$19,Расходка[Наименование расходного материала])),MAX($K$1:K16)+1,0)</f>
        <v>16</v>
      </c>
      <c r="L17" s="139">
        <f>IF(ISNUMBER(SEARCH('Карта учёта'!$B$20,Расходка[Наименование расходного материала])),MAX($L$1:L16)+1,0)</f>
        <v>16</v>
      </c>
      <c r="M17" s="139">
        <f>IF(ISNUMBER(SEARCH('Карта учёта'!$B$21,Расходка[Наименование расходного материала])),MAX($M$1:M16)+1,0)</f>
        <v>16</v>
      </c>
      <c r="N17" s="141">
        <f>IF(ISNUMBER(SEARCH('Карта учёта'!$B$22,Расходка[Наименование расходного материала])),MAX($N$1:N16)+1,0)</f>
        <v>16</v>
      </c>
      <c r="O17" s="139">
        <f>IF(ISNUMBER(SEARCH('Карта учёта'!$B$23,Расходка[Наименование расходного материала])),MAX($O$1:O16)+1,0)</f>
        <v>16</v>
      </c>
      <c r="P17" s="139">
        <f>IF(ISNUMBER(SEARCH('Карта учёта'!$B$24,Расходка[Наименование расходного материала])),MAX($P$1:P16)+1,0)</f>
        <v>16</v>
      </c>
      <c r="Q17" s="139">
        <f>IF(ISNUMBER(SEARCH('Карта учёта'!$B$25,Расходка[Наименование расходного материала])),MAX($Q$1:Q16)+1,0)</f>
        <v>16</v>
      </c>
      <c r="R17" s="138" t="str">
        <f>IFERROR(INDEX(Расходка[Наименование расходного материала],MATCH(Расходка[№],Поиск_расходки[Индекс1],0)),"")</f>
        <v/>
      </c>
      <c r="S17" s="138" t="str">
        <f>IFERROR(INDEX(Расходка[Наименование расходного материала],MATCH(Расходка[№],Поиск_расходки[Индекс2],0)),"")</f>
        <v/>
      </c>
      <c r="T17" s="138" t="str">
        <f>IFERROR(INDEX(Расходка[Наименование расходного материала],MATCH(Расходка[№],Поиск_расходки[Индекс3],0)),"")</f>
        <v/>
      </c>
      <c r="U17" s="138" t="str">
        <f>IFERROR(INDEX(Расходка[Наименование расходного материала],MATCH(Расходка[№],Поиск_расходки[Индекс4],0)),"")</f>
        <v/>
      </c>
      <c r="V17" s="138" t="str">
        <f>IFERROR(INDEX(Расходка[Наименование расходного материала],MATCH(Расходка[№],Поиск_расходки[Индекс5],0)),"")</f>
        <v/>
      </c>
      <c r="W17" s="138" t="str">
        <f>IFERROR(INDEX(Расходка[Наименование расходного материала],MATCH(Расходка[№],Поиск_расходки[Индекс6],0)),"")</f>
        <v/>
      </c>
      <c r="X17" s="138" t="str">
        <f>IFERROR(INDEX(Расходка[Наименование расходного материала],MATCH(Расходка[№],Поиск_расходки[Индекс7],0)),"")</f>
        <v>Cougar LS Hydro-Track®</v>
      </c>
      <c r="Y17" s="138" t="str">
        <f>IFERROR(INDEX(Расходка[Наименование расходного материала],MATCH(Расходка[№],Поиск_расходки[Индекс8],0)),"")</f>
        <v>Cougar LS Hydro-Track®</v>
      </c>
      <c r="Z17" s="138" t="str">
        <f>IFERROR(INDEX(Расходка[Наименование расходного материала],MATCH(Расходка[№],Поиск_расходки[Индекс9],0)),"")</f>
        <v>Cougar LS Hydro-Track®</v>
      </c>
      <c r="AA17" s="138" t="str">
        <f>IFERROR(INDEX(Расходка[Наименование расходного материала],MATCH(Расходка[№],Поиск_расходки[Индекс10],0)),"")</f>
        <v>Cougar LS Hydro-Track®</v>
      </c>
      <c r="AB17" s="138" t="str">
        <f>IFERROR(INDEX(Расходка[Наименование расходного материала],MATCH(Расходка[№],Поиск_расходки[Индекс11],0)),"")</f>
        <v>Cougar LS Hydro-Track®</v>
      </c>
      <c r="AC17" s="138" t="str">
        <f>IFERROR(INDEX(Расходка[Наименование расходного материала],MATCH(Расходка[№],Поиск_расходки[Индекс12],0)),"")</f>
        <v>Cougar LS Hydro-Track®</v>
      </c>
      <c r="AD17" s="138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419</v>
      </c>
    </row>
    <row r="18" spans="1:33">
      <c r="A18">
        <v>17</v>
      </c>
      <c r="B18" t="s">
        <v>3</v>
      </c>
      <c r="C18" t="s">
        <v>429</v>
      </c>
      <c r="D18" s="1"/>
      <c r="E18" s="139">
        <f>IF(ISNUMBER(SEARCH('Карта учёта'!$B$13,Расходка[[#This Row],[Наименование расходного материала]])),MAX($E$1:E17)+1,0)</f>
        <v>0</v>
      </c>
      <c r="F18" s="139">
        <f>IF(ISNUMBER(SEARCH('Карта учёта'!$B$14,Расходка[[#This Row],[Наименование расходного материала]])),MAX($F$1:F17)+1,0)</f>
        <v>0</v>
      </c>
      <c r="G18" s="139">
        <f>IF(ISNUMBER(SEARCH('Карта учёта'!$B$15,Расходка[Наименование расходного материала])),MAX($G$1:G17)+1,0)</f>
        <v>0</v>
      </c>
      <c r="H18" s="139">
        <f>IF(ISNUMBER(SEARCH('Карта учёта'!$B$16,Расходка[Наименование расходного материала])),MAX($H$1:H17)+1,0)</f>
        <v>0</v>
      </c>
      <c r="I18" s="139">
        <f>IF(ISNUMBER(SEARCH('Карта учёта'!$B$17,Расходка[Наименование расходного материала])),MAX($I$1:I17)+1,0)</f>
        <v>0</v>
      </c>
      <c r="J18" s="139">
        <f>IF(ISNUMBER(SEARCH('Карта учёта'!$B$18,Расходка[Наименование расходного материала])),MAX($J$1:J17)+1,0)</f>
        <v>0</v>
      </c>
      <c r="K18" s="139">
        <f>IF(ISNUMBER(SEARCH('Карта учёта'!$B$19,Расходка[Наименование расходного материала])),MAX($K$1:K17)+1,0)</f>
        <v>17</v>
      </c>
      <c r="L18" s="139">
        <f>IF(ISNUMBER(SEARCH('Карта учёта'!$B$20,Расходка[Наименование расходного материала])),MAX($L$1:L17)+1,0)</f>
        <v>17</v>
      </c>
      <c r="M18" s="139">
        <f>IF(ISNUMBER(SEARCH('Карта учёта'!$B$21,Расходка[Наименование расходного материала])),MAX($M$1:M17)+1,0)</f>
        <v>17</v>
      </c>
      <c r="N18" s="141">
        <f>IF(ISNUMBER(SEARCH('Карта учёта'!$B$22,Расходка[Наименование расходного материала])),MAX($N$1:N17)+1,0)</f>
        <v>17</v>
      </c>
      <c r="O18" s="139">
        <f>IF(ISNUMBER(SEARCH('Карта учёта'!$B$23,Расходка[Наименование расходного материала])),MAX($O$1:O17)+1,0)</f>
        <v>17</v>
      </c>
      <c r="P18" s="139">
        <f>IF(ISNUMBER(SEARCH('Карта учёта'!$B$24,Расходка[Наименование расходного материала])),MAX($P$1:P17)+1,0)</f>
        <v>17</v>
      </c>
      <c r="Q18" s="139">
        <f>IF(ISNUMBER(SEARCH('Карта учёта'!$B$25,Расходка[Наименование расходного материала])),MAX($Q$1:Q17)+1,0)</f>
        <v>17</v>
      </c>
      <c r="R18" s="138" t="str">
        <f>IFERROR(INDEX(Расходка[Наименование расходного материала],MATCH(Расходка[№],Поиск_расходки[Индекс1],0)),"")</f>
        <v/>
      </c>
      <c r="S18" s="138" t="str">
        <f>IFERROR(INDEX(Расходка[Наименование расходного материала],MATCH(Расходка[№],Поиск_расходки[Индекс2],0)),"")</f>
        <v/>
      </c>
      <c r="T18" s="138" t="str">
        <f>IFERROR(INDEX(Расходка[Наименование расходного материала],MATCH(Расходка[№],Поиск_расходки[Индекс3],0)),"")</f>
        <v/>
      </c>
      <c r="U18" s="138" t="str">
        <f>IFERROR(INDEX(Расходка[Наименование расходного материала],MATCH(Расходка[№],Поиск_расходки[Индекс4],0)),"")</f>
        <v/>
      </c>
      <c r="V18" s="138" t="str">
        <f>IFERROR(INDEX(Расходка[Наименование расходного материала],MATCH(Расходка[№],Поиск_расходки[Индекс5],0)),"")</f>
        <v/>
      </c>
      <c r="W18" s="138" t="str">
        <f>IFERROR(INDEX(Расходка[Наименование расходного материала],MATCH(Расходка[№],Поиск_расходки[Индекс6],0)),"")</f>
        <v/>
      </c>
      <c r="X18" s="138" t="str">
        <f>IFERROR(INDEX(Расходка[Наименование расходного материала],MATCH(Расходка[№],Поиск_расходки[Индекс7],0)),"")</f>
        <v>Cougar XT Hydro-Track®</v>
      </c>
      <c r="Y18" s="138" t="str">
        <f>IFERROR(INDEX(Расходка[Наименование расходного материала],MATCH(Расходка[№],Поиск_расходки[Индекс8],0)),"")</f>
        <v>Cougar XT Hydro-Track®</v>
      </c>
      <c r="Z18" s="138" t="str">
        <f>IFERROR(INDEX(Расходка[Наименование расходного материала],MATCH(Расходка[№],Поиск_расходки[Индекс9],0)),"")</f>
        <v>Cougar XT Hydro-Track®</v>
      </c>
      <c r="AA18" s="138" t="str">
        <f>IFERROR(INDEX(Расходка[Наименование расходного материала],MATCH(Расходка[№],Поиск_расходки[Индекс10],0)),"")</f>
        <v>Cougar XT Hydro-Track®</v>
      </c>
      <c r="AB18" s="138" t="str">
        <f>IFERROR(INDEX(Расходка[Наименование расходного материала],MATCH(Расходка[№],Поиск_расходки[Индекс11],0)),"")</f>
        <v>Cougar XT Hydro-Track®</v>
      </c>
      <c r="AC18" s="138" t="str">
        <f>IFERROR(INDEX(Расходка[Наименование расходного материала],MATCH(Расходка[№],Поиск_расходки[Индекс12],0)),"")</f>
        <v>Cougar XT Hydro-Track®</v>
      </c>
      <c r="AD18" s="138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402</v>
      </c>
      <c r="E19" s="139">
        <f>IF(ISNUMBER(SEARCH('Карта учёта'!$B$13,Расходка[[#This Row],[Наименование расходного материала]])),MAX($E$1:E18)+1,0)</f>
        <v>0</v>
      </c>
      <c r="F19" s="139">
        <f>IF(ISNUMBER(SEARCH('Карта учёта'!$B$14,Расходка[[#This Row],[Наименование расходного материала]])),MAX($F$1:F18)+1,0)</f>
        <v>0</v>
      </c>
      <c r="G19" s="139">
        <f>IF(ISNUMBER(SEARCH('Карта учёта'!$B$15,Расходка[Наименование расходного материала])),MAX($G$1:G18)+1,0)</f>
        <v>0</v>
      </c>
      <c r="H19" s="139">
        <f>IF(ISNUMBER(SEARCH('Карта учёта'!$B$16,Расходка[Наименование расходного материала])),MAX($H$1:H18)+1,0)</f>
        <v>0</v>
      </c>
      <c r="I19" s="139">
        <f>IF(ISNUMBER(SEARCH('Карта учёта'!$B$17,Расходка[Наименование расходного материала])),MAX($I$1:I18)+1,0)</f>
        <v>0</v>
      </c>
      <c r="J19" s="139">
        <f>IF(ISNUMBER(SEARCH('Карта учёта'!$B$18,Расходка[Наименование расходного материала])),MAX($J$1:J18)+1,0)</f>
        <v>1</v>
      </c>
      <c r="K19" s="139">
        <f>IF(ISNUMBER(SEARCH('Карта учёта'!$B$19,Расходка[Наименование расходного материала])),MAX($K$1:K18)+1,0)</f>
        <v>18</v>
      </c>
      <c r="L19" s="139">
        <f>IF(ISNUMBER(SEARCH('Карта учёта'!$B$20,Расходка[Наименование расходного материала])),MAX($L$1:L18)+1,0)</f>
        <v>18</v>
      </c>
      <c r="M19" s="139">
        <f>IF(ISNUMBER(SEARCH('Карта учёта'!$B$21,Расходка[Наименование расходного материала])),MAX($M$1:M18)+1,0)</f>
        <v>18</v>
      </c>
      <c r="N19" s="141">
        <f>IF(ISNUMBER(SEARCH('Карта учёта'!$B$22,Расходка[Наименование расходного материала])),MAX($N$1:N18)+1,0)</f>
        <v>18</v>
      </c>
      <c r="O19" s="139">
        <f>IF(ISNUMBER(SEARCH('Карта учёта'!$B$23,Расходка[Наименование расходного материала])),MAX($O$1:O18)+1,0)</f>
        <v>18</v>
      </c>
      <c r="P19" s="139">
        <f>IF(ISNUMBER(SEARCH('Карта учёта'!$B$24,Расходка[Наименование расходного материала])),MAX($P$1:P18)+1,0)</f>
        <v>18</v>
      </c>
      <c r="Q19" s="139">
        <f>IF(ISNUMBER(SEARCH('Карта учёта'!$B$25,Расходка[Наименование расходного материала])),MAX($Q$1:Q18)+1,0)</f>
        <v>18</v>
      </c>
      <c r="R19" s="138" t="str">
        <f>IFERROR(INDEX(Расходка[Наименование расходного материала],MATCH(Расходка[№],Поиск_расходки[Индекс1],0)),"")</f>
        <v/>
      </c>
      <c r="S19" s="138" t="str">
        <f>IFERROR(INDEX(Расходка[Наименование расходного материала],MATCH(Расходка[№],Поиск_расходки[Индекс2],0)),"")</f>
        <v/>
      </c>
      <c r="T19" s="138" t="str">
        <f>IFERROR(INDEX(Расходка[Наименование расходного материала],MATCH(Расходка[№],Поиск_расходки[Индекс3],0)),"")</f>
        <v/>
      </c>
      <c r="U19" s="138" t="str">
        <f>IFERROR(INDEX(Расходка[Наименование расходного материала],MATCH(Расходка[№],Поиск_расходки[Индекс4],0)),"")</f>
        <v/>
      </c>
      <c r="V19" s="138" t="str">
        <f>IFERROR(INDEX(Расходка[Наименование расходного материала],MATCH(Расходка[№],Поиск_расходки[Индекс5],0)),"")</f>
        <v/>
      </c>
      <c r="W19" s="138" t="str">
        <f>IFERROR(INDEX(Расходка[Наименование расходного материала],MATCH(Расходка[№],Поиск_расходки[Индекс6],0)),"")</f>
        <v/>
      </c>
      <c r="X19" s="138" t="str">
        <f>IFERROR(INDEX(Расходка[Наименование расходного материала],MATCH(Расходка[№],Поиск_расходки[Индекс7],0)),"")</f>
        <v>Intuition</v>
      </c>
      <c r="Y19" s="138" t="str">
        <f>IFERROR(INDEX(Расходка[Наименование расходного материала],MATCH(Расходка[№],Поиск_расходки[Индекс8],0)),"")</f>
        <v>Intuition</v>
      </c>
      <c r="Z19" s="138" t="str">
        <f>IFERROR(INDEX(Расходка[Наименование расходного материала],MATCH(Расходка[№],Поиск_расходки[Индекс9],0)),"")</f>
        <v>Intuition</v>
      </c>
      <c r="AA19" s="138" t="str">
        <f>IFERROR(INDEX(Расходка[Наименование расходного материала],MATCH(Расходка[№],Поиск_расходки[Индекс10],0)),"")</f>
        <v>Intuition</v>
      </c>
      <c r="AB19" s="138" t="str">
        <f>IFERROR(INDEX(Расходка[Наименование расходного материала],MATCH(Расходка[№],Поиск_расходки[Индекс11],0)),"")</f>
        <v>Intuition</v>
      </c>
      <c r="AC19" s="138" t="str">
        <f>IFERROR(INDEX(Расходка[Наименование расходного материала],MATCH(Расходка[№],Поиск_расходки[Индекс12],0)),"")</f>
        <v>Intuition</v>
      </c>
      <c r="AD19" s="138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2" t="s">
        <v>403</v>
      </c>
      <c r="E20" s="139">
        <f>IF(ISNUMBER(SEARCH('Карта учёта'!$B$13,Расходка[[#This Row],[Наименование расходного материала]])),MAX($E$1:E19)+1,0)</f>
        <v>0</v>
      </c>
      <c r="F20" s="139">
        <f>IF(ISNUMBER(SEARCH('Карта учёта'!$B$14,Расходка[[#This Row],[Наименование расходного материала]])),MAX($F$1:F19)+1,0)</f>
        <v>0</v>
      </c>
      <c r="G20" s="139">
        <f>IF(ISNUMBER(SEARCH('Карта учёта'!$B$15,Расходка[Наименование расходного материала])),MAX($G$1:G19)+1,0)</f>
        <v>1</v>
      </c>
      <c r="H20" s="139">
        <f>IF(ISNUMBER(SEARCH('Карта учёта'!$B$16,Расходка[Наименование расходного материала])),MAX($H$1:H19)+1,0)</f>
        <v>0</v>
      </c>
      <c r="I20" s="139">
        <f>IF(ISNUMBER(SEARCH('Карта учёта'!$B$17,Расходка[Наименование расходного материала])),MAX($I$1:I19)+1,0)</f>
        <v>0</v>
      </c>
      <c r="J20" s="139">
        <f>IF(ISNUMBER(SEARCH('Карта учёта'!$B$18,Расходка[Наименование расходного материала])),MAX($J$1:J19)+1,0)</f>
        <v>0</v>
      </c>
      <c r="K20" s="139">
        <f>IF(ISNUMBER(SEARCH('Карта учёта'!$B$19,Расходка[Наименование расходного материала])),MAX($K$1:K19)+1,0)</f>
        <v>19</v>
      </c>
      <c r="L20" s="139">
        <f>IF(ISNUMBER(SEARCH('Карта учёта'!$B$20,Расходка[Наименование расходного материала])),MAX($L$1:L19)+1,0)</f>
        <v>19</v>
      </c>
      <c r="M20" s="139">
        <f>IF(ISNUMBER(SEARCH('Карта учёта'!$B$21,Расходка[Наименование расходного материала])),MAX($M$1:M19)+1,0)</f>
        <v>19</v>
      </c>
      <c r="N20" s="141">
        <f>IF(ISNUMBER(SEARCH('Карта учёта'!$B$22,Расходка[Наименование расходного материала])),MAX($N$1:N19)+1,0)</f>
        <v>19</v>
      </c>
      <c r="O20" s="139">
        <f>IF(ISNUMBER(SEARCH('Карта учёта'!$B$23,Расходка[Наименование расходного материала])),MAX($O$1:O19)+1,0)</f>
        <v>19</v>
      </c>
      <c r="P20" s="139">
        <f>IF(ISNUMBER(SEARCH('Карта учёта'!$B$24,Расходка[Наименование расходного материала])),MAX($P$1:P19)+1,0)</f>
        <v>19</v>
      </c>
      <c r="Q20" s="139">
        <f>IF(ISNUMBER(SEARCH('Карта учёта'!$B$25,Расходка[Наименование расходного материала])),MAX($Q$1:Q19)+1,0)</f>
        <v>19</v>
      </c>
      <c r="R20" s="138" t="str">
        <f>IFERROR(INDEX(Расходка[Наименование расходного материала],MATCH(Расходка[№],Поиск_расходки[Индекс1],0)),"")</f>
        <v/>
      </c>
      <c r="S20" s="138" t="str">
        <f>IFERROR(INDEX(Расходка[Наименование расходного материала],MATCH(Расходка[№],Поиск_расходки[Индекс2],0)),"")</f>
        <v/>
      </c>
      <c r="T20" s="138" t="str">
        <f>IFERROR(INDEX(Расходка[Наименование расходного материала],MATCH(Расходка[№],Поиск_расходки[Индекс3],0)),"")</f>
        <v/>
      </c>
      <c r="U20" s="138" t="str">
        <f>IFERROR(INDEX(Расходка[Наименование расходного материала],MATCH(Расходка[№],Поиск_расходки[Индекс4],0)),"")</f>
        <v/>
      </c>
      <c r="V20" s="138" t="str">
        <f>IFERROR(INDEX(Расходка[Наименование расходного материала],MATCH(Расходка[№],Поиск_расходки[Индекс5],0)),"")</f>
        <v/>
      </c>
      <c r="W20" s="138" t="str">
        <f>IFERROR(INDEX(Расходка[Наименование расходного материала],MATCH(Расходка[№],Поиск_расходки[Индекс6],0)),"")</f>
        <v/>
      </c>
      <c r="X20" s="138" t="str">
        <f>IFERROR(INDEX(Расходка[Наименование расходного материала],MATCH(Расходка[№],Поиск_расходки[Индекс7],0)),"")</f>
        <v>DES, Resolute Integtity</v>
      </c>
      <c r="Y20" s="138" t="str">
        <f>IFERROR(INDEX(Расходка[Наименование расходного материала],MATCH(Расходка[№],Поиск_расходки[Индекс8],0)),"")</f>
        <v>DES, Resolute Integtity</v>
      </c>
      <c r="Z20" s="138" t="str">
        <f>IFERROR(INDEX(Расходка[Наименование расходного материала],MATCH(Расходка[№],Поиск_расходки[Индекс9],0)),"")</f>
        <v>DES, Resolute Integtity</v>
      </c>
      <c r="AA20" s="138" t="str">
        <f>IFERROR(INDEX(Расходка[Наименование расходного материала],MATCH(Расходка[№],Поиск_расходки[Индекс10],0)),"")</f>
        <v>DES, Resolute Integtity</v>
      </c>
      <c r="AB20" s="138" t="str">
        <f>IFERROR(INDEX(Расходка[Наименование расходного материала],MATCH(Расходка[№],Поиск_расходки[Индекс11],0)),"")</f>
        <v>DES, Resolute Integtity</v>
      </c>
      <c r="AC20" s="138" t="str">
        <f>IFERROR(INDEX(Расходка[Наименование расходного материала],MATCH(Расходка[№],Поиск_расходки[Индекс12],0)),"")</f>
        <v>DES, Resolute Integtity</v>
      </c>
      <c r="AD20" s="138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6" t="s">
        <v>433</v>
      </c>
      <c r="E21" s="139">
        <f>IF(ISNUMBER(SEARCH('Карта учёта'!$B$13,Расходка[[#This Row],[Наименование расходного материала]])),MAX($E$1:E20)+1,0)</f>
        <v>0</v>
      </c>
      <c r="F21" s="139">
        <f>IF(ISNUMBER(SEARCH('Карта учёта'!$B$14,Расходка[[#This Row],[Наименование расходного материала]])),MAX($F$1:F20)+1,0)</f>
        <v>0</v>
      </c>
      <c r="G21" s="139">
        <f>IF(ISNUMBER(SEARCH('Карта учёта'!$B$15,Расходка[Наименование расходного материала])),MAX($G$1:G20)+1,0)</f>
        <v>0</v>
      </c>
      <c r="H21" s="139">
        <f>IF(ISNUMBER(SEARCH('Карта учёта'!$B$16,Расходка[Наименование расходного материала])),MAX($H$1:H20)+1,0)</f>
        <v>0</v>
      </c>
      <c r="I21" s="139">
        <f>IF(ISNUMBER(SEARCH('Карта учёта'!$B$17,Расходка[Наименование расходного материала])),MAX($I$1:I20)+1,0)</f>
        <v>0</v>
      </c>
      <c r="J21" s="139">
        <f>IF(ISNUMBER(SEARCH('Карта учёта'!$B$18,Расходка[Наименование расходного материала])),MAX($J$1:J20)+1,0)</f>
        <v>0</v>
      </c>
      <c r="K21" s="139">
        <f>IF(ISNUMBER(SEARCH('Карта учёта'!$B$19,Расходка[Наименование расходного материала])),MAX($K$1:K20)+1,0)</f>
        <v>20</v>
      </c>
      <c r="L21" s="139">
        <f>IF(ISNUMBER(SEARCH('Карта учёта'!$B$20,Расходка[Наименование расходного материала])),MAX($L$1:L20)+1,0)</f>
        <v>20</v>
      </c>
      <c r="M21" s="139">
        <f>IF(ISNUMBER(SEARCH('Карта учёта'!$B$21,Расходка[Наименование расходного материала])),MAX($M$1:M20)+1,0)</f>
        <v>20</v>
      </c>
      <c r="N21" s="141">
        <f>IF(ISNUMBER(SEARCH('Карта учёта'!$B$22,Расходка[Наименование расходного материала])),MAX($N$1:N20)+1,0)</f>
        <v>20</v>
      </c>
      <c r="O21" s="139">
        <f>IF(ISNUMBER(SEARCH('Карта учёта'!$B$23,Расходка[Наименование расходного материала])),MAX($O$1:O20)+1,0)</f>
        <v>20</v>
      </c>
      <c r="P21" s="139">
        <f>IF(ISNUMBER(SEARCH('Карта учёта'!$B$24,Расходка[Наименование расходного материала])),MAX($P$1:P20)+1,0)</f>
        <v>20</v>
      </c>
      <c r="Q21" s="139">
        <f>IF(ISNUMBER(SEARCH('Карта учёта'!$B$25,Расходка[Наименование расходного материала])),MAX($Q$1:Q20)+1,0)</f>
        <v>20</v>
      </c>
      <c r="R21" s="138" t="str">
        <f>IFERROR(INDEX(Расходка[Наименование расходного материала],MATCH(Расходка[№],Поиск_расходки[Индекс1],0)),"")</f>
        <v/>
      </c>
      <c r="S21" s="138" t="str">
        <f>IFERROR(INDEX(Расходка[Наименование расходного материала],MATCH(Расходка[№],Поиск_расходки[Индекс2],0)),"")</f>
        <v/>
      </c>
      <c r="T21" s="138" t="str">
        <f>IFERROR(INDEX(Расходка[Наименование расходного материала],MATCH(Расходка[№],Поиск_расходки[Индекс3],0)),"")</f>
        <v/>
      </c>
      <c r="U21" s="138" t="str">
        <f>IFERROR(INDEX(Расходка[Наименование расходного материала],MATCH(Расходка[№],Поиск_расходки[Индекс4],0)),"")</f>
        <v/>
      </c>
      <c r="V21" s="138" t="str">
        <f>IFERROR(INDEX(Расходка[Наименование расходного материала],MATCH(Расходка[№],Поиск_расходки[Индекс5],0)),"")</f>
        <v/>
      </c>
      <c r="W21" s="138" t="str">
        <f>IFERROR(INDEX(Расходка[Наименование расходного материала],MATCH(Расходка[№],Поиск_расходки[Индекс6],0)),"")</f>
        <v/>
      </c>
      <c r="X21" s="138" t="str">
        <f>IFERROR(INDEX(Расходка[Наименование расходного материала],MATCH(Расходка[№],Поиск_расходки[Индекс7],0)),"")</f>
        <v>DES, Calipso</v>
      </c>
      <c r="Y21" s="138" t="str">
        <f>IFERROR(INDEX(Расходка[Наименование расходного материала],MATCH(Расходка[№],Поиск_расходки[Индекс8],0)),"")</f>
        <v>DES, Calipso</v>
      </c>
      <c r="Z21" s="138" t="str">
        <f>IFERROR(INDEX(Расходка[Наименование расходного материала],MATCH(Расходка[№],Поиск_расходки[Индекс9],0)),"")</f>
        <v>DES, Calipso</v>
      </c>
      <c r="AA21" s="138" t="str">
        <f>IFERROR(INDEX(Расходка[Наименование расходного материала],MATCH(Расходка[№],Поиск_расходки[Индекс10],0)),"")</f>
        <v>DES, Calipso</v>
      </c>
      <c r="AB21" s="138" t="str">
        <f>IFERROR(INDEX(Расходка[Наименование расходного материала],MATCH(Расходка[№],Поиск_расходки[Индекс11],0)),"")</f>
        <v>DES, Calipso</v>
      </c>
      <c r="AC21" s="138" t="str">
        <f>IFERROR(INDEX(Расходка[Наименование расходного материала],MATCH(Расходка[№],Поиск_расходки[Индекс12],0)),"")</f>
        <v>DES, Calipso</v>
      </c>
      <c r="AD21" s="138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432</v>
      </c>
      <c r="E22" s="139">
        <f>IF(ISNUMBER(SEARCH('Карта учёта'!$B$13,Расходка[[#This Row],[Наименование расходного материала]])),MAX($E$1:E21)+1,0)</f>
        <v>0</v>
      </c>
      <c r="F22" s="139">
        <f>IF(ISNUMBER(SEARCH('Карта учёта'!$B$14,Расходка[[#This Row],[Наименование расходного материала]])),MAX($F$1:F21)+1,0)</f>
        <v>0</v>
      </c>
      <c r="G22" s="139">
        <f>IF(ISNUMBER(SEARCH('Карта учёта'!$B$15,Расходка[Наименование расходного материала])),MAX($G$1:G21)+1,0)</f>
        <v>0</v>
      </c>
      <c r="H22" s="139">
        <f>IF(ISNUMBER(SEARCH('Карта учёта'!$B$16,Расходка[Наименование расходного материала])),MAX($H$1:H21)+1,0)</f>
        <v>0</v>
      </c>
      <c r="I22" s="139">
        <f>IF(ISNUMBER(SEARCH('Карта учёта'!$B$17,Расходка[Наименование расходного материала])),MAX($I$1:I21)+1,0)</f>
        <v>0</v>
      </c>
      <c r="J22" s="139">
        <f>IF(ISNUMBER(SEARCH('Карта учёта'!$B$18,Расходка[Наименование расходного материала])),MAX($J$1:J21)+1,0)</f>
        <v>0</v>
      </c>
      <c r="K22" s="139">
        <f>IF(ISNUMBER(SEARCH('Карта учёта'!$B$19,Расходка[Наименование расходного материала])),MAX($K$1:K21)+1,0)</f>
        <v>21</v>
      </c>
      <c r="L22" s="139">
        <f>IF(ISNUMBER(SEARCH('Карта учёта'!$B$20,Расходка[Наименование расходного материала])),MAX($L$1:L21)+1,0)</f>
        <v>21</v>
      </c>
      <c r="M22" s="139">
        <f>IF(ISNUMBER(SEARCH('Карта учёта'!$B$21,Расходка[Наименование расходного материала])),MAX($M$1:M21)+1,0)</f>
        <v>21</v>
      </c>
      <c r="N22" s="141">
        <f>IF(ISNUMBER(SEARCH('Карта учёта'!$B$22,Расходка[Наименование расходного материала])),MAX($N$1:N21)+1,0)</f>
        <v>21</v>
      </c>
      <c r="O22" s="139">
        <f>IF(ISNUMBER(SEARCH('Карта учёта'!$B$23,Расходка[Наименование расходного материала])),MAX($O$1:O21)+1,0)</f>
        <v>21</v>
      </c>
      <c r="P22" s="139">
        <f>IF(ISNUMBER(SEARCH('Карта учёта'!$B$24,Расходка[Наименование расходного материала])),MAX($P$1:P21)+1,0)</f>
        <v>21</v>
      </c>
      <c r="Q22" s="139">
        <f>IF(ISNUMBER(SEARCH('Карта учёта'!$B$25,Расходка[Наименование расходного материала])),MAX($Q$1:Q21)+1,0)</f>
        <v>21</v>
      </c>
      <c r="R22" s="138" t="str">
        <f>IFERROR(INDEX(Расходка[Наименование расходного материала],MATCH(Расходка[№],Поиск_расходки[Индекс1],0)),"")</f>
        <v/>
      </c>
      <c r="S22" s="138" t="str">
        <f>IFERROR(INDEX(Расходка[Наименование расходного материала],MATCH(Расходка[№],Поиск_расходки[Индекс2],0)),"")</f>
        <v/>
      </c>
      <c r="T22" s="138" t="str">
        <f>IFERROR(INDEX(Расходка[Наименование расходного материала],MATCH(Расходка[№],Поиск_расходки[Индекс3],0)),"")</f>
        <v/>
      </c>
      <c r="U22" s="138" t="str">
        <f>IFERROR(INDEX(Расходка[Наименование расходного материала],MATCH(Расходка[№],Поиск_расходки[Индекс4],0)),"")</f>
        <v/>
      </c>
      <c r="V22" s="138" t="str">
        <f>IFERROR(INDEX(Расходка[Наименование расходного материала],MATCH(Расходка[№],Поиск_расходки[Индекс5],0)),"")</f>
        <v/>
      </c>
      <c r="W22" s="138" t="str">
        <f>IFERROR(INDEX(Расходка[Наименование расходного материала],MATCH(Расходка[№],Поиск_расходки[Индекс6],0)),"")</f>
        <v/>
      </c>
      <c r="X22" s="138" t="str">
        <f>IFERROR(INDEX(Расходка[Наименование расходного материала],MATCH(Расходка[№],Поиск_расходки[Индекс7],0)),"")</f>
        <v>DES, NanoMed</v>
      </c>
      <c r="Y22" s="138" t="str">
        <f>IFERROR(INDEX(Расходка[Наименование расходного материала],MATCH(Расходка[№],Поиск_расходки[Индекс8],0)),"")</f>
        <v>DES, NanoMed</v>
      </c>
      <c r="Z22" s="138" t="str">
        <f>IFERROR(INDEX(Расходка[Наименование расходного материала],MATCH(Расходка[№],Поиск_расходки[Индекс9],0)),"")</f>
        <v>DES, NanoMed</v>
      </c>
      <c r="AA22" s="138" t="str">
        <f>IFERROR(INDEX(Расходка[Наименование расходного материала],MATCH(Расходка[№],Поиск_расходки[Индекс10],0)),"")</f>
        <v>DES, NanoMed</v>
      </c>
      <c r="AB22" s="138" t="str">
        <f>IFERROR(INDEX(Расходка[Наименование расходного материала],MATCH(Расходка[№],Поиск_расходки[Индекс11],0)),"")</f>
        <v>DES, NanoMed</v>
      </c>
      <c r="AC22" s="138" t="str">
        <f>IFERROR(INDEX(Расходка[Наименование расходного материала],MATCH(Расходка[№],Поиск_расходки[Индекс12],0)),"")</f>
        <v>DES, NanoMed</v>
      </c>
      <c r="AD22" s="138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347</v>
      </c>
      <c r="E23" s="139">
        <f>IF(ISNUMBER(SEARCH('Карта учёта'!$B$13,Расходка[[#This Row],[Наименование расходного материала]])),MAX($E$1:E22)+1,0)</f>
        <v>0</v>
      </c>
      <c r="F23" s="139">
        <f>IF(ISNUMBER(SEARCH('Карта учёта'!$B$14,Расходка[[#This Row],[Наименование расходного материала]])),MAX($F$1:F22)+1,0)</f>
        <v>0</v>
      </c>
      <c r="G23" s="139">
        <f>IF(ISNUMBER(SEARCH('Карта учёта'!$B$15,Расходка[Наименование расходного материала])),MAX($G$1:G22)+1,0)</f>
        <v>0</v>
      </c>
      <c r="H23" s="139">
        <f>IF(ISNUMBER(SEARCH('Карта учёта'!$B$16,Расходка[Наименование расходного материала])),MAX($H$1:H22)+1,0)</f>
        <v>0</v>
      </c>
      <c r="I23" s="139">
        <f>IF(ISNUMBER(SEARCH('Карта учёта'!$B$17,Расходка[Наименование расходного материала])),MAX($I$1:I22)+1,0)</f>
        <v>0</v>
      </c>
      <c r="J23" s="139">
        <f>IF(ISNUMBER(SEARCH('Карта учёта'!$B$18,Расходка[Наименование расходного материала])),MAX($J$1:J22)+1,0)</f>
        <v>0</v>
      </c>
      <c r="K23" s="139">
        <f>IF(ISNUMBER(SEARCH('Карта учёта'!$B$19,Расходка[Наименование расходного материала])),MAX($K$1:K22)+1,0)</f>
        <v>22</v>
      </c>
      <c r="L23" s="139">
        <f>IF(ISNUMBER(SEARCH('Карта учёта'!$B$20,Расходка[Наименование расходного материала])),MAX($L$1:L22)+1,0)</f>
        <v>22</v>
      </c>
      <c r="M23" s="139">
        <f>IF(ISNUMBER(SEARCH('Карта учёта'!$B$21,Расходка[Наименование расходного материала])),MAX($M$1:M22)+1,0)</f>
        <v>22</v>
      </c>
      <c r="N23" s="141">
        <f>IF(ISNUMBER(SEARCH('Карта учёта'!$B$22,Расходка[Наименование расходного материала])),MAX($N$1:N22)+1,0)</f>
        <v>22</v>
      </c>
      <c r="O23" s="139">
        <f>IF(ISNUMBER(SEARCH('Карта учёта'!$B$23,Расходка[Наименование расходного материала])),MAX($O$1:O22)+1,0)</f>
        <v>22</v>
      </c>
      <c r="P23" s="139">
        <f>IF(ISNUMBER(SEARCH('Карта учёта'!$B$24,Расходка[Наименование расходного материала])),MAX($P$1:P22)+1,0)</f>
        <v>22</v>
      </c>
      <c r="Q23" s="139">
        <f>IF(ISNUMBER(SEARCH('Карта учёта'!$B$25,Расходка[Наименование расходного материала])),MAX($Q$1:Q22)+1,0)</f>
        <v>22</v>
      </c>
      <c r="R23" s="138" t="str">
        <f>IFERROR(INDEX(Расходка[Наименование расходного материала],MATCH(Расходка[№],Поиск_расходки[Индекс1],0)),"")</f>
        <v/>
      </c>
      <c r="S23" s="138" t="str">
        <f>IFERROR(INDEX(Расходка[Наименование расходного материала],MATCH(Расходка[№],Поиск_расходки[Индекс2],0)),"")</f>
        <v/>
      </c>
      <c r="T23" s="138" t="str">
        <f>IFERROR(INDEX(Расходка[Наименование расходного материала],MATCH(Расходка[№],Поиск_расходки[Индекс3],0)),"")</f>
        <v/>
      </c>
      <c r="U23" s="138" t="str">
        <f>IFERROR(INDEX(Расходка[Наименование расходного материала],MATCH(Расходка[№],Поиск_расходки[Индекс4],0)),"")</f>
        <v/>
      </c>
      <c r="V23" s="138" t="str">
        <f>IFERROR(INDEX(Расходка[Наименование расходного материала],MATCH(Расходка[№],Поиск_расходки[Индекс5],0)),"")</f>
        <v/>
      </c>
      <c r="W23" s="138" t="str">
        <f>IFERROR(INDEX(Расходка[Наименование расходного материала],MATCH(Расходка[№],Поиск_расходки[Индекс6],0)),"")</f>
        <v/>
      </c>
      <c r="X23" s="138" t="str">
        <f>IFERROR(INDEX(Расходка[Наименование расходного материала],MATCH(Расходка[№],Поиск_расходки[Индекс7],0)),"")</f>
        <v>BMS, Integtity</v>
      </c>
      <c r="Y23" s="138" t="str">
        <f>IFERROR(INDEX(Расходка[Наименование расходного материала],MATCH(Расходка[№],Поиск_расходки[Индекс8],0)),"")</f>
        <v>BMS, Integtity</v>
      </c>
      <c r="Z23" s="138" t="str">
        <f>IFERROR(INDEX(Расходка[Наименование расходного материала],MATCH(Расходка[№],Поиск_расходки[Индекс9],0)),"")</f>
        <v>BMS, Integtity</v>
      </c>
      <c r="AA23" s="138" t="str">
        <f>IFERROR(INDEX(Расходка[Наименование расходного материала],MATCH(Расходка[№],Поиск_расходки[Индекс10],0)),"")</f>
        <v>BMS, Integtity</v>
      </c>
      <c r="AB23" s="138" t="str">
        <f>IFERROR(INDEX(Расходка[Наименование расходного материала],MATCH(Расходка[№],Поиск_расходки[Индекс11],0)),"")</f>
        <v>BMS, Integtity</v>
      </c>
      <c r="AC23" s="138" t="str">
        <f>IFERROR(INDEX(Расходка[Наименование расходного материала],MATCH(Расходка[№],Поиск_расходки[Индекс12],0)),"")</f>
        <v>BMS, Integtity</v>
      </c>
      <c r="AD23" s="138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404</v>
      </c>
      <c r="E24" s="139">
        <f>IF(ISNUMBER(SEARCH('Карта учёта'!$B$13,Расходка[[#This Row],[Наименование расходного материала]])),MAX($E$1:E23)+1,0)</f>
        <v>0</v>
      </c>
      <c r="F24" s="139">
        <f>IF(ISNUMBER(SEARCH('Карта учёта'!$B$14,Расходка[[#This Row],[Наименование расходного материала]])),MAX($F$1:F23)+1,0)</f>
        <v>0</v>
      </c>
      <c r="G24" s="139">
        <f>IF(ISNUMBER(SEARCH('Карта учёта'!$B$15,Расходка[Наименование расходного материала])),MAX($G$1:G23)+1,0)</f>
        <v>0</v>
      </c>
      <c r="H24" s="139">
        <f>IF(ISNUMBER(SEARCH('Карта учёта'!$B$16,Расходка[Наименование расходного материала])),MAX($H$1:H23)+1,0)</f>
        <v>0</v>
      </c>
      <c r="I24" s="139">
        <f>IF(ISNUMBER(SEARCH('Карта учёта'!$B$17,Расходка[Наименование расходного материала])),MAX($I$1:I23)+1,0)</f>
        <v>0</v>
      </c>
      <c r="J24" s="139">
        <f>IF(ISNUMBER(SEARCH('Карта учёта'!$B$18,Расходка[Наименование расходного материала])),MAX($J$1:J23)+1,0)</f>
        <v>0</v>
      </c>
      <c r="K24" s="139">
        <f>IF(ISNUMBER(SEARCH('Карта учёта'!$B$19,Расходка[Наименование расходного материала])),MAX($K$1:K23)+1,0)</f>
        <v>23</v>
      </c>
      <c r="L24" s="139">
        <f>IF(ISNUMBER(SEARCH('Карта учёта'!$B$20,Расходка[Наименование расходного материала])),MAX($L$1:L23)+1,0)</f>
        <v>23</v>
      </c>
      <c r="M24" s="139">
        <f>IF(ISNUMBER(SEARCH('Карта учёта'!$B$21,Расходка[Наименование расходного материала])),MAX($M$1:M23)+1,0)</f>
        <v>23</v>
      </c>
      <c r="N24" s="141">
        <f>IF(ISNUMBER(SEARCH('Карта учёта'!$B$22,Расходка[Наименование расходного материала])),MAX($N$1:N23)+1,0)</f>
        <v>23</v>
      </c>
      <c r="O24" s="139">
        <f>IF(ISNUMBER(SEARCH('Карта учёта'!$B$23,Расходка[Наименование расходного материала])),MAX($O$1:O23)+1,0)</f>
        <v>23</v>
      </c>
      <c r="P24" s="139">
        <f>IF(ISNUMBER(SEARCH('Карта учёта'!$B$24,Расходка[Наименование расходного материала])),MAX($P$1:P23)+1,0)</f>
        <v>23</v>
      </c>
      <c r="Q24" s="139">
        <f>IF(ISNUMBER(SEARCH('Карта учёта'!$B$25,Расходка[Наименование расходного материала])),MAX($Q$1:Q23)+1,0)</f>
        <v>23</v>
      </c>
      <c r="R24" s="138" t="str">
        <f>IFERROR(INDEX(Расходка[Наименование расходного материала],MATCH(Расходка[№],Поиск_расходки[Индекс1],0)),"")</f>
        <v/>
      </c>
      <c r="S24" s="138" t="str">
        <f>IFERROR(INDEX(Расходка[Наименование расходного материала],MATCH(Расходка[№],Поиск_расходки[Индекс2],0)),"")</f>
        <v/>
      </c>
      <c r="T24" s="138" t="str">
        <f>IFERROR(INDEX(Расходка[Наименование расходного материала],MATCH(Расходка[№],Поиск_расходки[Индекс3],0)),"")</f>
        <v/>
      </c>
      <c r="U24" s="138" t="str">
        <f>IFERROR(INDEX(Расходка[Наименование расходного материала],MATCH(Расходка[№],Поиск_расходки[Индекс4],0)),"")</f>
        <v/>
      </c>
      <c r="V24" s="138" t="str">
        <f>IFERROR(INDEX(Расходка[Наименование расходного материала],MATCH(Расходка[№],Поиск_расходки[Индекс5],0)),"")</f>
        <v/>
      </c>
      <c r="W24" s="138" t="str">
        <f>IFERROR(INDEX(Расходка[Наименование расходного материала],MATCH(Расходка[№],Поиск_расходки[Индекс6],0)),"")</f>
        <v/>
      </c>
      <c r="X24" s="138" t="str">
        <f>IFERROR(INDEX(Расходка[Наименование расходного материала],MATCH(Расходка[№],Поиск_расходки[Индекс7],0)),"")</f>
        <v>Guidezilla™ II 6F</v>
      </c>
      <c r="Y24" s="138" t="str">
        <f>IFERROR(INDEX(Расходка[Наименование расходного материала],MATCH(Расходка[№],Поиск_расходки[Индекс8],0)),"")</f>
        <v>Guidezilla™ II 6F</v>
      </c>
      <c r="Z24" s="138" t="str">
        <f>IFERROR(INDEX(Расходка[Наименование расходного материала],MATCH(Расходка[№],Поиск_расходки[Индекс9],0)),"")</f>
        <v>Guidezilla™ II 6F</v>
      </c>
      <c r="AA24" s="138" t="str">
        <f>IFERROR(INDEX(Расходка[Наименование расходного материала],MATCH(Расходка[№],Поиск_расходки[Индекс10],0)),"")</f>
        <v>Guidezilla™ II 6F</v>
      </c>
      <c r="AB24" s="138" t="str">
        <f>IFERROR(INDEX(Расходка[Наименование расходного материала],MATCH(Расходка[№],Поиск_расходки[Индекс11],0)),"")</f>
        <v>Guidezilla™ II 6F</v>
      </c>
      <c r="AC24" s="138" t="str">
        <f>IFERROR(INDEX(Расходка[Наименование расходного материала],MATCH(Расходка[№],Поиск_расходки[Индекс12],0)),"")</f>
        <v>Guidezilla™ II 6F</v>
      </c>
      <c r="AD24" s="138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430</v>
      </c>
      <c r="E25" s="139">
        <f>IF(ISNUMBER(SEARCH('Карта учёта'!$B$13,Расходка[[#This Row],[Наименование расходного материала]])),MAX($E$1:E24)+1,0)</f>
        <v>0</v>
      </c>
      <c r="F25" s="139">
        <f>IF(ISNUMBER(SEARCH('Карта учёта'!$B$14,Расходка[[#This Row],[Наименование расходного материала]])),MAX($F$1:F24)+1,0)</f>
        <v>0</v>
      </c>
      <c r="G25" s="139">
        <f>IF(ISNUMBER(SEARCH('Карта учёта'!$B$15,Расходка[Наименование расходного материала])),MAX($G$1:G24)+1,0)</f>
        <v>0</v>
      </c>
      <c r="H25" s="139">
        <f>IF(ISNUMBER(SEARCH('Карта учёта'!$B$16,Расходка[Наименование расходного материала])),MAX($H$1:H24)+1,0)</f>
        <v>0</v>
      </c>
      <c r="I25" s="139">
        <f>IF(ISNUMBER(SEARCH('Карта учёта'!$B$17,Расходка[Наименование расходного материала])),MAX($I$1:I24)+1,0)</f>
        <v>0</v>
      </c>
      <c r="J25" s="139">
        <f>IF(ISNUMBER(SEARCH('Карта учёта'!$B$18,Расходка[Наименование расходного материала])),MAX($J$1:J24)+1,0)</f>
        <v>0</v>
      </c>
      <c r="K25" s="139">
        <f>IF(ISNUMBER(SEARCH('Карта учёта'!$B$19,Расходка[Наименование расходного материала])),MAX($K$1:K24)+1,0)</f>
        <v>24</v>
      </c>
      <c r="L25" s="139">
        <f>IF(ISNUMBER(SEARCH('Карта учёта'!$B$20,Расходка[Наименование расходного материала])),MAX($L$1:L24)+1,0)</f>
        <v>24</v>
      </c>
      <c r="M25" s="139">
        <f>IF(ISNUMBER(SEARCH('Карта учёта'!$B$21,Расходка[Наименование расходного материала])),MAX($M$1:M24)+1,0)</f>
        <v>24</v>
      </c>
      <c r="N25" s="141">
        <f>IF(ISNUMBER(SEARCH('Карта учёта'!$B$22,Расходка[Наименование расходного материала])),MAX($N$1:N24)+1,0)</f>
        <v>24</v>
      </c>
      <c r="O25" s="139">
        <f>IF(ISNUMBER(SEARCH('Карта учёта'!$B$23,Расходка[Наименование расходного материала])),MAX($O$1:O24)+1,0)</f>
        <v>24</v>
      </c>
      <c r="P25" s="139">
        <f>IF(ISNUMBER(SEARCH('Карта учёта'!$B$24,Расходка[Наименование расходного материала])),MAX($P$1:P24)+1,0)</f>
        <v>24</v>
      </c>
      <c r="Q25" s="139">
        <f>IF(ISNUMBER(SEARCH('Карта учёта'!$B$25,Расходка[Наименование расходного материала])),MAX($Q$1:Q24)+1,0)</f>
        <v>24</v>
      </c>
      <c r="R25" s="138" t="str">
        <f>IFERROR(INDEX(Расходка[Наименование расходного материала],MATCH(Расходка[№],Поиск_расходки[Индекс1],0)),"")</f>
        <v/>
      </c>
      <c r="S25" s="138" t="str">
        <f>IFERROR(INDEX(Расходка[Наименование расходного материала],MATCH(Расходка[№],Поиск_расходки[Индекс2],0)),"")</f>
        <v/>
      </c>
      <c r="T25" s="138" t="str">
        <f>IFERROR(INDEX(Расходка[Наименование расходного материала],MATCH(Расходка[№],Поиск_расходки[Индекс3],0)),"")</f>
        <v/>
      </c>
      <c r="U25" s="138" t="str">
        <f>IFERROR(INDEX(Расходка[Наименование расходного материала],MATCH(Расходка[№],Поиск_расходки[Индекс4],0)),"")</f>
        <v/>
      </c>
      <c r="V25" s="138" t="str">
        <f>IFERROR(INDEX(Расходка[Наименование расходного материала],MATCH(Расходка[№],Поиск_расходки[Индекс5],0)),"")</f>
        <v/>
      </c>
      <c r="W25" s="138" t="str">
        <f>IFERROR(INDEX(Расходка[Наименование расходного материала],MATCH(Расходка[№],Поиск_расходки[Индекс6],0)),"")</f>
        <v/>
      </c>
      <c r="X25" s="138" t="str">
        <f>IFERROR(INDEX(Расходка[Наименование расходного материала],MATCH(Расходка[№],Поиск_расходки[Индекс7],0)),"")</f>
        <v>Telescope ™ II 6F</v>
      </c>
      <c r="Y25" s="138" t="str">
        <f>IFERROR(INDEX(Расходка[Наименование расходного материала],MATCH(Расходка[№],Поиск_расходки[Индекс8],0)),"")</f>
        <v>Telescope ™ II 6F</v>
      </c>
      <c r="Z25" s="138" t="str">
        <f>IFERROR(INDEX(Расходка[Наименование расходного материала],MATCH(Расходка[№],Поиск_расходки[Индекс9],0)),"")</f>
        <v>Telescope ™ II 6F</v>
      </c>
      <c r="AA25" s="138" t="str">
        <f>IFERROR(INDEX(Расходка[Наименование расходного материала],MATCH(Расходка[№],Поиск_расходки[Индекс10],0)),"")</f>
        <v>Telescope ™ II 6F</v>
      </c>
      <c r="AB25" s="138" t="str">
        <f>IFERROR(INDEX(Расходка[Наименование расходного материала],MATCH(Расходка[№],Поиск_расходки[Индекс11],0)),"")</f>
        <v>Telescope ™ II 6F</v>
      </c>
      <c r="AC25" s="138" t="str">
        <f>IFERROR(INDEX(Расходка[Наименование расходного материала],MATCH(Расходка[№],Поиск_расходки[Индекс12],0)),"")</f>
        <v>Telescope ™ II 6F</v>
      </c>
      <c r="AD25" s="138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405</v>
      </c>
      <c r="E26" s="141">
        <f>IF(ISNUMBER(SEARCH('Карта учёта'!$B$13,Расходка[[#This Row],[Наименование расходного материала]])),MAX($E$1:E25)+1,0)</f>
        <v>0</v>
      </c>
      <c r="F26" s="141">
        <f>IF(ISNUMBER(SEARCH('Карта учёта'!$B$14,Расходка[[#This Row],[Наименование расходного материала]])),MAX($F$1:F25)+1,0)</f>
        <v>1</v>
      </c>
      <c r="G26" s="141">
        <f>IF(ISNUMBER(SEARCH('Карта учёта'!$B$15,Расходка[Наименование расходного материала])),MAX($G$1:G25)+1,0)</f>
        <v>0</v>
      </c>
      <c r="H26" s="141">
        <f>IF(ISNUMBER(SEARCH('Карта учёта'!$B$16,Расходка[Наименование расходного материала])),MAX($H$1:H25)+1,0)</f>
        <v>0</v>
      </c>
      <c r="I26" s="141">
        <f>IF(ISNUMBER(SEARCH('Карта учёта'!$B$17,Расходка[Наименование расходного материала])),MAX($I$1:I25)+1,0)</f>
        <v>0</v>
      </c>
      <c r="J26" s="141">
        <f>IF(ISNUMBER(SEARCH('Карта учёта'!$B$18,Расходка[Наименование расходного материала])),MAX($J$1:J25)+1,0)</f>
        <v>0</v>
      </c>
      <c r="K26" s="141">
        <f>IF(ISNUMBER(SEARCH('Карта учёта'!$B$19,Расходка[Наименование расходного материала])),MAX($K$1:K25)+1,0)</f>
        <v>25</v>
      </c>
      <c r="L26" s="141">
        <f>IF(ISNUMBER(SEARCH('Карта учёта'!$B$20,Расходка[Наименование расходного материала])),MAX($L$1:L25)+1,0)</f>
        <v>25</v>
      </c>
      <c r="M26" s="141">
        <f>IF(ISNUMBER(SEARCH('Карта учёта'!$B$21,Расходка[Наименование расходного материала])),MAX($M$1:M25)+1,0)</f>
        <v>25</v>
      </c>
      <c r="N26" s="141">
        <f>IF(ISNUMBER(SEARCH('Карта учёта'!$B$22,Расходка[Наименование расходного материала])),MAX($N$1:N25)+1,0)</f>
        <v>25</v>
      </c>
      <c r="O26" s="141">
        <f>IF(ISNUMBER(SEARCH('Карта учёта'!$B$23,Расходка[Наименование расходного материала])),MAX($O$1:O25)+1,0)</f>
        <v>25</v>
      </c>
      <c r="P26" s="141">
        <f>IF(ISNUMBER(SEARCH('Карта учёта'!$B$24,Расходка[Наименование расходного материала])),MAX($P$1:P25)+1,0)</f>
        <v>25</v>
      </c>
      <c r="Q26" s="141">
        <f>IF(ISNUMBER(SEARCH('Карта учёта'!$B$25,Расходка[Наименование расходного материала])),MAX($Q$1:Q25)+1,0)</f>
        <v>25</v>
      </c>
      <c r="R26" s="143" t="str">
        <f>IFERROR(INDEX(Расходка[Наименование расходного материала],MATCH(Расходка[№],Поиск_расходки[Индекс1],0)),"")</f>
        <v/>
      </c>
      <c r="S26" s="143" t="str">
        <f>IFERROR(INDEX(Расходка[Наименование расходного материала],MATCH(Расходка[№],Поиск_расходки[Индекс2],0)),"")</f>
        <v/>
      </c>
      <c r="T26" s="143" t="str">
        <f>IFERROR(INDEX(Расходка[Наименование расходного материала],MATCH(Расходка[№],Поиск_расходки[Индекс3],0)),"")</f>
        <v/>
      </c>
      <c r="U26" s="143" t="str">
        <f>IFERROR(INDEX(Расходка[Наименование расходного материала],MATCH(Расходка[№],Поиск_расходки[Индекс4],0)),"")</f>
        <v/>
      </c>
      <c r="V26" s="143" t="str">
        <f>IFERROR(INDEX(Расходка[Наименование расходного материала],MATCH(Расходка[№],Поиск_расходки[Индекс5],0)),"")</f>
        <v/>
      </c>
      <c r="W26" s="143" t="str">
        <f>IFERROR(INDEX(Расходка[Наименование расходного материала],MATCH(Расходка[№],Поиск_расходки[Индекс6],0)),"")</f>
        <v/>
      </c>
      <c r="X26" s="143" t="str">
        <f>IFERROR(INDEX(Расходка[Наименование расходного материала],MATCH(Расходка[№],Поиск_расходки[Индекс7],0)),"")</f>
        <v>Launcher 6F EBU 3.5</v>
      </c>
      <c r="Y26" s="143" t="str">
        <f>IFERROR(INDEX(Расходка[Наименование расходного материала],MATCH(Расходка[№],Поиск_расходки[Индекс8],0)),"")</f>
        <v>Launcher 6F EBU 3.5</v>
      </c>
      <c r="Z26" s="143" t="str">
        <f>IFERROR(INDEX(Расходка[Наименование расходного материала],MATCH(Расходка[№],Поиск_расходки[Индекс9],0)),"")</f>
        <v>Launcher 6F EBU 3.5</v>
      </c>
      <c r="AA26" s="143" t="str">
        <f>IFERROR(INDEX(Расходка[Наименование расходного материала],MATCH(Расходка[№],Поиск_расходки[Индекс10],0)),"")</f>
        <v>Launcher 6F EBU 3.5</v>
      </c>
      <c r="AB26" s="143" t="str">
        <f>IFERROR(INDEX(Расходка[Наименование расходного материала],MATCH(Расходка[№],Поиск_расходки[Индекс11],0)),"")</f>
        <v>Launcher 6F EBU 3.5</v>
      </c>
      <c r="AC26" s="143" t="str">
        <f>IFERROR(INDEX(Расходка[Наименование расходного материала],MATCH(Расходка[№],Поиск_расходки[Индекс12],0)),"")</f>
        <v>Launcher 6F EBU 3.5</v>
      </c>
      <c r="AD26" s="143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376</v>
      </c>
    </row>
    <row r="27" spans="1:33">
      <c r="A27">
        <v>26</v>
      </c>
      <c r="B27" t="s">
        <v>4</v>
      </c>
      <c r="C27" t="s">
        <v>406</v>
      </c>
      <c r="E27" s="141">
        <f>IF(ISNUMBER(SEARCH('Карта учёта'!$B$13,Расходка[[#This Row],[Наименование расходного материала]])),MAX($E$1:E26)+1,0)</f>
        <v>0</v>
      </c>
      <c r="F27" s="141">
        <f>IF(ISNUMBER(SEARCH('Карта учёта'!$B$14,Расходка[[#This Row],[Наименование расходного материала]])),MAX($F$1:F26)+1,0)</f>
        <v>0</v>
      </c>
      <c r="G27" s="141">
        <f>IF(ISNUMBER(SEARCH('Карта учёта'!$B$15,Расходка[Наименование расходного материала])),MAX($G$1:G26)+1,0)</f>
        <v>0</v>
      </c>
      <c r="H27" s="141">
        <f>IF(ISNUMBER(SEARCH('Карта учёта'!$B$16,Расходка[Наименование расходного материала])),MAX($H$1:H26)+1,0)</f>
        <v>0</v>
      </c>
      <c r="I27" s="141">
        <f>IF(ISNUMBER(SEARCH('Карта учёта'!$B$17,Расходка[Наименование расходного материала])),MAX($I$1:I26)+1,0)</f>
        <v>0</v>
      </c>
      <c r="J27" s="141">
        <f>IF(ISNUMBER(SEARCH('Карта учёта'!$B$18,Расходка[Наименование расходного материала])),MAX($J$1:J26)+1,0)</f>
        <v>0</v>
      </c>
      <c r="K27" s="141">
        <f>IF(ISNUMBER(SEARCH('Карта учёта'!$B$19,Расходка[Наименование расходного материала])),MAX($K$1:K26)+1,0)</f>
        <v>26</v>
      </c>
      <c r="L27" s="141">
        <f>IF(ISNUMBER(SEARCH('Карта учёта'!$B$20,Расходка[Наименование расходного материала])),MAX($L$1:L26)+1,0)</f>
        <v>26</v>
      </c>
      <c r="M27" s="141">
        <f>IF(ISNUMBER(SEARCH('Карта учёта'!$B$21,Расходка[Наименование расходного материала])),MAX($M$1:M26)+1,0)</f>
        <v>26</v>
      </c>
      <c r="N27" s="141">
        <f>IF(ISNUMBER(SEARCH('Карта учёта'!$B$22,Расходка[Наименование расходного материала])),MAX($N$1:N26)+1,0)</f>
        <v>26</v>
      </c>
      <c r="O27" s="141">
        <f>IF(ISNUMBER(SEARCH('Карта учёта'!$B$23,Расходка[Наименование расходного материала])),MAX($O$1:O26)+1,0)</f>
        <v>26</v>
      </c>
      <c r="P27" s="141">
        <f>IF(ISNUMBER(SEARCH('Карта учёта'!$B$24,Расходка[Наименование расходного материала])),MAX($P$1:P26)+1,0)</f>
        <v>26</v>
      </c>
      <c r="Q27" s="141">
        <f>IF(ISNUMBER(SEARCH('Карта учёта'!$B$25,Расходка[Наименование расходного материала])),MAX($Q$1:Q26)+1,0)</f>
        <v>26</v>
      </c>
      <c r="R27" s="143" t="str">
        <f>IFERROR(INDEX(Расходка[Наименование расходного материала],MATCH(Расходка[№],Поиск_расходки[Индекс1],0)),"")</f>
        <v/>
      </c>
      <c r="S27" s="143" t="str">
        <f>IFERROR(INDEX(Расходка[Наименование расходного материала],MATCH(Расходка[№],Поиск_расходки[Индекс2],0)),"")</f>
        <v/>
      </c>
      <c r="T27" s="143" t="str">
        <f>IFERROR(INDEX(Расходка[Наименование расходного материала],MATCH(Расходка[№],Поиск_расходки[Индекс3],0)),"")</f>
        <v/>
      </c>
      <c r="U27" s="143" t="str">
        <f>IFERROR(INDEX(Расходка[Наименование расходного материала],MATCH(Расходка[№],Поиск_расходки[Индекс4],0)),"")</f>
        <v/>
      </c>
      <c r="V27" s="143" t="str">
        <f>IFERROR(INDEX(Расходка[Наименование расходного материала],MATCH(Расходка[№],Поиск_расходки[Индекс5],0)),"")</f>
        <v/>
      </c>
      <c r="W27" s="143" t="str">
        <f>IFERROR(INDEX(Расходка[Наименование расходного материала],MATCH(Расходка[№],Поиск_расходки[Индекс6],0)),"")</f>
        <v/>
      </c>
      <c r="X27" s="143" t="str">
        <f>IFERROR(INDEX(Расходка[Наименование расходного материала],MATCH(Расходка[№],Поиск_расходки[Индекс7],0)),"")</f>
        <v>Launcher 6F EBU 4.0</v>
      </c>
      <c r="Y27" s="143" t="str">
        <f>IFERROR(INDEX(Расходка[Наименование расходного материала],MATCH(Расходка[№],Поиск_расходки[Индекс8],0)),"")</f>
        <v>Launcher 6F EBU 4.0</v>
      </c>
      <c r="Z27" s="143" t="str">
        <f>IFERROR(INDEX(Расходка[Наименование расходного материала],MATCH(Расходка[№],Поиск_расходки[Индекс9],0)),"")</f>
        <v>Launcher 6F EBU 4.0</v>
      </c>
      <c r="AA27" s="143" t="str">
        <f>IFERROR(INDEX(Расходка[Наименование расходного материала],MATCH(Расходка[№],Поиск_расходки[Индекс10],0)),"")</f>
        <v>Launcher 6F EBU 4.0</v>
      </c>
      <c r="AB27" s="143" t="str">
        <f>IFERROR(INDEX(Расходка[Наименование расходного материала],MATCH(Расходка[№],Поиск_расходки[Индекс11],0)),"")</f>
        <v>Launcher 6F EBU 4.0</v>
      </c>
      <c r="AC27" s="143" t="str">
        <f>IFERROR(INDEX(Расходка[Наименование расходного материала],MATCH(Расходка[№],Поиск_расходки[Индекс12],0)),"")</f>
        <v>Launcher 6F EBU 4.0</v>
      </c>
      <c r="AD27" s="143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377</v>
      </c>
    </row>
    <row r="28" spans="1:33">
      <c r="A28">
        <v>27</v>
      </c>
      <c r="B28" t="s">
        <v>4</v>
      </c>
      <c r="C28" t="s">
        <v>407</v>
      </c>
      <c r="E28" s="141">
        <f>IF(ISNUMBER(SEARCH('Карта учёта'!$B$13,Расходка[[#This Row],[Наименование расходного материала]])),MAX($E$1:E27)+1,0)</f>
        <v>0</v>
      </c>
      <c r="F28" s="141">
        <f>IF(ISNUMBER(SEARCH('Карта учёта'!$B$14,Расходка[[#This Row],[Наименование расходного материала]])),MAX($F$1:F27)+1,0)</f>
        <v>0</v>
      </c>
      <c r="G28" s="141">
        <f>IF(ISNUMBER(SEARCH('Карта учёта'!$B$15,Расходка[Наименование расходного материала])),MAX($G$1:G27)+1,0)</f>
        <v>0</v>
      </c>
      <c r="H28" s="141">
        <f>IF(ISNUMBER(SEARCH('Карта учёта'!$B$16,Расходка[Наименование расходного материала])),MAX($H$1:H27)+1,0)</f>
        <v>0</v>
      </c>
      <c r="I28" s="141">
        <f>IF(ISNUMBER(SEARCH('Карта учёта'!$B$17,Расходка[Наименование расходного материала])),MAX($I$1:I27)+1,0)</f>
        <v>0</v>
      </c>
      <c r="J28" s="141">
        <f>IF(ISNUMBER(SEARCH('Карта учёта'!$B$18,Расходка[Наименование расходного материала])),MAX($J$1:J27)+1,0)</f>
        <v>0</v>
      </c>
      <c r="K28" s="141">
        <f>IF(ISNUMBER(SEARCH('Карта учёта'!$B$19,Расходка[Наименование расходного материала])),MAX($K$1:K27)+1,0)</f>
        <v>27</v>
      </c>
      <c r="L28" s="141">
        <f>IF(ISNUMBER(SEARCH('Карта учёта'!$B$20,Расходка[Наименование расходного материала])),MAX($L$1:L27)+1,0)</f>
        <v>27</v>
      </c>
      <c r="M28" s="141">
        <f>IF(ISNUMBER(SEARCH('Карта учёта'!$B$21,Расходка[Наименование расходного материала])),MAX($M$1:M27)+1,0)</f>
        <v>27</v>
      </c>
      <c r="N28" s="141">
        <f>IF(ISNUMBER(SEARCH('Карта учёта'!$B$22,Расходка[Наименование расходного материала])),MAX($N$1:N27)+1,0)</f>
        <v>27</v>
      </c>
      <c r="O28" s="141">
        <f>IF(ISNUMBER(SEARCH('Карта учёта'!$B$23,Расходка[Наименование расходного материала])),MAX($O$1:O27)+1,0)</f>
        <v>27</v>
      </c>
      <c r="P28" s="141">
        <f>IF(ISNUMBER(SEARCH('Карта учёта'!$B$24,Расходка[Наименование расходного материала])),MAX($P$1:P27)+1,0)</f>
        <v>27</v>
      </c>
      <c r="Q28" s="141">
        <f>IF(ISNUMBER(SEARCH('Карта учёта'!$B$25,Расходка[Наименование расходного материала])),MAX($Q$1:Q27)+1,0)</f>
        <v>27</v>
      </c>
      <c r="R28" s="143" t="str">
        <f>IFERROR(INDEX(Расходка[Наименование расходного материала],MATCH(Расходка[№],Поиск_расходки[Индекс1],0)),"")</f>
        <v/>
      </c>
      <c r="S28" s="143" t="str">
        <f>IFERROR(INDEX(Расходка[Наименование расходного материала],MATCH(Расходка[№],Поиск_расходки[Индекс2],0)),"")</f>
        <v/>
      </c>
      <c r="T28" s="143" t="str">
        <f>IFERROR(INDEX(Расходка[Наименование расходного материала],MATCH(Расходка[№],Поиск_расходки[Индекс3],0)),"")</f>
        <v/>
      </c>
      <c r="U28" s="143" t="str">
        <f>IFERROR(INDEX(Расходка[Наименование расходного материала],MATCH(Расходка[№],Поиск_расходки[Индекс4],0)),"")</f>
        <v/>
      </c>
      <c r="V28" s="143" t="str">
        <f>IFERROR(INDEX(Расходка[Наименование расходного материала],MATCH(Расходка[№],Поиск_расходки[Индекс5],0)),"")</f>
        <v/>
      </c>
      <c r="W28" s="143" t="str">
        <f>IFERROR(INDEX(Расходка[Наименование расходного материала],MATCH(Расходка[№],Поиск_расходки[Индекс6],0)),"")</f>
        <v/>
      </c>
      <c r="X28" s="143" t="str">
        <f>IFERROR(INDEX(Расходка[Наименование расходного материала],MATCH(Расходка[№],Поиск_расходки[Индекс7],0)),"")</f>
        <v>Launcher 6F JL 3.5</v>
      </c>
      <c r="Y28" s="143" t="str">
        <f>IFERROR(INDEX(Расходка[Наименование расходного материала],MATCH(Расходка[№],Поиск_расходки[Индекс8],0)),"")</f>
        <v>Launcher 6F JL 3.5</v>
      </c>
      <c r="Z28" s="143" t="str">
        <f>IFERROR(INDEX(Расходка[Наименование расходного материала],MATCH(Расходка[№],Поиск_расходки[Индекс9],0)),"")</f>
        <v>Launcher 6F JL 3.5</v>
      </c>
      <c r="AA28" s="143" t="str">
        <f>IFERROR(INDEX(Расходка[Наименование расходного материала],MATCH(Расходка[№],Поиск_расходки[Индекс10],0)),"")</f>
        <v>Launcher 6F JL 3.5</v>
      </c>
      <c r="AB28" s="143" t="str">
        <f>IFERROR(INDEX(Расходка[Наименование расходного материала],MATCH(Расходка[№],Поиск_расходки[Индекс11],0)),"")</f>
        <v>Launcher 6F JL 3.5</v>
      </c>
      <c r="AC28" s="143" t="str">
        <f>IFERROR(INDEX(Расходка[Наименование расходного материала],MATCH(Расходка[№],Поиск_расходки[Индекс12],0)),"")</f>
        <v>Launcher 6F JL 3.5</v>
      </c>
      <c r="AD28" s="143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408</v>
      </c>
      <c r="E29" s="141">
        <f>IF(ISNUMBER(SEARCH('Карта учёта'!$B$13,Расходка[[#This Row],[Наименование расходного материала]])),MAX($E$1:E28)+1,0)</f>
        <v>0</v>
      </c>
      <c r="F29" s="141">
        <f>IF(ISNUMBER(SEARCH('Карта учёта'!$B$14,Расходка[[#This Row],[Наименование расходного материала]])),MAX($F$1:F28)+1,0)</f>
        <v>0</v>
      </c>
      <c r="G29" s="141">
        <f>IF(ISNUMBER(SEARCH('Карта учёта'!$B$15,Расходка[Наименование расходного материала])),MAX($G$1:G28)+1,0)</f>
        <v>0</v>
      </c>
      <c r="H29" s="141">
        <f>IF(ISNUMBER(SEARCH('Карта учёта'!$B$16,Расходка[Наименование расходного материала])),MAX($H$1:H28)+1,0)</f>
        <v>0</v>
      </c>
      <c r="I29" s="141">
        <f>IF(ISNUMBER(SEARCH('Карта учёта'!$B$17,Расходка[Наименование расходного материала])),MAX($I$1:I28)+1,0)</f>
        <v>0</v>
      </c>
      <c r="J29" s="141">
        <f>IF(ISNUMBER(SEARCH('Карта учёта'!$B$18,Расходка[Наименование расходного материала])),MAX($J$1:J28)+1,0)</f>
        <v>0</v>
      </c>
      <c r="K29" s="141">
        <f>IF(ISNUMBER(SEARCH('Карта учёта'!$B$19,Расходка[Наименование расходного материала])),MAX($K$1:K28)+1,0)</f>
        <v>28</v>
      </c>
      <c r="L29" s="141">
        <f>IF(ISNUMBER(SEARCH('Карта учёта'!$B$20,Расходка[Наименование расходного материала])),MAX($L$1:L28)+1,0)</f>
        <v>28</v>
      </c>
      <c r="M29" s="141">
        <f>IF(ISNUMBER(SEARCH('Карта учёта'!$B$21,Расходка[Наименование расходного материала])),MAX($M$1:M28)+1,0)</f>
        <v>28</v>
      </c>
      <c r="N29" s="141">
        <f>IF(ISNUMBER(SEARCH('Карта учёта'!$B$22,Расходка[Наименование расходного материала])),MAX($N$1:N28)+1,0)</f>
        <v>28</v>
      </c>
      <c r="O29" s="141">
        <f>IF(ISNUMBER(SEARCH('Карта учёта'!$B$23,Расходка[Наименование расходного материала])),MAX($O$1:O28)+1,0)</f>
        <v>28</v>
      </c>
      <c r="P29" s="141">
        <f>IF(ISNUMBER(SEARCH('Карта учёта'!$B$24,Расходка[Наименование расходного материала])),MAX($P$1:P28)+1,0)</f>
        <v>28</v>
      </c>
      <c r="Q29" s="141">
        <f>IF(ISNUMBER(SEARCH('Карта учёта'!$B$25,Расходка[Наименование расходного материала])),MAX($Q$1:Q28)+1,0)</f>
        <v>28</v>
      </c>
      <c r="R29" s="143" t="str">
        <f>IFERROR(INDEX(Расходка[Наименование расходного материала],MATCH(Расходка[№],Поиск_расходки[Индекс1],0)),"")</f>
        <v/>
      </c>
      <c r="S29" s="143" t="str">
        <f>IFERROR(INDEX(Расходка[Наименование расходного материала],MATCH(Расходка[№],Поиск_расходки[Индекс2],0)),"")</f>
        <v/>
      </c>
      <c r="T29" s="143" t="str">
        <f>IFERROR(INDEX(Расходка[Наименование расходного материала],MATCH(Расходка[№],Поиск_расходки[Индекс3],0)),"")</f>
        <v/>
      </c>
      <c r="U29" s="143" t="str">
        <f>IFERROR(INDEX(Расходка[Наименование расходного материала],MATCH(Расходка[№],Поиск_расходки[Индекс4],0)),"")</f>
        <v/>
      </c>
      <c r="V29" s="143" t="str">
        <f>IFERROR(INDEX(Расходка[Наименование расходного материала],MATCH(Расходка[№],Поиск_расходки[Индекс5],0)),"")</f>
        <v/>
      </c>
      <c r="W29" s="143" t="str">
        <f>IFERROR(INDEX(Расходка[Наименование расходного материала],MATCH(Расходка[№],Поиск_расходки[Индекс6],0)),"")</f>
        <v/>
      </c>
      <c r="X29" s="143" t="str">
        <f>IFERROR(INDEX(Расходка[Наименование расходного материала],MATCH(Расходка[№],Поиск_расходки[Индекс7],0)),"")</f>
        <v>Launcher 6F JL 4.0</v>
      </c>
      <c r="Y29" s="143" t="str">
        <f>IFERROR(INDEX(Расходка[Наименование расходного материала],MATCH(Расходка[№],Поиск_расходки[Индекс8],0)),"")</f>
        <v>Launcher 6F JL 4.0</v>
      </c>
      <c r="Z29" s="143" t="str">
        <f>IFERROR(INDEX(Расходка[Наименование расходного материала],MATCH(Расходка[№],Поиск_расходки[Индекс9],0)),"")</f>
        <v>Launcher 6F JL 4.0</v>
      </c>
      <c r="AA29" s="143" t="str">
        <f>IFERROR(INDEX(Расходка[Наименование расходного материала],MATCH(Расходка[№],Поиск_расходки[Индекс10],0)),"")</f>
        <v>Launcher 6F JL 4.0</v>
      </c>
      <c r="AB29" s="143" t="str">
        <f>IFERROR(INDEX(Расходка[Наименование расходного материала],MATCH(Расходка[№],Поиск_расходки[Индекс11],0)),"")</f>
        <v>Launcher 6F JL 4.0</v>
      </c>
      <c r="AC29" s="143" t="str">
        <f>IFERROR(INDEX(Расходка[Наименование расходного материала],MATCH(Расходка[№],Поиск_расходки[Индекс12],0)),"")</f>
        <v>Launcher 6F JL 4.0</v>
      </c>
      <c r="AD29" s="143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423</v>
      </c>
    </row>
    <row r="30" spans="1:33">
      <c r="A30">
        <v>29</v>
      </c>
      <c r="B30" t="s">
        <v>4</v>
      </c>
      <c r="C30" t="s">
        <v>414</v>
      </c>
      <c r="E30" s="141">
        <f>IF(ISNUMBER(SEARCH('Карта учёта'!$B$13,Расходка[[#This Row],[Наименование расходного материала]])),MAX($E$1:E29)+1,0)</f>
        <v>0</v>
      </c>
      <c r="F30" s="141">
        <f>IF(ISNUMBER(SEARCH('Карта учёта'!$B$14,Расходка[[#This Row],[Наименование расходного материала]])),MAX($F$1:F29)+1,0)</f>
        <v>0</v>
      </c>
      <c r="G30" s="141">
        <f>IF(ISNUMBER(SEARCH('Карта учёта'!$B$15,Расходка[Наименование расходного материала])),MAX($G$1:G29)+1,0)</f>
        <v>0</v>
      </c>
      <c r="H30" s="141">
        <f>IF(ISNUMBER(SEARCH('Карта учёта'!$B$16,Расходка[Наименование расходного материала])),MAX($H$1:H29)+1,0)</f>
        <v>0</v>
      </c>
      <c r="I30" s="141">
        <f>IF(ISNUMBER(SEARCH('Карта учёта'!$B$17,Расходка[Наименование расходного материала])),MAX($I$1:I29)+1,0)</f>
        <v>0</v>
      </c>
      <c r="J30" s="141">
        <f>IF(ISNUMBER(SEARCH('Карта учёта'!$B$18,Расходка[Наименование расходного материала])),MAX($J$1:J29)+1,0)</f>
        <v>0</v>
      </c>
      <c r="K30" s="141">
        <f>IF(ISNUMBER(SEARCH('Карта учёта'!$B$19,Расходка[Наименование расходного материала])),MAX($K$1:K29)+1,0)</f>
        <v>29</v>
      </c>
      <c r="L30" s="141">
        <f>IF(ISNUMBER(SEARCH('Карта учёта'!$B$20,Расходка[Наименование расходного материала])),MAX($L$1:L29)+1,0)</f>
        <v>29</v>
      </c>
      <c r="M30" s="141">
        <f>IF(ISNUMBER(SEARCH('Карта учёта'!$B$21,Расходка[Наименование расходного материала])),MAX($M$1:M29)+1,0)</f>
        <v>29</v>
      </c>
      <c r="N30" s="141">
        <f>IF(ISNUMBER(SEARCH('Карта учёта'!$B$22,Расходка[Наименование расходного материала])),MAX($N$1:N29)+1,0)</f>
        <v>29</v>
      </c>
      <c r="O30" s="141">
        <f>IF(ISNUMBER(SEARCH('Карта учёта'!$B$23,Расходка[Наименование расходного материала])),MAX($O$1:O29)+1,0)</f>
        <v>29</v>
      </c>
      <c r="P30" s="141">
        <f>IF(ISNUMBER(SEARCH('Карта учёта'!$B$24,Расходка[Наименование расходного материала])),MAX($P$1:P29)+1,0)</f>
        <v>29</v>
      </c>
      <c r="Q30" s="141">
        <f>IF(ISNUMBER(SEARCH('Карта учёта'!$B$25,Расходка[Наименование расходного материала])),MAX($Q$1:Q29)+1,0)</f>
        <v>29</v>
      </c>
      <c r="R30" s="143" t="str">
        <f>IFERROR(INDEX(Расходка[Наименование расходного материала],MATCH(Расходка[№],Поиск_расходки[Индекс1],0)),"")</f>
        <v/>
      </c>
      <c r="S30" s="143" t="str">
        <f>IFERROR(INDEX(Расходка[Наименование расходного материала],MATCH(Расходка[№],Поиск_расходки[Индекс2],0)),"")</f>
        <v/>
      </c>
      <c r="T30" s="143" t="str">
        <f>IFERROR(INDEX(Расходка[Наименование расходного материала],MATCH(Расходка[№],Поиск_расходки[Индекс3],0)),"")</f>
        <v/>
      </c>
      <c r="U30" s="143" t="str">
        <f>IFERROR(INDEX(Расходка[Наименование расходного материала],MATCH(Расходка[№],Поиск_расходки[Индекс4],0)),"")</f>
        <v/>
      </c>
      <c r="V30" s="143" t="str">
        <f>IFERROR(INDEX(Расходка[Наименование расходного материала],MATCH(Расходка[№],Поиск_расходки[Индекс5],0)),"")</f>
        <v/>
      </c>
      <c r="W30" s="143" t="str">
        <f>IFERROR(INDEX(Расходка[Наименование расходного материала],MATCH(Расходка[№],Поиск_расходки[Индекс6],0)),"")</f>
        <v/>
      </c>
      <c r="X30" s="143" t="str">
        <f>IFERROR(INDEX(Расходка[Наименование расходного материала],MATCH(Расходка[№],Поиск_расходки[Индекс7],0)),"")</f>
        <v>Launcher 6F JL 4.5</v>
      </c>
      <c r="Y30" s="143" t="str">
        <f>IFERROR(INDEX(Расходка[Наименование расходного материала],MATCH(Расходка[№],Поиск_расходки[Индекс8],0)),"")</f>
        <v>Launcher 6F JL 4.5</v>
      </c>
      <c r="Z30" s="143" t="str">
        <f>IFERROR(INDEX(Расходка[Наименование расходного материала],MATCH(Расходка[№],Поиск_расходки[Индекс9],0)),"")</f>
        <v>Launcher 6F JL 4.5</v>
      </c>
      <c r="AA30" s="143" t="str">
        <f>IFERROR(INDEX(Расходка[Наименование расходного материала],MATCH(Расходка[№],Поиск_расходки[Индекс10],0)),"")</f>
        <v>Launcher 6F JL 4.5</v>
      </c>
      <c r="AB30" s="143" t="str">
        <f>IFERROR(INDEX(Расходка[Наименование расходного материала],MATCH(Расходка[№],Поиск_расходки[Индекс11],0)),"")</f>
        <v>Launcher 6F JL 4.5</v>
      </c>
      <c r="AC30" s="143" t="str">
        <f>IFERROR(INDEX(Расходка[Наименование расходного материала],MATCH(Расходка[№],Поиск_расходки[Индекс12],0)),"")</f>
        <v>Launcher 6F JL 4.5</v>
      </c>
      <c r="AD30" s="143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434</v>
      </c>
    </row>
    <row r="31" spans="1:33">
      <c r="A31">
        <v>30</v>
      </c>
      <c r="B31" t="s">
        <v>4</v>
      </c>
      <c r="C31" t="s">
        <v>409</v>
      </c>
      <c r="E31" s="141">
        <f>IF(ISNUMBER(SEARCH('Карта учёта'!$B$13,Расходка[[#This Row],[Наименование расходного материала]])),MAX($E$1:E30)+1,0)</f>
        <v>0</v>
      </c>
      <c r="F31" s="141">
        <f>IF(ISNUMBER(SEARCH('Карта учёта'!$B$14,Расходка[[#This Row],[Наименование расходного материала]])),MAX($F$1:F30)+1,0)</f>
        <v>0</v>
      </c>
      <c r="G31" s="141">
        <f>IF(ISNUMBER(SEARCH('Карта учёта'!$B$15,Расходка[Наименование расходного материала])),MAX($G$1:G30)+1,0)</f>
        <v>0</v>
      </c>
      <c r="H31" s="141">
        <f>IF(ISNUMBER(SEARCH('Карта учёта'!$B$16,Расходка[Наименование расходного материала])),MAX($H$1:H30)+1,0)</f>
        <v>0</v>
      </c>
      <c r="I31" s="141">
        <f>IF(ISNUMBER(SEARCH('Карта учёта'!$B$17,Расходка[Наименование расходного материала])),MAX($I$1:I30)+1,0)</f>
        <v>0</v>
      </c>
      <c r="J31" s="141">
        <f>IF(ISNUMBER(SEARCH('Карта учёта'!$B$18,Расходка[Наименование расходного материала])),MAX($J$1:J30)+1,0)</f>
        <v>0</v>
      </c>
      <c r="K31" s="141">
        <f>IF(ISNUMBER(SEARCH('Карта учёта'!$B$19,Расходка[Наименование расходного материала])),MAX($K$1:K30)+1,0)</f>
        <v>30</v>
      </c>
      <c r="L31" s="141">
        <f>IF(ISNUMBER(SEARCH('Карта учёта'!$B$20,Расходка[Наименование расходного материала])),MAX($L$1:L30)+1,0)</f>
        <v>30</v>
      </c>
      <c r="M31" s="141">
        <f>IF(ISNUMBER(SEARCH('Карта учёта'!$B$21,Расходка[Наименование расходного материала])),MAX($M$1:M30)+1,0)</f>
        <v>30</v>
      </c>
      <c r="N31" s="141">
        <f>IF(ISNUMBER(SEARCH('Карта учёта'!$B$22,Расходка[Наименование расходного материала])),MAX($N$1:N30)+1,0)</f>
        <v>30</v>
      </c>
      <c r="O31" s="141">
        <f>IF(ISNUMBER(SEARCH('Карта учёта'!$B$23,Расходка[Наименование расходного материала])),MAX($O$1:O30)+1,0)</f>
        <v>30</v>
      </c>
      <c r="P31" s="141">
        <f>IF(ISNUMBER(SEARCH('Карта учёта'!$B$24,Расходка[Наименование расходного материала])),MAX($P$1:P30)+1,0)</f>
        <v>30</v>
      </c>
      <c r="Q31" s="141">
        <f>IF(ISNUMBER(SEARCH('Карта учёта'!$B$25,Расходка[Наименование расходного материала])),MAX($Q$1:Q30)+1,0)</f>
        <v>30</v>
      </c>
      <c r="R31" s="143" t="str">
        <f>IFERROR(INDEX(Расходка[Наименование расходного материала],MATCH(Расходка[№],Поиск_расходки[Индекс1],0)),"")</f>
        <v/>
      </c>
      <c r="S31" s="143" t="str">
        <f>IFERROR(INDEX(Расходка[Наименование расходного материала],MATCH(Расходка[№],Поиск_расходки[Индекс2],0)),"")</f>
        <v/>
      </c>
      <c r="T31" s="143" t="str">
        <f>IFERROR(INDEX(Расходка[Наименование расходного материала],MATCH(Расходка[№],Поиск_расходки[Индекс3],0)),"")</f>
        <v/>
      </c>
      <c r="U31" s="143" t="str">
        <f>IFERROR(INDEX(Расходка[Наименование расходного материала],MATCH(Расходка[№],Поиск_расходки[Индекс4],0)),"")</f>
        <v/>
      </c>
      <c r="V31" s="143" t="str">
        <f>IFERROR(INDEX(Расходка[Наименование расходного материала],MATCH(Расходка[№],Поиск_расходки[Индекс5],0)),"")</f>
        <v/>
      </c>
      <c r="W31" s="143" t="str">
        <f>IFERROR(INDEX(Расходка[Наименование расходного материала],MATCH(Расходка[№],Поиск_расходки[Индекс6],0)),"")</f>
        <v/>
      </c>
      <c r="X31" s="143" t="str">
        <f>IFERROR(INDEX(Расходка[Наименование расходного материала],MATCH(Расходка[№],Поиск_расходки[Индекс7],0)),"")</f>
        <v>Launcher 6F JR 3.5</v>
      </c>
      <c r="Y31" s="143" t="str">
        <f>IFERROR(INDEX(Расходка[Наименование расходного материала],MATCH(Расходка[№],Поиск_расходки[Индекс8],0)),"")</f>
        <v>Launcher 6F JR 3.5</v>
      </c>
      <c r="Z31" s="143" t="str">
        <f>IFERROR(INDEX(Расходка[Наименование расходного материала],MATCH(Расходка[№],Поиск_расходки[Индекс9],0)),"")</f>
        <v>Launcher 6F JR 3.5</v>
      </c>
      <c r="AA31" s="143" t="str">
        <f>IFERROR(INDEX(Расходка[Наименование расходного материала],MATCH(Расходка[№],Поиск_расходки[Индекс10],0)),"")</f>
        <v>Launcher 6F JR 3.5</v>
      </c>
      <c r="AB31" s="143" t="str">
        <f>IFERROR(INDEX(Расходка[Наименование расходного материала],MATCH(Расходка[№],Поиск_расходки[Индекс11],0)),"")</f>
        <v>Launcher 6F JR 3.5</v>
      </c>
      <c r="AC31" s="143" t="str">
        <f>IFERROR(INDEX(Расходка[Наименование расходного материала],MATCH(Расходка[№],Поиск_расходки[Индекс12],0)),"")</f>
        <v>Launcher 6F JR 3.5</v>
      </c>
      <c r="AD31" s="143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410</v>
      </c>
      <c r="E32" s="141">
        <f>IF(ISNUMBER(SEARCH('Карта учёта'!$B$13,Расходка[[#This Row],[Наименование расходного материала]])),MAX($E$1:E31)+1,0)</f>
        <v>0</v>
      </c>
      <c r="F32" s="141">
        <f>IF(ISNUMBER(SEARCH('Карта учёта'!$B$14,Расходка[[#This Row],[Наименование расходного материала]])),MAX($F$1:F31)+1,0)</f>
        <v>0</v>
      </c>
      <c r="G32" s="141">
        <f>IF(ISNUMBER(SEARCH('Карта учёта'!$B$15,Расходка[Наименование расходного материала])),MAX($G$1:G31)+1,0)</f>
        <v>0</v>
      </c>
      <c r="H32" s="141">
        <f>IF(ISNUMBER(SEARCH('Карта учёта'!$B$16,Расходка[Наименование расходного материала])),MAX($H$1:H31)+1,0)</f>
        <v>0</v>
      </c>
      <c r="I32" s="141">
        <f>IF(ISNUMBER(SEARCH('Карта учёта'!$B$17,Расходка[Наименование расходного материала])),MAX($I$1:I31)+1,0)</f>
        <v>0</v>
      </c>
      <c r="J32" s="141">
        <f>IF(ISNUMBER(SEARCH('Карта учёта'!$B$18,Расходка[Наименование расходного материала])),MAX($J$1:J31)+1,0)</f>
        <v>0</v>
      </c>
      <c r="K32" s="141">
        <f>IF(ISNUMBER(SEARCH('Карта учёта'!$B$19,Расходка[Наименование расходного материала])),MAX($K$1:K31)+1,0)</f>
        <v>31</v>
      </c>
      <c r="L32" s="141">
        <f>IF(ISNUMBER(SEARCH('Карта учёта'!$B$20,Расходка[Наименование расходного материала])),MAX($L$1:L31)+1,0)</f>
        <v>31</v>
      </c>
      <c r="M32" s="141">
        <f>IF(ISNUMBER(SEARCH('Карта учёта'!$B$21,Расходка[Наименование расходного материала])),MAX($M$1:M31)+1,0)</f>
        <v>31</v>
      </c>
      <c r="N32" s="141">
        <f>IF(ISNUMBER(SEARCH('Карта учёта'!$B$22,Расходка[Наименование расходного материала])),MAX($N$1:N31)+1,0)</f>
        <v>31</v>
      </c>
      <c r="O32" s="141">
        <f>IF(ISNUMBER(SEARCH('Карта учёта'!$B$23,Расходка[Наименование расходного материала])),MAX($O$1:O31)+1,0)</f>
        <v>31</v>
      </c>
      <c r="P32" s="141">
        <f>IF(ISNUMBER(SEARCH('Карта учёта'!$B$24,Расходка[Наименование расходного материала])),MAX($P$1:P31)+1,0)</f>
        <v>31</v>
      </c>
      <c r="Q32" s="141">
        <f>IF(ISNUMBER(SEARCH('Карта учёта'!$B$25,Расходка[Наименование расходного материала])),MAX($Q$1:Q31)+1,0)</f>
        <v>31</v>
      </c>
      <c r="R32" s="143" t="str">
        <f>IFERROR(INDEX(Расходка[Наименование расходного материала],MATCH(Расходка[№],Поиск_расходки[Индекс1],0)),"")</f>
        <v/>
      </c>
      <c r="S32" s="143" t="str">
        <f>IFERROR(INDEX(Расходка[Наименование расходного материала],MATCH(Расходка[№],Поиск_расходки[Индекс2],0)),"")</f>
        <v/>
      </c>
      <c r="T32" s="143" t="str">
        <f>IFERROR(INDEX(Расходка[Наименование расходного материала],MATCH(Расходка[№],Поиск_расходки[Индекс3],0)),"")</f>
        <v/>
      </c>
      <c r="U32" s="143" t="str">
        <f>IFERROR(INDEX(Расходка[Наименование расходного материала],MATCH(Расходка[№],Поиск_расходки[Индекс4],0)),"")</f>
        <v/>
      </c>
      <c r="V32" s="143" t="str">
        <f>IFERROR(INDEX(Расходка[Наименование расходного материала],MATCH(Расходка[№],Поиск_расходки[Индекс5],0)),"")</f>
        <v/>
      </c>
      <c r="W32" s="143" t="str">
        <f>IFERROR(INDEX(Расходка[Наименование расходного материала],MATCH(Расходка[№],Поиск_расходки[Индекс6],0)),"")</f>
        <v/>
      </c>
      <c r="X32" s="143" t="str">
        <f>IFERROR(INDEX(Расходка[Наименование расходного материала],MATCH(Расходка[№],Поиск_расходки[Индекс7],0)),"")</f>
        <v>Launcher 6F JR 4.0</v>
      </c>
      <c r="Y32" s="143" t="str">
        <f>IFERROR(INDEX(Расходка[Наименование расходного материала],MATCH(Расходка[№],Поиск_расходки[Индекс8],0)),"")</f>
        <v>Launcher 6F JR 4.0</v>
      </c>
      <c r="Z32" s="143" t="str">
        <f>IFERROR(INDEX(Расходка[Наименование расходного материала],MATCH(Расходка[№],Поиск_расходки[Индекс9],0)),"")</f>
        <v>Launcher 6F JR 4.0</v>
      </c>
      <c r="AA32" s="143" t="str">
        <f>IFERROR(INDEX(Расходка[Наименование расходного материала],MATCH(Расходка[№],Поиск_расходки[Индекс10],0)),"")</f>
        <v>Launcher 6F JR 4.0</v>
      </c>
      <c r="AB32" s="143" t="str">
        <f>IFERROR(INDEX(Расходка[Наименование расходного материала],MATCH(Расходка[№],Поиск_расходки[Индекс11],0)),"")</f>
        <v>Launcher 6F JR 4.0</v>
      </c>
      <c r="AC32" s="143" t="str">
        <f>IFERROR(INDEX(Расходка[Наименование расходного материала],MATCH(Расходка[№],Поиск_расходки[Индекс12],0)),"")</f>
        <v>Launcher 6F JR 4.0</v>
      </c>
      <c r="AD32" s="143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421</v>
      </c>
      <c r="E33" s="141">
        <f>IF(ISNUMBER(SEARCH('Карта учёта'!$B$13,Расходка[[#This Row],[Наименование расходного материала]])),MAX($E$1:E32)+1,0)</f>
        <v>0</v>
      </c>
      <c r="F33" s="141">
        <f>IF(ISNUMBER(SEARCH('Карта учёта'!$B$14,Расходка[[#This Row],[Наименование расходного материала]])),MAX($F$1:F32)+1,0)</f>
        <v>0</v>
      </c>
      <c r="G33" s="141">
        <f>IF(ISNUMBER(SEARCH('Карта учёта'!$B$15,Расходка[Наименование расходного материала])),MAX($G$1:G32)+1,0)</f>
        <v>0</v>
      </c>
      <c r="H33" s="141">
        <f>IF(ISNUMBER(SEARCH('Карта учёта'!$B$16,Расходка[Наименование расходного материала])),MAX($H$1:H32)+1,0)</f>
        <v>0</v>
      </c>
      <c r="I33" s="141">
        <f>IF(ISNUMBER(SEARCH('Карта учёта'!$B$17,Расходка[Наименование расходного материала])),MAX($I$1:I32)+1,0)</f>
        <v>0</v>
      </c>
      <c r="J33" s="141">
        <f>IF(ISNUMBER(SEARCH('Карта учёта'!$B$18,Расходка[Наименование расходного материала])),MAX($J$1:J32)+1,0)</f>
        <v>0</v>
      </c>
      <c r="K33" s="141">
        <f>IF(ISNUMBER(SEARCH('Карта учёта'!$B$19,Расходка[Наименование расходного материала])),MAX($K$1:K32)+1,0)</f>
        <v>32</v>
      </c>
      <c r="L33" s="141">
        <f>IF(ISNUMBER(SEARCH('Карта учёта'!$B$20,Расходка[Наименование расходного материала])),MAX($L$1:L32)+1,0)</f>
        <v>32</v>
      </c>
      <c r="M33" s="141">
        <f>IF(ISNUMBER(SEARCH('Карта учёта'!$B$21,Расходка[Наименование расходного материала])),MAX($M$1:M32)+1,0)</f>
        <v>32</v>
      </c>
      <c r="N33" s="141">
        <f>IF(ISNUMBER(SEARCH('Карта учёта'!$B$22,Расходка[Наименование расходного материала])),MAX($N$1:N32)+1,0)</f>
        <v>32</v>
      </c>
      <c r="O33" s="141">
        <f>IF(ISNUMBER(SEARCH('Карта учёта'!$B$23,Расходка[Наименование расходного материала])),MAX($O$1:O32)+1,0)</f>
        <v>32</v>
      </c>
      <c r="P33" s="141">
        <f>IF(ISNUMBER(SEARCH('Карта учёта'!$B$24,Расходка[Наименование расходного материала])),MAX($P$1:P32)+1,0)</f>
        <v>32</v>
      </c>
      <c r="Q33" s="141">
        <f>IF(ISNUMBER(SEARCH('Карта учёта'!$B$25,Расходка[Наименование расходного материала])),MAX($Q$1:Q32)+1,0)</f>
        <v>32</v>
      </c>
      <c r="R33" s="143" t="str">
        <f>IFERROR(INDEX(Расходка[Наименование расходного материала],MATCH(Расходка[№],Поиск_расходки[Индекс1],0)),"")</f>
        <v/>
      </c>
      <c r="S33" s="143" t="str">
        <f>IFERROR(INDEX(Расходка[Наименование расходного материала],MATCH(Расходка[№],Поиск_расходки[Индекс2],0)),"")</f>
        <v/>
      </c>
      <c r="T33" s="143" t="str">
        <f>IFERROR(INDEX(Расходка[Наименование расходного материала],MATCH(Расходка[№],Поиск_расходки[Индекс3],0)),"")</f>
        <v/>
      </c>
      <c r="U33" s="143" t="str">
        <f>IFERROR(INDEX(Расходка[Наименование расходного материала],MATCH(Расходка[№],Поиск_расходки[Индекс4],0)),"")</f>
        <v/>
      </c>
      <c r="V33" s="143" t="str">
        <f>IFERROR(INDEX(Расходка[Наименование расходного материала],MATCH(Расходка[№],Поиск_расходки[Индекс5],0)),"")</f>
        <v/>
      </c>
      <c r="W33" s="143" t="str">
        <f>IFERROR(INDEX(Расходка[Наименование расходного материала],MATCH(Расходка[№],Поиск_расходки[Индекс6],0)),"")</f>
        <v/>
      </c>
      <c r="X33" s="143" t="str">
        <f>IFERROR(INDEX(Расходка[Наименование расходного материала],MATCH(Расходка[№],Поиск_расходки[Индекс7],0)),"")</f>
        <v>Launcher 7F JL 3.5</v>
      </c>
      <c r="Y33" s="143" t="str">
        <f>IFERROR(INDEX(Расходка[Наименование расходного материала],MATCH(Расходка[№],Поиск_расходки[Индекс8],0)),"")</f>
        <v>Launcher 7F JL 3.5</v>
      </c>
      <c r="Z33" s="143" t="str">
        <f>IFERROR(INDEX(Расходка[Наименование расходного материала],MATCH(Расходка[№],Поиск_расходки[Индекс9],0)),"")</f>
        <v>Launcher 7F JL 3.5</v>
      </c>
      <c r="AA33" s="143" t="str">
        <f>IFERROR(INDEX(Расходка[Наименование расходного материала],MATCH(Расходка[№],Поиск_расходки[Индекс10],0)),"")</f>
        <v>Launcher 7F JL 3.5</v>
      </c>
      <c r="AB33" s="143" t="str">
        <f>IFERROR(INDEX(Расходка[Наименование расходного материала],MATCH(Расходка[№],Поиск_расходки[Индекс11],0)),"")</f>
        <v>Launcher 7F JL 3.5</v>
      </c>
      <c r="AC33" s="143" t="str">
        <f>IFERROR(INDEX(Расходка[Наименование расходного материала],MATCH(Расходка[№],Поиск_расходки[Индекс12],0)),"")</f>
        <v>Launcher 7F JL 3.5</v>
      </c>
      <c r="AD33" s="143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420</v>
      </c>
      <c r="E34" s="141">
        <f>IF(ISNUMBER(SEARCH('Карта учёта'!$B$13,Расходка[[#This Row],[Наименование расходного материала]])),MAX($E$1:E33)+1,0)</f>
        <v>0</v>
      </c>
      <c r="F34" s="141">
        <f>IF(ISNUMBER(SEARCH('Карта учёта'!$B$14,Расходка[[#This Row],[Наименование расходного материала]])),MAX($F$1:F33)+1,0)</f>
        <v>0</v>
      </c>
      <c r="G34" s="141">
        <f>IF(ISNUMBER(SEARCH('Карта учёта'!$B$15,Расходка[Наименование расходного материала])),MAX($G$1:G33)+1,0)</f>
        <v>0</v>
      </c>
      <c r="H34" s="141">
        <f>IF(ISNUMBER(SEARCH('Карта учёта'!$B$16,Расходка[Наименование расходного материала])),MAX($H$1:H33)+1,0)</f>
        <v>0</v>
      </c>
      <c r="I34" s="141">
        <f>IF(ISNUMBER(SEARCH('Карта учёта'!$B$17,Расходка[Наименование расходного материала])),MAX($I$1:I33)+1,0)</f>
        <v>0</v>
      </c>
      <c r="J34" s="141">
        <f>IF(ISNUMBER(SEARCH('Карта учёта'!$B$18,Расходка[Наименование расходного материала])),MAX($J$1:J33)+1,0)</f>
        <v>0</v>
      </c>
      <c r="K34" s="141">
        <f>IF(ISNUMBER(SEARCH('Карта учёта'!$B$19,Расходка[Наименование расходного материала])),MAX($K$1:K33)+1,0)</f>
        <v>33</v>
      </c>
      <c r="L34" s="141">
        <f>IF(ISNUMBER(SEARCH('Карта учёта'!$B$20,Расходка[Наименование расходного материала])),MAX($L$1:L33)+1,0)</f>
        <v>33</v>
      </c>
      <c r="M34" s="141">
        <f>IF(ISNUMBER(SEARCH('Карта учёта'!$B$21,Расходка[Наименование расходного материала])),MAX($M$1:M33)+1,0)</f>
        <v>33</v>
      </c>
      <c r="N34" s="141">
        <f>IF(ISNUMBER(SEARCH('Карта учёта'!$B$22,Расходка[Наименование расходного материала])),MAX($N$1:N33)+1,0)</f>
        <v>33</v>
      </c>
      <c r="O34" s="141">
        <f>IF(ISNUMBER(SEARCH('Карта учёта'!$B$23,Расходка[Наименование расходного материала])),MAX($O$1:O33)+1,0)</f>
        <v>33</v>
      </c>
      <c r="P34" s="141">
        <f>IF(ISNUMBER(SEARCH('Карта учёта'!$B$24,Расходка[Наименование расходного материала])),MAX($P$1:P33)+1,0)</f>
        <v>33</v>
      </c>
      <c r="Q34" s="141">
        <f>IF(ISNUMBER(SEARCH('Карта учёта'!$B$25,Расходка[Наименование расходного материала])),MAX($Q$1:Q33)+1,0)</f>
        <v>33</v>
      </c>
      <c r="R34" s="143" t="str">
        <f>IFERROR(INDEX(Расходка[Наименование расходного материала],MATCH(Расходка[№],Поиск_расходки[Индекс1],0)),"")</f>
        <v/>
      </c>
      <c r="S34" s="143" t="str">
        <f>IFERROR(INDEX(Расходка[Наименование расходного материала],MATCH(Расходка[№],Поиск_расходки[Индекс2],0)),"")</f>
        <v/>
      </c>
      <c r="T34" s="143" t="str">
        <f>IFERROR(INDEX(Расходка[Наименование расходного материала],MATCH(Расходка[№],Поиск_расходки[Индекс3],0)),"")</f>
        <v/>
      </c>
      <c r="U34" s="143" t="str">
        <f>IFERROR(INDEX(Расходка[Наименование расходного материала],MATCH(Расходка[№],Поиск_расходки[Индекс4],0)),"")</f>
        <v/>
      </c>
      <c r="V34" s="143" t="str">
        <f>IFERROR(INDEX(Расходка[Наименование расходного материала],MATCH(Расходка[№],Поиск_расходки[Индекс5],0)),"")</f>
        <v/>
      </c>
      <c r="W34" s="143" t="str">
        <f>IFERROR(INDEX(Расходка[Наименование расходного материала],MATCH(Расходка[№],Поиск_расходки[Индекс6],0)),"")</f>
        <v/>
      </c>
      <c r="X34" s="143" t="str">
        <f>IFERROR(INDEX(Расходка[Наименование расходного материала],MATCH(Расходка[№],Поиск_расходки[Индекс7],0)),"")</f>
        <v>Launcher 7F JL 4.0</v>
      </c>
      <c r="Y34" s="143" t="str">
        <f>IFERROR(INDEX(Расходка[Наименование расходного материала],MATCH(Расходка[№],Поиск_расходки[Индекс8],0)),"")</f>
        <v>Launcher 7F JL 4.0</v>
      </c>
      <c r="Z34" s="143" t="str">
        <f>IFERROR(INDEX(Расходка[Наименование расходного материала],MATCH(Расходка[№],Поиск_расходки[Индекс9],0)),"")</f>
        <v>Launcher 7F JL 4.0</v>
      </c>
      <c r="AA34" s="143" t="str">
        <f>IFERROR(INDEX(Расходка[Наименование расходного материала],MATCH(Расходка[№],Поиск_расходки[Индекс10],0)),"")</f>
        <v>Launcher 7F JL 4.0</v>
      </c>
      <c r="AB34" s="143" t="str">
        <f>IFERROR(INDEX(Расходка[Наименование расходного материала],MATCH(Расходка[№],Поиск_расходки[Индекс11],0)),"")</f>
        <v>Launcher 7F JL 4.0</v>
      </c>
      <c r="AC34" s="143" t="str">
        <f>IFERROR(INDEX(Расходка[Наименование расходного материала],MATCH(Расходка[№],Поиск_расходки[Индекс12],0)),"")</f>
        <v>Launcher 7F JL 4.0</v>
      </c>
      <c r="AD34" s="143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370</v>
      </c>
      <c r="C35" s="1" t="s">
        <v>411</v>
      </c>
      <c r="E35" s="141">
        <f>IF(ISNUMBER(SEARCH('Карта учёта'!$B$13,Расходка[[#This Row],[Наименование расходного материала]])),MAX($E$1:E34)+1,0)</f>
        <v>0</v>
      </c>
      <c r="F35" s="141">
        <f>IF(ISNUMBER(SEARCH('Карта учёта'!$B$14,Расходка[[#This Row],[Наименование расходного материала]])),MAX($F$1:F34)+1,0)</f>
        <v>0</v>
      </c>
      <c r="G35" s="141">
        <f>IF(ISNUMBER(SEARCH('Карта учёта'!$B$15,Расходка[Наименование расходного материала])),MAX($G$1:G34)+1,0)</f>
        <v>0</v>
      </c>
      <c r="H35" s="141">
        <f>IF(ISNUMBER(SEARCH('Карта учёта'!$B$16,Расходка[Наименование расходного материала])),MAX($H$1:H34)+1,0)</f>
        <v>0</v>
      </c>
      <c r="I35" s="141">
        <f>IF(ISNUMBER(SEARCH('Карта учёта'!$B$17,Расходка[Наименование расходного материала])),MAX($I$1:I34)+1,0)</f>
        <v>0</v>
      </c>
      <c r="J35" s="141">
        <f>IF(ISNUMBER(SEARCH('Карта учёта'!$B$18,Расходка[Наименование расходного материала])),MAX($J$1:J34)+1,0)</f>
        <v>0</v>
      </c>
      <c r="K35" s="141">
        <f>IF(ISNUMBER(SEARCH('Карта учёта'!$B$19,Расходка[Наименование расходного материала])),MAX($K$1:K34)+1,0)</f>
        <v>34</v>
      </c>
      <c r="L35" s="141">
        <f>IF(ISNUMBER(SEARCH('Карта учёта'!$B$20,Расходка[Наименование расходного материала])),MAX($L$1:L34)+1,0)</f>
        <v>34</v>
      </c>
      <c r="M35" s="141">
        <f>IF(ISNUMBER(SEARCH('Карта учёта'!$B$21,Расходка[Наименование расходного материала])),MAX($M$1:M34)+1,0)</f>
        <v>34</v>
      </c>
      <c r="N35" s="141">
        <f>IF(ISNUMBER(SEARCH('Карта учёта'!$B$22,Расходка[Наименование расходного материала])),MAX($N$1:N34)+1,0)</f>
        <v>34</v>
      </c>
      <c r="O35" s="141">
        <f>IF(ISNUMBER(SEARCH('Карта учёта'!$B$23,Расходка[Наименование расходного материала])),MAX($O$1:O34)+1,0)</f>
        <v>34</v>
      </c>
      <c r="P35" s="141">
        <f>IF(ISNUMBER(SEARCH('Карта учёта'!$B$24,Расходка[Наименование расходного материала])),MAX($P$1:P34)+1,0)</f>
        <v>34</v>
      </c>
      <c r="Q35" s="141">
        <f>IF(ISNUMBER(SEARCH('Карта учёта'!$B$25,Расходка[Наименование расходного материала])),MAX($Q$1:Q34)+1,0)</f>
        <v>34</v>
      </c>
      <c r="R35" s="143" t="str">
        <f>IFERROR(INDEX(Расходка[Наименование расходного материала],MATCH(Расходка[№],Поиск_расходки[Индекс1],0)),"")</f>
        <v/>
      </c>
      <c r="S35" s="143" t="str">
        <f>IFERROR(INDEX(Расходка[Наименование расходного материала],MATCH(Расходка[№],Поиск_расходки[Индекс2],0)),"")</f>
        <v/>
      </c>
      <c r="T35" s="143" t="str">
        <f>IFERROR(INDEX(Расходка[Наименование расходного материала],MATCH(Расходка[№],Поиск_расходки[Индекс3],0)),"")</f>
        <v/>
      </c>
      <c r="U35" s="143" t="str">
        <f>IFERROR(INDEX(Расходка[Наименование расходного материала],MATCH(Расходка[№],Поиск_расходки[Индекс4],0)),"")</f>
        <v/>
      </c>
      <c r="V35" s="143" t="str">
        <f>IFERROR(INDEX(Расходка[Наименование расходного материала],MATCH(Расходка[№],Поиск_расходки[Индекс5],0)),"")</f>
        <v/>
      </c>
      <c r="W35" s="143" t="str">
        <f>IFERROR(INDEX(Расходка[Наименование расходного материала],MATCH(Расходка[№],Поиск_расходки[Индекс6],0)),"")</f>
        <v/>
      </c>
      <c r="X35" s="143" t="str">
        <f>IFERROR(INDEX(Расходка[Наименование расходного материала],MATCH(Расходка[№],Поиск_расходки[Индекс7],0)),"")</f>
        <v>Angio-Seal™ VIP</v>
      </c>
      <c r="Y35" s="143" t="str">
        <f>IFERROR(INDEX(Расходка[Наименование расходного материала],MATCH(Расходка[№],Поиск_расходки[Индекс8],0)),"")</f>
        <v>Angio-Seal™ VIP</v>
      </c>
      <c r="Z35" s="143" t="str">
        <f>IFERROR(INDEX(Расходка[Наименование расходного материала],MATCH(Расходка[№],Поиск_расходки[Индекс9],0)),"")</f>
        <v>Angio-Seal™ VIP</v>
      </c>
      <c r="AA35" s="143" t="str">
        <f>IFERROR(INDEX(Расходка[Наименование расходного материала],MATCH(Расходка[№],Поиск_расходки[Индекс10],0)),"")</f>
        <v>Angio-Seal™ VIP</v>
      </c>
      <c r="AB35" s="143" t="str">
        <f>IFERROR(INDEX(Расходка[Наименование расходного материала],MATCH(Расходка[№],Поиск_расходки[Индекс11],0)),"")</f>
        <v>Angio-Seal™ VIP</v>
      </c>
      <c r="AC35" s="143" t="str">
        <f>IFERROR(INDEX(Расходка[Наименование расходного материала],MATCH(Расходка[№],Поиск_расходки[Индекс12],0)),"")</f>
        <v>Angio-Seal™ VIP</v>
      </c>
      <c r="AD35" s="143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437</v>
      </c>
    </row>
    <row r="36" spans="1:33">
      <c r="A36">
        <v>35</v>
      </c>
      <c r="B36" t="s">
        <v>380</v>
      </c>
      <c r="C36" t="s">
        <v>412</v>
      </c>
      <c r="E36" s="141">
        <f>IF(ISNUMBER(SEARCH('Карта учёта'!$B$13,Расходка[[#This Row],[Наименование расходного материала]])),MAX($E$1:E35)+1,0)</f>
        <v>1</v>
      </c>
      <c r="F36" s="141">
        <f>IF(ISNUMBER(SEARCH('Карта учёта'!$B$14,Расходка[[#This Row],[Наименование расходного материала]])),MAX($F$1:F35)+1,0)</f>
        <v>0</v>
      </c>
      <c r="G36" s="141">
        <f>IF(ISNUMBER(SEARCH('Карта учёта'!$B$15,Расходка[Наименование расходного материала])),MAX($G$1:G35)+1,0)</f>
        <v>0</v>
      </c>
      <c r="H36" s="141">
        <f>IF(ISNUMBER(SEARCH('Карта учёта'!$B$16,Расходка[Наименование расходного материала])),MAX($H$1:H35)+1,0)</f>
        <v>0</v>
      </c>
      <c r="I36" s="141">
        <f>IF(ISNUMBER(SEARCH('Карта учёта'!$B$17,Расходка[Наименование расходного материала])),MAX($I$1:I35)+1,0)</f>
        <v>0</v>
      </c>
      <c r="J36" s="141">
        <f>IF(ISNUMBER(SEARCH('Карта учёта'!$B$18,Расходка[Наименование расходного материала])),MAX($J$1:J35)+1,0)</f>
        <v>0</v>
      </c>
      <c r="K36" s="141">
        <f>IF(ISNUMBER(SEARCH('Карта учёта'!$B$19,Расходка[Наименование расходного материала])),MAX($K$1:K35)+1,0)</f>
        <v>35</v>
      </c>
      <c r="L36" s="141">
        <f>IF(ISNUMBER(SEARCH('Карта учёта'!$B$20,Расходка[Наименование расходного материала])),MAX($L$1:L35)+1,0)</f>
        <v>35</v>
      </c>
      <c r="M36" s="141">
        <f>IF(ISNUMBER(SEARCH('Карта учёта'!$B$21,Расходка[Наименование расходного материала])),MAX($M$1:M35)+1,0)</f>
        <v>35</v>
      </c>
      <c r="N36" s="141">
        <f>IF(ISNUMBER(SEARCH('Карта учёта'!$B$22,Расходка[Наименование расходного материала])),MAX($N$1:N35)+1,0)</f>
        <v>35</v>
      </c>
      <c r="O36" s="141">
        <f>IF(ISNUMBER(SEARCH('Карта учёта'!$B$23,Расходка[Наименование расходного материала])),MAX($O$1:O35)+1,0)</f>
        <v>35</v>
      </c>
      <c r="P36" s="141">
        <f>IF(ISNUMBER(SEARCH('Карта учёта'!$B$24,Расходка[Наименование расходного материала])),MAX($P$1:P35)+1,0)</f>
        <v>35</v>
      </c>
      <c r="Q36" s="141">
        <f>IF(ISNUMBER(SEARCH('Карта учёта'!$B$25,Расходка[Наименование расходного материала])),MAX($Q$1:Q35)+1,0)</f>
        <v>35</v>
      </c>
      <c r="R36" s="143" t="str">
        <f>IFERROR(INDEX(Расходка[Наименование расходного материала],MATCH(Расходка[№],Поиск_расходки[Индекс1],0)),"")</f>
        <v/>
      </c>
      <c r="S36" s="143" t="str">
        <f>IFERROR(INDEX(Расходка[Наименование расходного материала],MATCH(Расходка[№],Поиск_расходки[Индекс2],0)),"")</f>
        <v/>
      </c>
      <c r="T36" s="143" t="str">
        <f>IFERROR(INDEX(Расходка[Наименование расходного материала],MATCH(Расходка[№],Поиск_расходки[Индекс3],0)),"")</f>
        <v/>
      </c>
      <c r="U36" s="143" t="str">
        <f>IFERROR(INDEX(Расходка[Наименование расходного материала],MATCH(Расходка[№],Поиск_расходки[Индекс4],0)),"")</f>
        <v/>
      </c>
      <c r="V36" s="143" t="str">
        <f>IFERROR(INDEX(Расходка[Наименование расходного материала],MATCH(Расходка[№],Поиск_расходки[Индекс5],0)),"")</f>
        <v/>
      </c>
      <c r="W36" s="143" t="str">
        <f>IFERROR(INDEX(Расходка[Наименование расходного материала],MATCH(Расходка[№],Поиск_расходки[Индекс6],0)),"")</f>
        <v/>
      </c>
      <c r="X36" s="143" t="str">
        <f>IFERROR(INDEX(Расходка[Наименование расходного материала],MATCH(Расходка[№],Поиск_расходки[Индекс7],0)),"")</f>
        <v>BasixCOMPAK</v>
      </c>
      <c r="Y36" s="143" t="str">
        <f>IFERROR(INDEX(Расходка[Наименование расходного материала],MATCH(Расходка[№],Поиск_расходки[Индекс8],0)),"")</f>
        <v>BasixCOMPAK</v>
      </c>
      <c r="Z36" s="143" t="str">
        <f>IFERROR(INDEX(Расходка[Наименование расходного материала],MATCH(Расходка[№],Поиск_расходки[Индекс9],0)),"")</f>
        <v>BasixCOMPAK</v>
      </c>
      <c r="AA36" s="143" t="str">
        <f>IFERROR(INDEX(Расходка[Наименование расходного материала],MATCH(Расходка[№],Поиск_расходки[Индекс10],0)),"")</f>
        <v>BasixCOMPAK</v>
      </c>
      <c r="AB36" s="143" t="str">
        <f>IFERROR(INDEX(Расходка[Наименование расходного материала],MATCH(Расходка[№],Поиск_расходки[Индекс11],0)),"")</f>
        <v>BasixCOMPAK</v>
      </c>
      <c r="AC36" s="143" t="str">
        <f>IFERROR(INDEX(Расходка[Наименование расходного материала],MATCH(Расходка[№],Поиск_расходки[Индекс12],0)),"")</f>
        <v>BasixCOMPAK</v>
      </c>
      <c r="AD36" s="143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382</v>
      </c>
      <c r="C37" s="1" t="s">
        <v>413</v>
      </c>
      <c r="E37" s="141">
        <f>IF(ISNUMBER(SEARCH('Карта учёта'!$B$13,Расходка[[#This Row],[Наименование расходного материала]])),MAX($E$1:E36)+1,0)</f>
        <v>0</v>
      </c>
      <c r="F37" s="141">
        <f>IF(ISNUMBER(SEARCH('Карта учёта'!$B$14,Расходка[[#This Row],[Наименование расходного материала]])),MAX($F$1:F36)+1,0)</f>
        <v>0</v>
      </c>
      <c r="G37" s="141">
        <f>IF(ISNUMBER(SEARCH('Карта учёта'!$B$15,Расходка[Наименование расходного материала])),MAX($G$1:G36)+1,0)</f>
        <v>0</v>
      </c>
      <c r="H37" s="141">
        <f>IF(ISNUMBER(SEARCH('Карта учёта'!$B$16,Расходка[Наименование расходного материала])),MAX($H$1:H36)+1,0)</f>
        <v>0</v>
      </c>
      <c r="I37" s="141">
        <f>IF(ISNUMBER(SEARCH('Карта учёта'!$B$17,Расходка[Наименование расходного материала])),MAX($I$1:I36)+1,0)</f>
        <v>0</v>
      </c>
      <c r="J37" s="141">
        <f>IF(ISNUMBER(SEARCH('Карта учёта'!$B$18,Расходка[Наименование расходного материала])),MAX($J$1:J36)+1,0)</f>
        <v>0</v>
      </c>
      <c r="K37" s="141">
        <f>IF(ISNUMBER(SEARCH('Карта учёта'!$B$19,Расходка[Наименование расходного материала])),MAX($K$1:K36)+1,0)</f>
        <v>36</v>
      </c>
      <c r="L37" s="141">
        <f>IF(ISNUMBER(SEARCH('Карта учёта'!$B$20,Расходка[Наименование расходного материала])),MAX($L$1:L36)+1,0)</f>
        <v>36</v>
      </c>
      <c r="M37" s="141">
        <f>IF(ISNUMBER(SEARCH('Карта учёта'!$B$21,Расходка[Наименование расходного материала])),MAX($M$1:M36)+1,0)</f>
        <v>36</v>
      </c>
      <c r="N37" s="141">
        <f>IF(ISNUMBER(SEARCH('Карта учёта'!$B$22,Расходка[Наименование расходного материала])),MAX($N$1:N36)+1,0)</f>
        <v>36</v>
      </c>
      <c r="O37" s="141">
        <f>IF(ISNUMBER(SEARCH('Карта учёта'!$B$23,Расходка[Наименование расходного материала])),MAX($O$1:O36)+1,0)</f>
        <v>36</v>
      </c>
      <c r="P37" s="141">
        <f>IF(ISNUMBER(SEARCH('Карта учёта'!$B$24,Расходка[Наименование расходного материала])),MAX($P$1:P36)+1,0)</f>
        <v>36</v>
      </c>
      <c r="Q37" s="141">
        <f>IF(ISNUMBER(SEARCH('Карта учёта'!$B$25,Расходка[Наименование расходного материала])),MAX($Q$1:Q36)+1,0)</f>
        <v>36</v>
      </c>
      <c r="R37" s="143" t="str">
        <f>IFERROR(INDEX(Расходка[Наименование расходного материала],MATCH(Расходка[№],Поиск_расходки[Индекс1],0)),"")</f>
        <v/>
      </c>
      <c r="S37" s="143" t="str">
        <f>IFERROR(INDEX(Расходка[Наименование расходного материала],MATCH(Расходка[№],Поиск_расходки[Индекс2],0)),"")</f>
        <v/>
      </c>
      <c r="T37" s="143" t="str">
        <f>IFERROR(INDEX(Расходка[Наименование расходного материала],MATCH(Расходка[№],Поиск_расходки[Индекс3],0)),"")</f>
        <v/>
      </c>
      <c r="U37" s="143" t="str">
        <f>IFERROR(INDEX(Расходка[Наименование расходного материала],MATCH(Расходка[№],Поиск_расходки[Индекс4],0)),"")</f>
        <v/>
      </c>
      <c r="V37" s="143" t="str">
        <f>IFERROR(INDEX(Расходка[Наименование расходного материала],MATCH(Расходка[№],Поиск_расходки[Индекс5],0)),"")</f>
        <v/>
      </c>
      <c r="W37" s="143" t="str">
        <f>IFERROR(INDEX(Расходка[Наименование расходного материала],MATCH(Расходка[№],Поиск_расходки[Индекс6],0)),"")</f>
        <v/>
      </c>
      <c r="X37" s="143" t="str">
        <f>IFERROR(INDEX(Расходка[Наименование расходного материала],MATCH(Расходка[№],Поиск_расходки[Индекс7],0)),"")</f>
        <v>Nitrex 260</v>
      </c>
      <c r="Y37" s="143" t="str">
        <f>IFERROR(INDEX(Расходка[Наименование расходного материала],MATCH(Расходка[№],Поиск_расходки[Индекс8],0)),"")</f>
        <v>Nitrex 260</v>
      </c>
      <c r="Z37" s="143" t="str">
        <f>IFERROR(INDEX(Расходка[Наименование расходного материала],MATCH(Расходка[№],Поиск_расходки[Индекс9],0)),"")</f>
        <v>Nitrex 260</v>
      </c>
      <c r="AA37" s="143" t="str">
        <f>IFERROR(INDEX(Расходка[Наименование расходного материала],MATCH(Расходка[№],Поиск_расходки[Индекс10],0)),"")</f>
        <v>Nitrex 260</v>
      </c>
      <c r="AB37" s="143" t="str">
        <f>IFERROR(INDEX(Расходка[Наименование расходного материала],MATCH(Расходка[№],Поиск_расходки[Индекс11],0)),"")</f>
        <v>Nitrex 260</v>
      </c>
      <c r="AC37" s="143" t="str">
        <f>IFERROR(INDEX(Расходка[Наименование расходного материала],MATCH(Расходка[№],Поиск_расходки[Индекс12],0)),"")</f>
        <v>Nitrex 260</v>
      </c>
      <c r="AD37" s="143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438</v>
      </c>
    </row>
    <row r="38" spans="1:33">
      <c r="A38">
        <v>37</v>
      </c>
      <c r="B38" t="s">
        <v>271</v>
      </c>
      <c r="C38" s="1" t="s">
        <v>418</v>
      </c>
      <c r="E38" s="141">
        <f>IF(ISNUMBER(SEARCH('Карта учёта'!$B$13,Расходка[[#This Row],[Наименование расходного материала]])),MAX($E$1:E37)+1,0)</f>
        <v>0</v>
      </c>
      <c r="F38" s="141">
        <f>IF(ISNUMBER(SEARCH('Карта учёта'!$B$14,Расходка[[#This Row],[Наименование расходного материала]])),MAX($F$1:F37)+1,0)</f>
        <v>0</v>
      </c>
      <c r="G38" s="141">
        <f>IF(ISNUMBER(SEARCH('Карта учёта'!$B$15,Расходка[Наименование расходного материала])),MAX($G$1:G37)+1,0)</f>
        <v>0</v>
      </c>
      <c r="H38" s="141">
        <f>IF(ISNUMBER(SEARCH('Карта учёта'!$B$16,Расходка[Наименование расходного материала])),MAX($H$1:H37)+1,0)</f>
        <v>0</v>
      </c>
      <c r="I38" s="141">
        <f>IF(ISNUMBER(SEARCH('Карта учёта'!$B$17,Расходка[Наименование расходного материала])),MAX($I$1:I37)+1,0)</f>
        <v>0</v>
      </c>
      <c r="J38" s="141">
        <f>IF(ISNUMBER(SEARCH('Карта учёта'!$B$18,Расходка[Наименование расходного материала])),MAX($J$1:J37)+1,0)</f>
        <v>0</v>
      </c>
      <c r="K38" s="141">
        <f>IF(ISNUMBER(SEARCH('Карта учёта'!$B$19,Расходка[Наименование расходного материала])),MAX($K$1:K37)+1,0)</f>
        <v>37</v>
      </c>
      <c r="L38" s="141">
        <f>IF(ISNUMBER(SEARCH('Карта учёта'!$B$20,Расходка[Наименование расходного материала])),MAX($L$1:L37)+1,0)</f>
        <v>37</v>
      </c>
      <c r="M38" s="141">
        <f>IF(ISNUMBER(SEARCH('Карта учёта'!$B$21,Расходка[Наименование расходного материала])),MAX($M$1:M37)+1,0)</f>
        <v>37</v>
      </c>
      <c r="N38" s="141">
        <f>IF(ISNUMBER(SEARCH('Карта учёта'!$B$22,Расходка[Наименование расходного материала])),MAX($N$1:N37)+1,0)</f>
        <v>37</v>
      </c>
      <c r="O38" s="141">
        <f>IF(ISNUMBER(SEARCH('Карта учёта'!$B$23,Расходка[Наименование расходного материала])),MAX($O$1:O37)+1,0)</f>
        <v>37</v>
      </c>
      <c r="P38" s="141">
        <f>IF(ISNUMBER(SEARCH('Карта учёта'!$B$24,Расходка[Наименование расходного материала])),MAX($P$1:P37)+1,0)</f>
        <v>37</v>
      </c>
      <c r="Q38" s="141">
        <f>IF(ISNUMBER(SEARCH('Карта учёта'!$B$25,Расходка[Наименование расходного материала])),MAX($Q$1:Q37)+1,0)</f>
        <v>37</v>
      </c>
      <c r="R38" s="143" t="str">
        <f>IFERROR(INDEX(Расходка[Наименование расходного материала],MATCH(Расходка[№],Поиск_расходки[Индекс1],0)),"")</f>
        <v/>
      </c>
      <c r="S38" s="143" t="str">
        <f>IFERROR(INDEX(Расходка[Наименование расходного материала],MATCH(Расходка[№],Поиск_расходки[Индекс2],0)),"")</f>
        <v/>
      </c>
      <c r="T38" s="143" t="str">
        <f>IFERROR(INDEX(Расходка[Наименование расходного материала],MATCH(Расходка[№],Поиск_расходки[Индекс3],0)),"")</f>
        <v/>
      </c>
      <c r="U38" s="143" t="str">
        <f>IFERROR(INDEX(Расходка[Наименование расходного материала],MATCH(Расходка[№],Поиск_расходки[Индекс4],0)),"")</f>
        <v/>
      </c>
      <c r="V38" s="143" t="str">
        <f>IFERROR(INDEX(Расходка[Наименование расходного материала],MATCH(Расходка[№],Поиск_расходки[Индекс5],0)),"")</f>
        <v/>
      </c>
      <c r="W38" s="143" t="str">
        <f>IFERROR(INDEX(Расходка[Наименование расходного материала],MATCH(Расходка[№],Поиск_расходки[Индекс6],0)),"")</f>
        <v/>
      </c>
      <c r="X38" s="143" t="str">
        <f>IFERROR(INDEX(Расходка[Наименование расходного материала],MATCH(Расходка[№],Поиск_расходки[Индекс7],0)),"")</f>
        <v>Oscor 7F</v>
      </c>
      <c r="Y38" s="143" t="str">
        <f>IFERROR(INDEX(Расходка[Наименование расходного материала],MATCH(Расходка[№],Поиск_расходки[Индекс8],0)),"")</f>
        <v>Oscor 7F</v>
      </c>
      <c r="Z38" s="143" t="str">
        <f>IFERROR(INDEX(Расходка[Наименование расходного материала],MATCH(Расходка[№],Поиск_расходки[Индекс9],0)),"")</f>
        <v>Oscor 7F</v>
      </c>
      <c r="AA38" s="143" t="str">
        <f>IFERROR(INDEX(Расходка[Наименование расходного материала],MATCH(Расходка[№],Поиск_расходки[Индекс10],0)),"")</f>
        <v>Oscor 7F</v>
      </c>
      <c r="AB38" s="143" t="str">
        <f>IFERROR(INDEX(Расходка[Наименование расходного материала],MATCH(Расходка[№],Поиск_расходки[Индекс11],0)),"")</f>
        <v>Oscor 7F</v>
      </c>
      <c r="AC38" s="143" t="str">
        <f>IFERROR(INDEX(Расходка[Наименование расходного материала],MATCH(Расходка[№],Поиск_расходки[Индекс12],0)),"")</f>
        <v>Oscor 7F</v>
      </c>
      <c r="AD38" s="143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424</v>
      </c>
    </row>
    <row r="41" spans="1:33">
      <c r="AF41" s="4" t="s">
        <v>6</v>
      </c>
      <c r="AG41" s="4" t="s">
        <v>425</v>
      </c>
    </row>
    <row r="42" spans="1:33">
      <c r="AF42" s="4" t="s">
        <v>6</v>
      </c>
      <c r="AG42" s="4" t="s">
        <v>426</v>
      </c>
    </row>
    <row r="43" spans="1:33">
      <c r="AF43" s="4" t="s">
        <v>6</v>
      </c>
      <c r="AG43" s="4" t="s">
        <v>440</v>
      </c>
    </row>
    <row r="44" spans="1:33">
      <c r="AF44" s="4" t="s">
        <v>6</v>
      </c>
      <c r="AG44" s="4" t="s">
        <v>427</v>
      </c>
    </row>
    <row r="45" spans="1:33">
      <c r="AF45" s="4" t="s">
        <v>6</v>
      </c>
      <c r="AG45" s="4" t="s">
        <v>441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435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431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436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375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442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373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374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372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373</v>
      </c>
      <c r="B38" t="s">
        <v>325</v>
      </c>
    </row>
    <row r="39" spans="1:2">
      <c r="A39" t="s">
        <v>373</v>
      </c>
      <c r="B39" t="s">
        <v>326</v>
      </c>
    </row>
    <row r="40" spans="1:2">
      <c r="A40" t="s">
        <v>373</v>
      </c>
      <c r="B40" t="s">
        <v>327</v>
      </c>
    </row>
    <row r="41" spans="1:2">
      <c r="A41" t="s">
        <v>373</v>
      </c>
      <c r="B41" t="s">
        <v>242</v>
      </c>
    </row>
    <row r="42" spans="1:2">
      <c r="A42" t="s">
        <v>373</v>
      </c>
      <c r="B42" t="s">
        <v>323</v>
      </c>
    </row>
    <row r="43" spans="1:2">
      <c r="A43" t="s">
        <v>373</v>
      </c>
      <c r="B43" t="s">
        <v>334</v>
      </c>
    </row>
    <row r="44" spans="1:2">
      <c r="A44" t="s">
        <v>373</v>
      </c>
      <c r="B44" t="s">
        <v>241</v>
      </c>
    </row>
    <row r="45" spans="1:2">
      <c r="A45" t="s">
        <v>373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428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3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2022-05-12T14:00:33Z</cp:lastPrinted>
  <dcterms:created xsi:type="dcterms:W3CDTF">2015-06-05T18:19:34Z</dcterms:created>
  <dcterms:modified xsi:type="dcterms:W3CDTF">2022-05-12T14:04:59Z</dcterms:modified>
</cp:coreProperties>
</file>