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F39" i="1"/>
  <c r="F40" i="1"/>
  <c r="G39" i="1"/>
  <c r="G40" i="1"/>
  <c r="H39" i="1"/>
  <c r="H40" i="1"/>
  <c r="I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N10" i="1" s="1"/>
  <c r="N11" i="1" s="1"/>
  <c r="E7" i="1"/>
  <c r="E8" i="1" s="1"/>
  <c r="I7" i="1"/>
  <c r="I8" i="1" s="1"/>
  <c r="I9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Q18" i="1"/>
  <c r="Q19" i="1" s="1"/>
  <c r="Q20" i="1" s="1"/>
  <c r="Q21" i="1" s="1"/>
  <c r="Q22" i="1" s="1"/>
  <c r="Q23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4" i="1" l="1"/>
  <c r="K24" i="1"/>
  <c r="Q25" i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L19" i="1"/>
  <c r="L20" i="1" s="1"/>
  <c r="F21" i="1"/>
  <c r="J24" i="1" l="1"/>
  <c r="G21" i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M24" i="1"/>
  <c r="K30" i="1"/>
  <c r="Q30" i="1"/>
  <c r="AD25" i="1"/>
  <c r="I29" i="1"/>
  <c r="J26" i="1"/>
  <c r="G24" i="1"/>
  <c r="P25" i="1"/>
  <c r="N24" i="1"/>
  <c r="AA9" i="1"/>
  <c r="O23" i="1"/>
  <c r="AA18" i="1"/>
  <c r="F23" i="1"/>
  <c r="J27" i="1" l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/>
  <c r="W39" i="1" s="1"/>
  <c r="F24" i="1"/>
  <c r="O24" i="1"/>
  <c r="L24" i="1"/>
  <c r="L25" i="1" s="1"/>
  <c r="L26" i="1" s="1"/>
  <c r="H30" i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X39" i="1" l="1"/>
  <c r="L27" i="1"/>
  <c r="E21" i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U39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K39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2" i="1" l="1"/>
  <c r="V39" i="1"/>
  <c r="U2" i="1"/>
  <c r="E22" i="1"/>
  <c r="E23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N27" i="1"/>
  <c r="X18" i="1"/>
  <c r="V24" i="1"/>
  <c r="V13" i="1"/>
  <c r="V23" i="1"/>
  <c r="V4" i="1"/>
  <c r="U17" i="1"/>
  <c r="U31" i="1"/>
  <c r="M28" i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AD38" i="1" l="1"/>
  <c r="Q39" i="1"/>
  <c r="AD39" i="1" s="1"/>
  <c r="E24" i="1"/>
  <c r="M29" i="1"/>
  <c r="E25" i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T39" i="1" s="1"/>
  <c r="L31" i="1"/>
  <c r="M30" i="1"/>
  <c r="F29" i="1"/>
  <c r="F30" i="1" s="1"/>
  <c r="N29" i="1"/>
  <c r="P29" i="1"/>
  <c r="O29" i="1"/>
  <c r="L3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S39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C33" i="1"/>
  <c r="AC32" i="1"/>
  <c r="AA33" i="1"/>
  <c r="AA32" i="1"/>
  <c r="AB33" i="1"/>
  <c r="AB32" i="1"/>
  <c r="AA38" i="1" l="1"/>
  <c r="N39" i="1"/>
  <c r="AA39" i="1" s="1"/>
  <c r="AC38" i="1"/>
  <c r="P39" i="1"/>
  <c r="AC39" i="1" s="1"/>
  <c r="AB38" i="1"/>
  <c r="O39" i="1"/>
  <c r="AB39" i="1" s="1"/>
  <c r="E32" i="1"/>
  <c r="E33" i="1" s="1"/>
  <c r="E34" i="1" s="1"/>
  <c r="Y16" i="1"/>
  <c r="L37" i="1"/>
  <c r="L38" i="1" s="1"/>
  <c r="L39" i="1" s="1"/>
  <c r="Y39" i="1" s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3" i="1" l="1"/>
  <c r="Y38" i="1"/>
  <c r="E35" i="1"/>
  <c r="E36" i="1" s="1"/>
  <c r="Z20" i="1"/>
  <c r="M37" i="1"/>
  <c r="Z36" i="1"/>
  <c r="E37" i="1" l="1"/>
  <c r="E38" i="1" s="1"/>
  <c r="Z37" i="1"/>
  <c r="M38" i="1"/>
  <c r="M39" i="1" s="1"/>
  <c r="Z39" i="1" s="1"/>
  <c r="Z16" i="1"/>
  <c r="R25" i="1" l="1"/>
  <c r="R39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<sst xmlns="http://schemas.openxmlformats.org/spreadsheetml/2006/main" count="718" uniqueCount="463">
  <si>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</si>
  <si>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</si>
  <si>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</si>
  <si>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</si>
  <si>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</si>
  <si>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</si>
  <si>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</si>
  <si>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</si>
  <si>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</si>
  <si>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</si>
  <si>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</si>
  <si>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</si>
  <si>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</si>
  <si>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</si>
  <si>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</si>
  <si>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</si>
  <si>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</si>
  <si>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</si>
  <si>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</si>
  <si>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</si>
  <si>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</si>
  <si>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</si>
  <si>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</si>
  <si>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</si>
  <si>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</si>
  <si>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</si>
  <si>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</si>
  <si>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</si>
  <si>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</si>
  <si>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</si>
  <si>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</si>
  <si>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</si>
  <si>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</si>
  <si>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</si>
  <si>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</si>
  <si>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</si>
  <si>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</si>
  <si>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</si>
  <si>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</si>
  <si>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</si>
  <si>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</si>
  <si>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</si>
  <si>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</si>
  <si>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</si>
  <si>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</si>
  <si>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</si>
  <si>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</si>
  <si>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</si>
  <si>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</si>
  <si>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</si>
  <si>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</si>
  <si>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</si>
  <si>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</si>
  <si>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</si>
  <si>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</si>
  <si>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</si>
  <si>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</si>
  <si>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</si>
  <si>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</si>
  <si>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</si>
  <si>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</si>
  <si>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</si>
  <si>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</si>
  <si>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</si>
  <si>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</si>
  <si>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</si>
  <si>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</si>
  <si>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</si>
  <si>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</si>
  <si>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</si>
  <si>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</si>
  <si>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</si>
  <si>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</si>
  <si>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</si>
  <si>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</si>
  <si>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</si>
  <si>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</si>
  <si>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</si>
  <si>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</si>
  <si>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</si>
  <si>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</si>
  <si>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</si>
  <si>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</si>
  <si>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</si>
  <si>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</si>
  <si>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</si>
  <si>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</si>
  <si>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</si>
  <si>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</si>
  <si>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</si>
  <si>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</si>
  <si>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</si>
  <si>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</si>
  <si>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</si>
  <si>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</si>
  <si>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</si>
  <si>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</si>
  <si>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</si>
  <si>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</si>
  <si>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</si>
  <si>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</si>
  <si>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</si>
  <si>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</si>
  <si>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</si>
  <si>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</si>
  <si>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</si>
  <si>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</si>
  <si>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</si>
  <si>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</si>
  <si>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</si>
  <si>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</si>
  <si>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</si>
  <si>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</si>
  <si>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</si>
  <si>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</si>
  <si>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</si>
  <si>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</si>
  <si>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</si>
  <si>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</si>
  <si>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</si>
  <si>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</si>
  <si>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</si>
  <si>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</si>
  <si>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</si>
  <si>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</si>
  <si>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</si>
  <si>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</si>
  <si>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</si>
  <si>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</si>
  <si>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</si>
  <si>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</si>
  <si>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</si>
  <si>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</si>
  <si>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</si>
  <si>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</si>
  <si>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</si>
  <si>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</si>
  <si>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</si>
  <si>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</si>
  <si>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</si>
  <si>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</si>
  <si>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</si>
  <si>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</si>
  <si>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</si>
  <si>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</si>
  <si>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</si>
  <si>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</si>
  <si>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</si>
  <si>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</si>
  <si>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</si>
  <si>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</si>
  <si>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</si>
  <si>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</si>
  <si>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</si>
  <si>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</si>
  <si>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</si>
  <si>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</si>
  <si>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</si>
  <si>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</si>
  <si>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</si>
  <si>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</si>
  <si>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</si>
  <si>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</si>
  <si>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</si>
  <si>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</si>
  <si>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</si>
  <si>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</si>
  <si>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</si>
  <si>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</si>
  <si>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</si>
  <si>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</si>
  <si>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</si>
  <si>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</si>
  <si>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</si>
  <si>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</si>
  <si>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</si>
  <si>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</si>
  <si>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</si>
  <si>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</si>
  <si>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</si>
  <si>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</si>
  <si>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</si>
  <si>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</si>
  <si>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</si>
  <si>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</si>
  <si>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</si>
  <si>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</si>
  <si>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</si>
  <si>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</si>
  <si>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</si>
  <si>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</si>
  <si>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</si>
  <si>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</si>
  <si>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</si>
  <si>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</si>
  <si>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</si>
  <si>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</si>
  <si>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</si>
  <si>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</si>
  <si>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</si>
  <si>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</si>
  <si>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</si>
  <si>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</si>
  <si>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</si>
  <si>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</si>
  <si>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</si>
  <si>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</si>
  <si>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</si>
  <si>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</si>
  <si>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</si>
  <si>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</si>
  <si>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</si>
  <si>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</si>
  <si>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</si>
  <si>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</si>
  <si>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</si>
  <si>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</si>
  <si>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</si>
  <si>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</si>
  <si>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</si>
  <si>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</si>
  <si>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</si>
  <si>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</si>
  <si>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</si>
  <si>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</si>
  <si>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</si>
  <si>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</si>
  <si>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</si>
  <si>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</si>
  <si>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</si>
  <si>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</si>
  <si>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</si>
  <si>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</si>
  <si>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</si>
  <si>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</si>
  <si>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</si>
  <si>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</si>
  <si>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</si>
  <si>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</si>
  <si>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</si>
  <si>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</si>
  <si>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</si>
  <si>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</si>
  <si>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</si>
  <si>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</si>
  <si>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</si>
  <si>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</si>
  <si>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</si>
  <si>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</si>
  <si>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</si>
  <si>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</si>
  <si>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</si>
  <si>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</si>
  <si>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</si>
  <si>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</si>
  <si>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</si>
  <si>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</si>
  <si>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</si>
  <si>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</si>
  <si>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</si>
  <si>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</si>
  <si>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</si>
  <si>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</si>
  <si>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</si>
  <si>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</si>
  <si>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</si>
  <si>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</si>
  <si>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</si>
  <si>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</si>
  <si>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</si>
  <si>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</si>
  <si>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</si>
  <si>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</si>
  <si>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</si>
  <si>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</si>
  <si>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</si>
  <si>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</si>
  <si>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</si>
  <si>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</si>
  <si>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</si>
  <si>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</si>
  <si>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</si>
  <si>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</si>
  <si>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</si>
  <si>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</si>
  <si>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</si>
  <si>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</si>
  <si>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</si>
  <si>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</si>
  <si>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</si>
  <si>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</si>
  <si>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</si>
  <si>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</si>
  <si>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</si>
  <si>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</si>
  <si>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</si>
  <si>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</si>
  <si>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</si>
  <si>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</si>
  <si>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</si>
  <si>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</si>
  <si>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</si>
  <si>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</si>
  <si>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</si>
  <si>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</si>
  <si>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</si>
  <si>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</si>
  <si>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</si>
  <si>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</si>
  <si>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</si>
  <si>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</si>
  <si>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</si>
  <si>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</si>
  <si>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</si>
  <si>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</si>
  <si>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</si>
  <si>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</si>
  <si>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</si>
  <si>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</si>
  <si>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</si>
  <si>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</si>
  <si>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</si>
  <si>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</si>
  <si>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</si>
  <si>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</si>
  <si>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</si>
  <si>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</si>
  <si>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</si>
  <si>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</si>
  <si>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</si>
  <si>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</si>
  <si>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</si>
  <si>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</si>
  <si>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</si>
  <si>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</si>
  <si>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</si>
  <si>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</si>
  <si>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</si>
  <si>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</si>
  <si>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</si>
  <si>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</si>
  <si>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</si>
  <si>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</si>
  <si>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</si>
  <si>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</si>
  <si>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</si>
  <si>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</si>
  <si>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</si>
  <si>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</si>
  <si>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</si>
  <si>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</si>
  <si>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</si>
  <si>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</si>
  <si>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</si>
  <si>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</si>
  <si>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</si>
  <si>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</si>
  <si>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</si>
  <si>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</si>
  <si>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</si>
  <si>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</si>
  <si>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</si>
  <si>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</si>
  <si>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</si>
  <si>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</si>
  <si>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</si>
  <si>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</si>
  <si>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</si>
  <si>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</si>
  <si>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</si>
  <si>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</si>
  <si>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</si>
  <si>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</si>
  <si>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</si>
  <si>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</si>
  <si>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</si>
  <si>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</si>
  <si>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</si>
  <si>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</si>
  <si>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</si>
  <si>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</si>
  <si>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</si>
  <si>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</si>
  <si>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</si>
  <si>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</si>
  <si>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</si>
  <si>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</si>
  <si>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</si>
  <si>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</si>
  <si>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</si>
  <si>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</si>
  <si>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</si>
  <si>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</si>
  <si>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</si>
  <si>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</si>
  <si>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</si>
  <si>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</si>
  <si>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</si>
  <si>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</si>
  <si>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</si>
  <si>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</si>
  <si>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</si>
  <si>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</si>
  <si>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</si>
  <si>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</si>
  <si>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</si>
  <si>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</si>
  <si>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</si>
  <si>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</si>
  <si>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</si>
  <si>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</si>
  <si>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</si>
  <si>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</si>
  <si>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</si>
  <si>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</si>
  <si>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</si>
  <si>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</si>
  <si>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</si>
  <si>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</si>
  <si>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</si>
  <si>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</si>
  <si>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</si>
  <si>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</si>
  <si>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</si>
  <si>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</si>
  <si>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</si>
  <si>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</si>
  <si>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</si>
  <si>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</si>
  <si>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 xml:space="preserve">Сбалансированный 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</si>
  <si>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</si>
  <si>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</si>
  <si>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</si>
  <si>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</si>
  <si>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</si>
  <si>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</si>
  <si>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</si>
  <si>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</si>
  <si>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</si>
  <si>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</si>
  <si>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</si>
  <si>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</si>
  <si>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</si>
  <si>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</si>
  <si>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</si>
  <si>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</si>
  <si>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</si>
  <si>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</si>
  <si>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</si>
  <si>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Воробьёв В.А.</t>
  </si>
  <si>
    <t>ОКС с ↑ ST</t>
  </si>
  <si>
    <t>09:06</t>
  </si>
  <si>
    <t>3,5 - 21</t>
  </si>
  <si>
    <t>DES, Firehawk</t>
  </si>
  <si>
    <t>И/О старшей мед.сетры: А.М. Казанцева</t>
  </si>
  <si>
    <r>
      <t xml:space="preserve">стенозы среднего сегмента 40%. Антеградный кровоток TIMI III. </t>
    </r>
    <r>
      <rPr>
        <b/>
        <sz val="10"/>
        <color theme="1"/>
        <rFont val="Calibri"/>
        <family val="2"/>
        <charset val="204"/>
        <scheme val="minor"/>
      </rPr>
      <t xml:space="preserve"> ИМА: </t>
    </r>
    <r>
      <rPr>
        <sz val="10"/>
        <color theme="1"/>
        <rFont val="Calibri"/>
        <family val="2"/>
        <charset val="204"/>
        <scheme val="minor"/>
      </rPr>
      <t>(d до 2.0 мм) - стеноз устья 40%. Антеградный кровоток TIMI III</t>
    </r>
  </si>
  <si>
    <t>высокое отхождение крупной ВТК. Определяется острая тотальная окклющия пркосимальной трети крупной ВТК. Антеградный кровоток TIMI 0, TTG2, Rentrop 0.</t>
  </si>
  <si>
    <t>стенозы среднего сегмента 50% и 70%.  Антеградный кровоток TIMI III.</t>
  </si>
  <si>
    <t>С учётом клинических данных совместно с деж.кардиологом Мусинова И.С. принято решение  о целесообразности реваскуляризации ОА.</t>
  </si>
  <si>
    <t>50 ml</t>
  </si>
  <si>
    <t>150 ml</t>
  </si>
  <si>
    <t>1. Контроль места пункции, повязка  на руке 6ч. 2) Технически выполнимо стентирование ПКА.</t>
  </si>
  <si>
    <t>Устье ствола ЛКА катетеризировано проводниковым катетером Launcher EBU 3.5 6Fr. Коронарный проводник Intuition заведен в дистальный сегмент крупной ВТК. Реканализация на проводнике. В зону средней/3 ВТК  имплантирован DES Resolute Integrity 3,0-18 mm, давлением 14 атм. В зону проксимальной/3 с покрытием устья  имплантирован DES Firehawk 3,5-21 mm, давлением 16 атм.  На контрольных съёмках ангиографический результат удовлетворительный, признаков краевых диссекций, тромбоза ОА нет. Антеградный кровоток по ОА восстановлен до TIMI III, устье ВТК 2 порядка нескомпрометировано,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</si>
</sst>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/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55" fillId="0" borderId="26" xfId="0" applyNumberFormat="1" applyFont="1" applyBorder="1" applyAlignment="1" applyProtection="1">
      <alignment horizontal="center" vertical="center"/>
      <protection locked="0"/>
    </xf>
    <xf numFmtId="0" fontId="55" fillId="0" borderId="25" xfId="0" applyNumberFormat="1" applyFont="1" applyBorder="1" applyAlignment="1" applyProtection="1">
      <alignment horizontal="center" vertical="center"/>
      <protection locked="0"/>
    </xf>
    <xf numFmtId="0" fontId="55" fillId="0" borderId="25" xfId="0" applyNumberFormat="1" applyFont="1" applyFill="1" applyBorder="1" applyAlignment="1" applyProtection="1">
      <alignment horizontal="center" vertical="center"/>
      <protection locked="0"/>
    </xf>
    <xf numFmtId="0" fontId="55" fillId="0" borderId="3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3">
  <tableColumns count="4">
    <tableColumn id="1" name="Модель"/>
    <tableColumn id="2" name="Код модели" dataDxfId="32"/>
    <tableColumn id="3" name="Метод"/>
    <tableColumn id="4" name="Код метода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30">
  <sortState ref="AF2:AG57">
    <sortCondition ref="AF2:AF57"/>
    <sortCondition ref="AG2:AG57"/>
  </sortState>
  <tableColumns count="2">
    <tableColumn id="3" name="Тип" dataDxfId="29"/>
    <tableColumn id="1" name="Размеры" dataDxfId="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9" totalsRowShown="0">
  <tableColumns count="26">
    <tableColumn id="1" name="Индекс1" dataDxfId="27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6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5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4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3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2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1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0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9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8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7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6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5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4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3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2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1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0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9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8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7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6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5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4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3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2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1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0"/>
    <tableColumn id="4" name="Количество" dataDxfId="47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6" dataDxfId="45">
  <tableColumns count="2">
    <tableColumn id="1" name="Код ЕНМУ" totalsRowFunction="custom" dataDxfId="44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2" tableBorderDxfId="41">
  <tableColumns count="4">
    <tableColumn id="1" name="№" dataDxfId="40"/>
    <tableColumn id="2" name="Код услуги" dataDxfId="39"/>
    <tableColumn id="3" name="Номенклатура мед.услуги" dataDxfId="38"/>
    <tableColumn id="4" name="Рентгенэндоваскулярная диагностика и лечение" dataDxfId="37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6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5">
  <tableColumns count="1">
    <tableColumn id="1" name="Диагноз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K44" sqref="K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277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44706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0.63888888888888895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0.64583333333333337</v>
      </c>
      <c r="C10" s="61"/>
      <c r="D10" s="116" t="s">
        <v>236</v>
      </c>
      <c r="E10" s="112"/>
      <c r="F10" s="112"/>
      <c r="G10" s="29" t="s">
        <v>341</v>
      </c>
      <c r="H10" s="31"/>
    </row>
    <row r="11" spans="1:8" ht="18" thickTop="1" thickBot="1">
      <c r="A11" s="106" t="s">
        <v>256</v>
      </c>
      <c r="B11" s="107" t="s">
        <v>449</v>
      </c>
      <c r="C11" s="62"/>
      <c r="D11" s="116" t="s">
        <v>233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27521</v>
      </c>
      <c r="C12" s="63"/>
      <c r="D12" s="116" t="s">
        <v>371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47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8000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450</v>
      </c>
      <c r="C16" s="18"/>
      <c r="D16" s="41"/>
      <c r="E16" s="41"/>
      <c r="F16" s="41"/>
      <c r="G16" s="159" t="s">
        <v>451</v>
      </c>
      <c r="H16" s="117">
        <v>1431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429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3" t="s">
        <v>428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335</v>
      </c>
      <c r="B22" s="207" t="s">
        <v>455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336</v>
      </c>
      <c r="B27" s="207" t="s">
        <v>456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337</v>
      </c>
      <c r="B32" s="207" t="s">
        <v>457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458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275</v>
      </c>
    </row>
    <row r="51" spans="1:13">
      <c r="A51" s="70" t="s">
        <v>263</v>
      </c>
      <c r="B51" s="71" t="s">
        <v>459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M15" sqref="M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272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288</v>
      </c>
      <c r="D8" s="213"/>
      <c r="E8" s="213"/>
      <c r="F8" s="83">
        <v>2</v>
      </c>
      <c r="G8" s="145" t="s">
        <v>381</v>
      </c>
      <c r="H8" s="194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3"/>
      <c r="D9" s="213"/>
      <c r="E9" s="213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3"/>
      <c r="D10" s="213"/>
      <c r="E10" s="21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44706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0.64583333333333337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0.6875</v>
      </c>
      <c r="C14" s="63"/>
      <c r="D14" s="116" t="s">
        <v>236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87" t="str">
        <f>КАГ!B11</f>
        <v>Воробьёв В.А.</v>
      </c>
      <c r="C15" s="18"/>
      <c r="D15" s="116" t="s">
        <v>233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27521</v>
      </c>
      <c r="C16" s="18"/>
      <c r="D16" s="116" t="s">
        <v>371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47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8000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09:06</v>
      </c>
      <c r="H20" s="118">
        <f>КАГ!H16</f>
        <v>1431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0.64888888888888896</v>
      </c>
    </row>
    <row r="23" spans="1:8" ht="14.45" customHeight="1">
      <c r="A23" s="219" t="s">
        <v>462</v>
      </c>
      <c r="B23" s="220"/>
      <c r="C23" s="220"/>
      <c r="D23" s="220"/>
      <c r="E23" s="220"/>
      <c r="F23" s="220"/>
      <c r="G23" s="220"/>
      <c r="H23" s="221"/>
    </row>
    <row r="24" spans="1:8" ht="14.45" customHeight="1">
      <c r="A24" s="222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222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222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222"/>
      <c r="B27" s="220"/>
      <c r="C27" s="220"/>
      <c r="D27" s="220"/>
      <c r="E27" s="220"/>
      <c r="F27" s="220"/>
      <c r="G27" s="220"/>
      <c r="H27" s="221"/>
    </row>
    <row r="28" spans="1:8" ht="14.45" customHeight="1">
      <c r="A28" s="222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222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222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222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222"/>
      <c r="B32" s="220"/>
      <c r="C32" s="220"/>
      <c r="D32" s="220"/>
      <c r="E32" s="220"/>
      <c r="F32" s="220"/>
      <c r="G32" s="220"/>
      <c r="H32" s="221"/>
    </row>
    <row r="33" spans="1:8" ht="14.45" customHeight="1">
      <c r="A33" s="222"/>
      <c r="B33" s="220"/>
      <c r="C33" s="220"/>
      <c r="D33" s="220"/>
      <c r="E33" s="220"/>
      <c r="F33" s="220"/>
      <c r="G33" s="220"/>
      <c r="H33" s="221"/>
    </row>
    <row r="34" spans="1:8" ht="14.45" customHeight="1">
      <c r="A34" s="222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222"/>
      <c r="B35" s="220"/>
      <c r="C35" s="220"/>
      <c r="D35" s="220"/>
      <c r="E35" s="220"/>
      <c r="F35" s="220"/>
      <c r="G35" s="220"/>
      <c r="H35" s="221"/>
    </row>
    <row r="36" spans="1:8" ht="14.45" customHeight="1">
      <c r="A36" s="222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222"/>
      <c r="B37" s="220"/>
      <c r="C37" s="220"/>
      <c r="D37" s="220"/>
      <c r="E37" s="220"/>
      <c r="F37" s="220"/>
      <c r="G37" s="220"/>
      <c r="H37" s="221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461</v>
      </c>
      <c r="E40" s="217"/>
      <c r="F40" s="217"/>
      <c r="G40" s="217"/>
      <c r="H40" s="218"/>
    </row>
    <row r="41" spans="1:8" ht="14.45" customHeight="1">
      <c r="A41" s="37"/>
      <c r="B41" s="33"/>
      <c r="C41" s="148"/>
      <c r="D41" s="217"/>
      <c r="E41" s="217"/>
      <c r="F41" s="217"/>
      <c r="G41" s="217"/>
      <c r="H41" s="218"/>
    </row>
    <row r="42" spans="1:8" ht="14.45" customHeight="1">
      <c r="A42" s="37"/>
      <c r="B42" s="33"/>
      <c r="C42" s="148"/>
      <c r="D42" s="217"/>
      <c r="E42" s="217"/>
      <c r="F42" s="217"/>
      <c r="G42" s="217"/>
      <c r="H42" s="218"/>
    </row>
    <row r="43" spans="1:8" ht="14.45" customHeight="1">
      <c r="A43" s="37"/>
      <c r="B43" s="33"/>
      <c r="C43" s="148"/>
      <c r="D43" s="217"/>
      <c r="E43" s="217"/>
      <c r="F43" s="217"/>
      <c r="G43" s="217"/>
      <c r="H43" s="218"/>
    </row>
    <row r="44" spans="1:8" ht="14.45" customHeight="1">
      <c r="A44" s="37"/>
      <c r="B44" s="33"/>
      <c r="C44" s="148"/>
      <c r="D44" s="217"/>
      <c r="E44" s="217"/>
      <c r="F44" s="217"/>
      <c r="G44" s="217"/>
      <c r="H44" s="218"/>
    </row>
    <row r="45" spans="1:8" ht="14.45" customHeight="1">
      <c r="A45" s="37"/>
      <c r="B45" s="33"/>
      <c r="C45" s="148"/>
      <c r="D45" s="217"/>
      <c r="E45" s="217"/>
      <c r="F45" s="217"/>
      <c r="G45" s="217"/>
      <c r="H45" s="218"/>
    </row>
    <row r="46" spans="1:8" ht="14.45" customHeight="1">
      <c r="A46" s="37"/>
      <c r="B46" s="33"/>
      <c r="C46" s="148"/>
      <c r="D46" s="217"/>
      <c r="E46" s="217"/>
      <c r="F46" s="217"/>
      <c r="G46" s="217"/>
      <c r="H46" s="218"/>
    </row>
    <row r="47" spans="1:8" ht="14.45" customHeight="1">
      <c r="A47" s="43"/>
      <c r="B47" s="18"/>
      <c r="C47" s="148"/>
      <c r="D47" s="217"/>
      <c r="E47" s="217"/>
      <c r="F47" s="217"/>
      <c r="G47" s="217"/>
      <c r="H47" s="218"/>
    </row>
    <row r="48" spans="1:8" ht="14.45" customHeight="1">
      <c r="A48" s="43"/>
      <c r="B48" s="18"/>
      <c r="C48" s="148"/>
      <c r="D48" s="217"/>
      <c r="E48" s="217"/>
      <c r="F48" s="217"/>
      <c r="G48" s="217"/>
      <c r="H48" s="218"/>
    </row>
    <row r="49" spans="1:8" ht="14.45" customHeight="1">
      <c r="A49" s="43"/>
      <c r="B49" s="18"/>
      <c r="C49" s="148"/>
      <c r="D49" s="217"/>
      <c r="E49" s="217"/>
      <c r="F49" s="217"/>
      <c r="G49" s="217"/>
      <c r="H49" s="218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44706</v>
      </c>
      <c r="C2" s="186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0" t="s">
        <v>259</v>
      </c>
      <c r="B4" s="181" t="s">
        <v>133</v>
      </c>
      <c r="C4" s="182" t="s">
        <v>15</v>
      </c>
      <c r="D4" s="183" t="str">
        <f>КАГ!$B$11</f>
        <v>Воробьёв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27521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47</v>
      </c>
    </row>
    <row r="7" spans="1:4">
      <c r="A7" s="43"/>
      <c r="B7" s="18"/>
      <c r="C7" s="124" t="s">
        <v>12</v>
      </c>
      <c r="D7" s="126">
        <f>КАГ!$B$14</f>
        <v>8000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4" t="s">
        <v>13</v>
      </c>
      <c r="D10" s="185">
        <f>КАГ!$B$8</f>
        <v>44706</v>
      </c>
    </row>
    <row r="11" spans="1:4">
      <c r="A11" s="32"/>
      <c r="B11" s="136"/>
      <c r="C11" s="136"/>
      <c r="D11" s="137"/>
    </row>
    <row r="12" spans="1:4" ht="18.75" customHeight="1">
      <c r="A12" s="168" t="s">
        <v>413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8" t="s">
        <v>410</v>
      </c>
      <c r="C13" s="225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9" t="s">
        <v>403</v>
      </c>
      <c r="C14" s="226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89" t="s">
        <v>401</v>
      </c>
      <c r="C15" s="226" t="s">
        <v>170</v>
      </c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9" t="s">
        <v>453</v>
      </c>
      <c r="C16" s="224" t="s">
        <v>452</v>
      </c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89" t="s">
        <v>400</v>
      </c>
      <c r="C17" s="226"/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9"/>
      <c r="C18" s="226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9"/>
      <c r="C19" s="226"/>
      <c r="D19" s="174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0"/>
      <c r="C20" s="226"/>
      <c r="D20" s="174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9"/>
      <c r="C21" s="226"/>
      <c r="D21" s="175"/>
    </row>
    <row r="22" spans="1:4" ht="27.75" customHeight="1">
      <c r="A22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1"/>
      <c r="C22" s="226"/>
      <c r="D22" s="175"/>
    </row>
    <row r="23" spans="1:4" ht="27.75" customHeight="1">
      <c r="A23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1"/>
      <c r="C23" s="226"/>
      <c r="D23" s="175"/>
    </row>
    <row r="24" spans="1:4" ht="27.75" customHeight="1">
      <c r="A24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1"/>
      <c r="C24" s="227"/>
      <c r="D24" s="175"/>
    </row>
    <row r="25" spans="1:4" ht="27.75" customHeight="1">
      <c r="A25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2"/>
      <c r="C25" s="228"/>
      <c r="D25" s="17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369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454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материал'!$C$2:$C$49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444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2" zoomScaleNormal="100" workbookViewId="0">
      <selection activeCell="C27" sqref="C2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Firehawk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3" t="s">
        <v>433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3" t="s">
        <v>432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223" t="s">
        <v>453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1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Firehawk</v>
      </c>
      <c r="X23" s="139" t="str">
        <f>IFERROR(INDEX(Расходка[Наименование расходного материала],MATCH(Расходка[№],Поиск_расходки[Индекс7],0)),"")</f>
        <v>DES, Firehawk</v>
      </c>
      <c r="Y23" s="139" t="str">
        <f>IFERROR(INDEX(Расходка[Наименование расходного материала],MATCH(Расходка[№],Поиск_расходки[Индекс8],0)),"")</f>
        <v>DES, Firehawk</v>
      </c>
      <c r="Z23" s="139" t="str">
        <f>IFERROR(INDEX(Расходка[Наименование расходного материала],MATCH(Расходка[№],Поиск_расходки[Индекс9],0)),"")</f>
        <v>DES, Firehawk</v>
      </c>
      <c r="AA23" s="139" t="str">
        <f>IFERROR(INDEX(Расходка[Наименование расходного материала],MATCH(Расходка[№],Поиск_расходки[Индекс10],0)),"")</f>
        <v>DES, Firehawk</v>
      </c>
      <c r="AB23" s="139" t="str">
        <f>IFERROR(INDEX(Расходка[Наименование расходного материала],MATCH(Расходка[№],Поиск_расходки[Индекс11],0)),"")</f>
        <v>DES, Firehawk</v>
      </c>
      <c r="AC23" s="139" t="str">
        <f>IFERROR(INDEX(Расходка[Наименование расходного материала],MATCH(Расходка[№],Поиск_расходки[Индекс12],0)),"")</f>
        <v>DES, Firehawk</v>
      </c>
      <c r="AD23" s="139" t="str">
        <f>IFERROR(INDEX(Расходка[Наименование расходного материала],MATCH(Расходка[№],Поиск_расходки[Индекс13],0)),"")</f>
        <v>DES, 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430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3.5</v>
      </c>
      <c r="X32" s="144" t="str">
        <f>IFERROR(INDEX(Расходка[Наименование расходного материала],MATCH(Расходка[№],Поиск_расходки[Индекс7],0)),"")</f>
        <v>Launcher 6F JR 3.5</v>
      </c>
      <c r="Y32" s="144" t="str">
        <f>IFERROR(INDEX(Расходка[Наименование расходного материала],MATCH(Расходка[№],Поиск_расходки[Индекс8],0)),"")</f>
        <v>Launcher 6F JR 3.5</v>
      </c>
      <c r="Z32" s="144" t="str">
        <f>IFERROR(INDEX(Расходка[Наименование расходного материала],MATCH(Расходка[№],Поиск_расходки[Индекс9],0)),"")</f>
        <v>Launcher 6F JR 3.5</v>
      </c>
      <c r="AA32" s="144" t="str">
        <f>IFERROR(INDEX(Расходка[Наименование расходного материала],MATCH(Расходка[№],Поиск_расходки[Индекс10],0)),"")</f>
        <v>Launcher 6F JR 3.5</v>
      </c>
      <c r="AB32" s="144" t="str">
        <f>IFERROR(INDEX(Расходка[Наименование расходного материала],MATCH(Расходка[№],Поиск_расходки[Индекс11],0)),"")</f>
        <v>Launcher 6F JR 3.5</v>
      </c>
      <c r="AC32" s="144" t="str">
        <f>IFERROR(INDEX(Расходка[Наименование расходного материала],MATCH(Расходка[№],Поиск_расходки[Индекс12],0)),"")</f>
        <v>Launcher 6F JR 3.5</v>
      </c>
      <c r="AD32" s="144" t="str">
        <f>IFERROR(INDEX(Расходка[Наименование расходного материала],MATCH(Расходка[№],Поиск_расходки[Индекс13],0)),"")</f>
        <v>Launcher 6F JR 3.5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408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JR 4.0</v>
      </c>
      <c r="X33" s="144" t="str">
        <f>IFERROR(INDEX(Расходка[Наименование расходного материала],MATCH(Расходка[№],Поиск_расходки[Индекс7],0)),"")</f>
        <v>Launcher 6F JR 4.0</v>
      </c>
      <c r="Y33" s="144" t="str">
        <f>IFERROR(INDEX(Расходка[Наименование расходного материала],MATCH(Расходка[№],Поиск_расходки[Индекс8],0)),"")</f>
        <v>Launcher 6F JR 4.0</v>
      </c>
      <c r="Z33" s="144" t="str">
        <f>IFERROR(INDEX(Расходка[Наименование расходного материала],MATCH(Расходка[№],Поиск_расходки[Индекс9],0)),"")</f>
        <v>Launcher 6F JR 4.0</v>
      </c>
      <c r="AA33" s="144" t="str">
        <f>IFERROR(INDEX(Расходка[Наименование расходного материала],MATCH(Расходка[№],Поиск_расходки[Индекс10],0)),"")</f>
        <v>Launcher 6F JR 4.0</v>
      </c>
      <c r="AB33" s="144" t="str">
        <f>IFERROR(INDEX(Расходка[Наименование расходного материала],MATCH(Расходка[№],Поиск_расходки[Индекс11],0)),"")</f>
        <v>Launcher 6F JR 4.0</v>
      </c>
      <c r="AC33" s="144" t="str">
        <f>IFERROR(INDEX(Расходка[Наименование расходного материала],MATCH(Расходка[№],Поиск_расходки[Индекс12],0)),"")</f>
        <v>Launcher 6F JR 4.0</v>
      </c>
      <c r="AD33" s="144" t="str">
        <f>IFERROR(INDEX(Расходка[Наименование расходного материала],MATCH(Расходка[№],Поиск_расходки[Индекс13],0)),"")</f>
        <v>Launcher 6F JR 4.0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3.5</v>
      </c>
      <c r="X34" s="144" t="str">
        <f>IFERROR(INDEX(Расходка[Наименование расходного материала],MATCH(Расходка[№],Поиск_расходки[Индекс7],0)),"")</f>
        <v>Launcher 7F JL 3.5</v>
      </c>
      <c r="Y34" s="144" t="str">
        <f>IFERROR(INDEX(Расходка[Наименование расходного материала],MATCH(Расходка[№],Поиск_расходки[Индекс8],0)),"")</f>
        <v>Launcher 7F JL 3.5</v>
      </c>
      <c r="Z34" s="144" t="str">
        <f>IFERROR(INDEX(Расходка[Наименование расходного материала],MATCH(Расходка[№],Поиск_расходки[Индекс9],0)),"")</f>
        <v>Launcher 7F JL 3.5</v>
      </c>
      <c r="AA34" s="144" t="str">
        <f>IFERROR(INDEX(Расходка[Наименование расходного материала],MATCH(Расходка[№],Поиск_расходки[Индекс10],0)),"")</f>
        <v>Launcher 7F JL 3.5</v>
      </c>
      <c r="AB34" s="144" t="str">
        <f>IFERROR(INDEX(Расходка[Наименование расходного материала],MATCH(Расходка[№],Поиск_расходки[Индекс11],0)),"")</f>
        <v>Launcher 7F JL 3.5</v>
      </c>
      <c r="AC34" s="144" t="str">
        <f>IFERROR(INDEX(Расходка[Наименование расходного материала],MATCH(Расходка[№],Поиск_расходки[Индекс12],0)),"")</f>
        <v>Launcher 7F JL 3.5</v>
      </c>
      <c r="AD34" s="144" t="str">
        <f>IFERROR(INDEX(Расходка[Наименование расходного материала],MATCH(Расходка[№],Поиск_расходки[Индекс13],0)),"")</f>
        <v>Launcher 7F JL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418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7F JL 4.0</v>
      </c>
      <c r="X35" s="144" t="str">
        <f>IFERROR(INDEX(Расходка[Наименование расходного материала],MATCH(Расходка[№],Поиск_расходки[Индекс7],0)),"")</f>
        <v>Launcher 7F JL 4.0</v>
      </c>
      <c r="Y35" s="144" t="str">
        <f>IFERROR(INDEX(Расходка[Наименование расходного материала],MATCH(Расходка[№],Поиск_расходки[Индекс8],0)),"")</f>
        <v>Launcher 7F JL 4.0</v>
      </c>
      <c r="Z35" s="144" t="str">
        <f>IFERROR(INDEX(Расходка[Наименование расходного материала],MATCH(Расходка[№],Поиск_расходки[Индекс9],0)),"")</f>
        <v>Launcher 7F JL 4.0</v>
      </c>
      <c r="AA35" s="144" t="str">
        <f>IFERROR(INDEX(Расходка[Наименование расходного материала],MATCH(Расходка[№],Поиск_расходки[Индекс10],0)),"")</f>
        <v>Launcher 7F JL 4.0</v>
      </c>
      <c r="AB35" s="144" t="str">
        <f>IFERROR(INDEX(Расходка[Наименование расходного материала],MATCH(Расходка[№],Поиск_расходки[Индекс11],0)),"")</f>
        <v>Launcher 7F JL 4.0</v>
      </c>
      <c r="AC35" s="144" t="str">
        <f>IFERROR(INDEX(Расходка[Наименование расходного материала],MATCH(Расходка[№],Поиск_расходки[Индекс12],0)),"")</f>
        <v>Launcher 7F JL 4.0</v>
      </c>
      <c r="AD35" s="144" t="str">
        <f>IFERROR(INDEX(Расходка[Наименование расходного материала],MATCH(Расходка[№],Поиск_расходки[Индекс13],0)),"")</f>
        <v>Launcher 7F JL 4.0</v>
      </c>
      <c r="AF35" s="4" t="s">
        <v>6</v>
      </c>
      <c r="AG35" s="4" t="s">
        <v>437</v>
      </c>
    </row>
    <row r="36" spans="1:33">
      <c r="A36">
        <v>35</v>
      </c>
      <c r="B36" t="s">
        <v>368</v>
      </c>
      <c r="C36" s="1" t="s">
        <v>409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Angio-Seal™ VIP</v>
      </c>
      <c r="X36" s="144" t="str">
        <f>IFERROR(INDEX(Расходка[Наименование расходного материала],MATCH(Расходка[№],Поиск_расходки[Индекс7],0)),"")</f>
        <v>Angio-Seal™ VIP</v>
      </c>
      <c r="Y36" s="144" t="str">
        <f>IFERROR(INDEX(Расходка[Наименование расходного материала],MATCH(Расходка[№],Поиск_расходки[Индекс8],0)),"")</f>
        <v>Angio-Seal™ VIP</v>
      </c>
      <c r="Z36" s="144" t="str">
        <f>IFERROR(INDEX(Расходка[Наименование расходного материала],MATCH(Расходка[№],Поиск_расходки[Индекс9],0)),"")</f>
        <v>Angio-Seal™ VIP</v>
      </c>
      <c r="AA36" s="144" t="str">
        <f>IFERROR(INDEX(Расходка[Наименование расходного материала],MATCH(Расходка[№],Поиск_расходки[Индекс10],0)),"")</f>
        <v>Angio-Seal™ VIP</v>
      </c>
      <c r="AB36" s="144" t="str">
        <f>IFERROR(INDEX(Расходка[Наименование расходного материала],MATCH(Расходка[№],Поиск_расходки[Индекс11],0)),"")</f>
        <v>Angio-Seal™ VIP</v>
      </c>
      <c r="AC36" s="144" t="str">
        <f>IFERROR(INDEX(Расходка[Наименование расходного материала],MATCH(Расходка[№],Поиск_расходки[Индекс12],0)),"")</f>
        <v>Angio-Seal™ VIP</v>
      </c>
      <c r="AD36" s="144" t="str">
        <f>IFERROR(INDEX(Расходка[Наименование расходного материала],MATCH(Расходка[№],Поиск_расходки[Индекс13],0)),"")</f>
        <v>Angio-Seal™ VIP</v>
      </c>
      <c r="AF36" s="4" t="s">
        <v>6</v>
      </c>
      <c r="AG36" s="4" t="s">
        <v>165</v>
      </c>
    </row>
    <row r="37" spans="1:33">
      <c r="A37">
        <v>36</v>
      </c>
      <c r="B37" t="s">
        <v>378</v>
      </c>
      <c r="C37" t="s">
        <v>410</v>
      </c>
      <c r="E37" s="142">
        <f>IF(ISNUMBER(SEARCH('Карта учёта'!$B$13,Расходка[[#This Row],[Наименование расходного материала]])),MAX($E$1:E36)+1,0)</f>
        <v>1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BasixCOMPAK</v>
      </c>
      <c r="X37" s="144" t="str">
        <f>IFERROR(INDEX(Расходка[Наименование расходного материала],MATCH(Расходка[№],Поиск_расходки[Индекс7],0)),"")</f>
        <v>BasixCOMPAK</v>
      </c>
      <c r="Y37" s="144" t="str">
        <f>IFERROR(INDEX(Расходка[Наименование расходного материала],MATCH(Расходка[№],Поиск_расходки[Индекс8],0)),"")</f>
        <v>BasixCOMPAK</v>
      </c>
      <c r="Z37" s="144" t="str">
        <f>IFERROR(INDEX(Расходка[Наименование расходного материала],MATCH(Расходка[№],Поиск_расходки[Индекс9],0)),"")</f>
        <v>BasixCOMPAK</v>
      </c>
      <c r="AA37" s="144" t="str">
        <f>IFERROR(INDEX(Расходка[Наименование расходного материала],MATCH(Расходка[№],Поиск_расходки[Индекс10],0)),"")</f>
        <v>BasixCOMPAK</v>
      </c>
      <c r="AB37" s="144" t="str">
        <f>IFERROR(INDEX(Расходка[Наименование расходного материала],MATCH(Расходка[№],Поиск_расходки[Индекс11],0)),"")</f>
        <v>BasixCOMPAK</v>
      </c>
      <c r="AC37" s="144" t="str">
        <f>IFERROR(INDEX(Расходка[Наименование расходного материала],MATCH(Расходка[№],Поиск_расходки[Индекс12],0)),"")</f>
        <v>BasixCOMPAK</v>
      </c>
      <c r="AD37" s="144" t="str">
        <f>IFERROR(INDEX(Расходка[Наименование расходного материала],MATCH(Расходка[№],Поиск_расходки[Индекс13],0)),"")</f>
        <v>BasixCOMPAK</v>
      </c>
      <c r="AF37" s="4" t="s">
        <v>6</v>
      </c>
      <c r="AG37" s="4" t="s">
        <v>438</v>
      </c>
    </row>
    <row r="38" spans="1:33">
      <c r="A38">
        <v>37</v>
      </c>
      <c r="B38" t="s">
        <v>380</v>
      </c>
      <c r="C38" s="1" t="s">
        <v>411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Nitrex 260</v>
      </c>
      <c r="X38" s="144" t="str">
        <f>IFERROR(INDEX(Расходка[Наименование расходного материала],MATCH(Расходка[№],Поиск_расходки[Индекс7],0)),"")</f>
        <v>Nitrex 260</v>
      </c>
      <c r="Y38" s="144" t="str">
        <f>IFERROR(INDEX(Расходка[Наименование расходного материала],MATCH(Расходка[№],Поиск_расходки[Индекс8],0)),"")</f>
        <v>Nitrex 260</v>
      </c>
      <c r="Z38" s="144" t="str">
        <f>IFERROR(INDEX(Расходка[Наименование расходного материала],MATCH(Расходка[№],Поиск_расходки[Индекс9],0)),"")</f>
        <v>Nitrex 260</v>
      </c>
      <c r="AA38" s="144" t="str">
        <f>IFERROR(INDEX(Расходка[Наименование расходного материала],MATCH(Расходка[№],Поиск_расходки[Индекс10],0)),"")</f>
        <v>Nitrex 260</v>
      </c>
      <c r="AB38" s="144" t="str">
        <f>IFERROR(INDEX(Расходка[Наименование расходного материала],MATCH(Расходка[№],Поиск_расходки[Индекс11],0)),"")</f>
        <v>Nitrex 260</v>
      </c>
      <c r="AC38" s="144" t="str">
        <f>IFERROR(INDEX(Расходка[Наименование расходного материала],MATCH(Расходка[№],Поиск_расходки[Индекс12],0)),"")</f>
        <v>Nitrex 260</v>
      </c>
      <c r="AD38" s="144" t="str">
        <f>IFERROR(INDEX(Расходка[Наименование расходного материала],MATCH(Расходка[№],Поиск_расходки[Индекс13],0)),"")</f>
        <v>Nitrex 260</v>
      </c>
      <c r="AF38" s="4" t="s">
        <v>6</v>
      </c>
      <c r="AG38" s="4" t="s">
        <v>168</v>
      </c>
    </row>
    <row r="39" spans="1:33">
      <c r="A39">
        <v>38</v>
      </c>
      <c r="B39" t="s">
        <v>270</v>
      </c>
      <c r="C39" s="1" t="s">
        <v>416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Oscor 7F</v>
      </c>
      <c r="X39" s="144" t="str">
        <f>IFERROR(INDEX(Расходка[Наименование расходного материала],MATCH(Расходка[№],Поиск_расходки[Индекс7],0)),"")</f>
        <v>Oscor 7F</v>
      </c>
      <c r="Y39" s="144" t="str">
        <f>IFERROR(INDEX(Расходка[Наименование расходного материала],MATCH(Расходка[№],Поиск_расходки[Индекс8],0)),"")</f>
        <v>Oscor 7F</v>
      </c>
      <c r="Z39" s="144" t="str">
        <f>IFERROR(INDEX(Расходка[Наименование расходного материала],MATCH(Расходка[№],Поиск_расходки[Индекс9],0)),"")</f>
        <v>Oscor 7F</v>
      </c>
      <c r="AA39" s="144" t="str">
        <f>IFERROR(INDEX(Расходка[Наименование расходного материала],MATCH(Расходка[№],Поиск_расходки[Индекс10],0)),"")</f>
        <v>Oscor 7F</v>
      </c>
      <c r="AB39" s="144" t="str">
        <f>IFERROR(INDEX(Расходка[Наименование расходного материала],MATCH(Расходка[№],Поиск_расходки[Индекс11],0)),"")</f>
        <v>Oscor 7F</v>
      </c>
      <c r="AC39" s="144" t="str">
        <f>IFERROR(INDEX(Расходка[Наименование расходного материала],MATCH(Расходка[№],Поиск_расходки[Индекс12],0)),"")</f>
        <v>Oscor 7F</v>
      </c>
      <c r="AD39" s="144" t="str">
        <f>IFERROR(INDEX(Расходка[Наименование расходного материала],MATCH(Расходка[№],Поиск_расходки[Индекс13],0)),"")</f>
        <v>Oscor 7F</v>
      </c>
      <c r="AF39" s="4" t="s">
        <v>6</v>
      </c>
      <c r="AG39" s="4" t="s">
        <v>169</v>
      </c>
    </row>
    <row r="40" spans="1:33">
      <c r="C40" s="1"/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0</v>
      </c>
      <c r="P40" s="142">
        <f>IF(ISNUMBER(SEARCH('Карта учёта'!$B$24,Расходка[Наименование расходного материала])),MAX($P$1:P39)+1,0)</f>
        <v>0</v>
      </c>
      <c r="Q40" s="142">
        <f>IF(ISNUMBER(SEARCH('Карта учёта'!$B$25,Расходка[Наименование расходного материала])),MAX($Q$1:Q39)+1,0)</f>
        <v>0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C49" s="1"/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AF51" s="4" t="s">
        <v>6</v>
      </c>
      <c r="AG51" s="4" t="s">
        <v>435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431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436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448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447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446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2022-05-25T13:35:56Z</cp:lastPrinted>
  <dcterms:created xsi:type="dcterms:W3CDTF">2015-06-05T18:19:34Z</dcterms:created>
  <dcterms:modified xsi:type="dcterms:W3CDTF">2022-05-25T13:47:55Z</dcterms:modified>
</cp:coreProperties>
</file>