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5\28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F39" i="1"/>
  <c r="F40" i="1"/>
  <c r="G39" i="1"/>
  <c r="G40" i="1" s="1"/>
  <c r="H39" i="1"/>
  <c r="H40" i="1"/>
  <c r="I39" i="1"/>
  <c r="I40" i="1" s="1"/>
  <c r="J39" i="1"/>
  <c r="J40" i="1" s="1"/>
  <c r="K39" i="1"/>
  <c r="K40" i="1" s="1"/>
  <c r="L39" i="1"/>
  <c r="L40" i="1" s="1"/>
  <c r="M39" i="1"/>
  <c r="M40" i="1" s="1"/>
  <c r="N39" i="1"/>
  <c r="N40" i="1" s="1"/>
  <c r="O39" i="1"/>
  <c r="O40" i="1" s="1"/>
  <c r="AB40" i="1" s="1"/>
  <c r="P39" i="1"/>
  <c r="P40" i="1" s="1"/>
  <c r="AC40" i="1" s="1"/>
  <c r="Q39" i="1"/>
  <c r="Q40" i="1" s="1"/>
  <c r="AD40" i="1" s="1"/>
  <c r="R39" i="1"/>
  <c r="R40" i="1"/>
  <c r="AB39" i="1"/>
  <c r="AC39" i="1"/>
  <c r="AD39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N10" i="1" s="1"/>
  <c r="N11" i="1" s="1"/>
  <c r="E7" i="1"/>
  <c r="E8" i="1" s="1"/>
  <c r="I7" i="1"/>
  <c r="I8" i="1" s="1"/>
  <c r="I9" i="1" s="1"/>
  <c r="F7" i="1"/>
  <c r="J9" i="1"/>
  <c r="J10" i="1" s="1"/>
  <c r="M7" i="1"/>
  <c r="M8" i="1" s="1"/>
  <c r="M9" i="1" s="1"/>
  <c r="O8" i="1"/>
  <c r="O9" i="1" s="1"/>
  <c r="O10" i="1" s="1"/>
  <c r="H8" i="1"/>
  <c r="E9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K12" i="1"/>
  <c r="G13" i="1"/>
  <c r="N16" i="1" l="1"/>
  <c r="N17" i="1" s="1"/>
  <c r="H16" i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G24" i="1"/>
  <c r="P25" i="1"/>
  <c r="N24" i="1"/>
  <c r="O23" i="1"/>
  <c r="O24" i="1" s="1"/>
  <c r="F23" i="1"/>
  <c r="F24" i="1" s="1"/>
  <c r="W40" i="1" l="1"/>
  <c r="W39" i="1"/>
  <c r="H30" i="1"/>
  <c r="H31" i="1" s="1"/>
  <c r="E20" i="1"/>
  <c r="W37" i="1"/>
  <c r="W38" i="1"/>
  <c r="W34" i="1"/>
  <c r="W36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O25" i="1"/>
  <c r="O26" i="1" s="1"/>
  <c r="F25" i="1"/>
  <c r="E21" i="1" l="1"/>
  <c r="Q32" i="1"/>
  <c r="Q33" i="1" s="1"/>
  <c r="AD17" i="1" s="1"/>
  <c r="G27" i="1"/>
  <c r="G28" i="1" s="1"/>
  <c r="AD32" i="1"/>
  <c r="H33" i="1"/>
  <c r="H34" i="1" s="1"/>
  <c r="H35" i="1" s="1"/>
  <c r="H36" i="1" s="1"/>
  <c r="H37" i="1" s="1"/>
  <c r="H38" i="1" s="1"/>
  <c r="I31" i="1"/>
  <c r="I32" i="1" s="1"/>
  <c r="I33" i="1" s="1"/>
  <c r="I34" i="1" s="1"/>
  <c r="I35" i="1" s="1"/>
  <c r="I36" i="1" s="1"/>
  <c r="I37" i="1" s="1"/>
  <c r="I38" i="1" s="1"/>
  <c r="K32" i="1"/>
  <c r="K33" i="1" s="1"/>
  <c r="K34" i="1" s="1"/>
  <c r="K35" i="1" s="1"/>
  <c r="K36" i="1" s="1"/>
  <c r="K37" i="1" s="1"/>
  <c r="K38" i="1" s="1"/>
  <c r="X2" i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X40" i="1" l="1"/>
  <c r="X39" i="1"/>
  <c r="V2" i="1"/>
  <c r="V39" i="1"/>
  <c r="V40" i="1"/>
  <c r="U39" i="1"/>
  <c r="U40" i="1"/>
  <c r="U2" i="1"/>
  <c r="E22" i="1"/>
  <c r="E23" i="1" s="1"/>
  <c r="E24" i="1" s="1"/>
  <c r="V37" i="1"/>
  <c r="V38" i="1"/>
  <c r="X37" i="1"/>
  <c r="X38" i="1"/>
  <c r="U37" i="1"/>
  <c r="U38" i="1"/>
  <c r="V34" i="1"/>
  <c r="V36" i="1"/>
  <c r="V35" i="1"/>
  <c r="X34" i="1"/>
  <c r="X35" i="1"/>
  <c r="X36" i="1"/>
  <c r="U34" i="1"/>
  <c r="U35" i="1"/>
  <c r="U36" i="1"/>
  <c r="U10" i="1"/>
  <c r="Q34" i="1"/>
  <c r="Q35" i="1" s="1"/>
  <c r="Q36" i="1" s="1"/>
  <c r="Q37" i="1" s="1"/>
  <c r="Q38" i="1" s="1"/>
  <c r="AD38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N28" i="1"/>
  <c r="AC27" i="1"/>
  <c r="P28" i="1"/>
  <c r="AB27" i="1"/>
  <c r="O28" i="1"/>
  <c r="T2" i="1" l="1"/>
  <c r="AD33" i="1"/>
  <c r="E25" i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L31" i="1"/>
  <c r="L32" i="1" s="1"/>
  <c r="M30" i="1"/>
  <c r="F29" i="1"/>
  <c r="F30" i="1" s="1"/>
  <c r="N29" i="1"/>
  <c r="P29" i="1"/>
  <c r="O29" i="1"/>
  <c r="T40" i="1" l="1"/>
  <c r="T39" i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T32" i="1"/>
  <c r="T33" i="1"/>
  <c r="L33" i="1"/>
  <c r="M31" i="1"/>
  <c r="N30" i="1"/>
  <c r="O30" i="1"/>
  <c r="P30" i="1"/>
  <c r="AC25" i="1"/>
  <c r="AB25" i="1"/>
  <c r="S40" i="1" l="1"/>
  <c r="S39" i="1"/>
  <c r="E27" i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AC30" i="1"/>
  <c r="P31" i="1"/>
  <c r="AB30" i="1"/>
  <c r="O31" i="1"/>
  <c r="N31" i="1"/>
  <c r="E28" i="1" l="1"/>
  <c r="L35" i="1"/>
  <c r="M34" i="1"/>
  <c r="AB31" i="1"/>
  <c r="O32" i="1"/>
  <c r="O33" i="1" s="1"/>
  <c r="N32" i="1"/>
  <c r="AC31" i="1"/>
  <c r="P32" i="1"/>
  <c r="P33" i="1" s="1"/>
  <c r="AB29" i="1"/>
  <c r="AC29" i="1"/>
  <c r="AC28" i="1"/>
  <c r="AB28" i="1"/>
  <c r="N33" i="1" l="1"/>
  <c r="E29" i="1"/>
  <c r="E30" i="1"/>
  <c r="E31" i="1" s="1"/>
  <c r="L36" i="1"/>
  <c r="M35" i="1"/>
  <c r="AC17" i="1"/>
  <c r="P34" i="1"/>
  <c r="P35" i="1" s="1"/>
  <c r="P36" i="1" s="1"/>
  <c r="P37" i="1" s="1"/>
  <c r="P38" i="1" s="1"/>
  <c r="AC38" i="1" s="1"/>
  <c r="N34" i="1"/>
  <c r="N35" i="1" s="1"/>
  <c r="N36" i="1" s="1"/>
  <c r="AB17" i="1"/>
  <c r="O34" i="1"/>
  <c r="O35" i="1" s="1"/>
  <c r="O36" i="1" s="1"/>
  <c r="O37" i="1" s="1"/>
  <c r="O38" i="1" s="1"/>
  <c r="AB38" i="1" s="1"/>
  <c r="AC33" i="1"/>
  <c r="AC32" i="1"/>
  <c r="AB32" i="1"/>
  <c r="N37" i="1" l="1"/>
  <c r="AB33" i="1"/>
  <c r="Z2" i="1"/>
  <c r="E32" i="1"/>
  <c r="E33" i="1" s="1"/>
  <c r="E34" i="1" s="1"/>
  <c r="L37" i="1"/>
  <c r="AC37" i="1"/>
  <c r="AC16" i="1"/>
  <c r="AB37" i="1"/>
  <c r="AB16" i="1"/>
  <c r="Y2" i="1"/>
  <c r="M36" i="1"/>
  <c r="AB36" i="1"/>
  <c r="AB35" i="1"/>
  <c r="AC36" i="1"/>
  <c r="AC35" i="1"/>
  <c r="AB20" i="1"/>
  <c r="AB23" i="1"/>
  <c r="AC23" i="1"/>
  <c r="AC20" i="1"/>
  <c r="AB34" i="1"/>
  <c r="AB22" i="1"/>
  <c r="AC34" i="1"/>
  <c r="AC22" i="1"/>
  <c r="N38" i="1" l="1"/>
  <c r="AA35" i="1" s="1"/>
  <c r="AA7" i="1"/>
  <c r="L38" i="1"/>
  <c r="E35" i="1"/>
  <c r="E36" i="1" s="1"/>
  <c r="M37" i="1"/>
  <c r="AA2" i="1" l="1"/>
  <c r="AA3" i="1"/>
  <c r="AA30" i="1"/>
  <c r="AA29" i="1"/>
  <c r="AA22" i="1"/>
  <c r="AA38" i="1"/>
  <c r="AA40" i="1"/>
  <c r="AA39" i="1"/>
  <c r="AA18" i="1"/>
  <c r="AA9" i="1"/>
  <c r="AA15" i="1"/>
  <c r="AA13" i="1"/>
  <c r="AA10" i="1"/>
  <c r="AA11" i="1"/>
  <c r="AA14" i="1"/>
  <c r="AA6" i="1"/>
  <c r="AA12" i="1"/>
  <c r="AA5" i="1"/>
  <c r="AA21" i="1"/>
  <c r="AA19" i="1"/>
  <c r="AA24" i="1"/>
  <c r="AA8" i="1"/>
  <c r="AA4" i="1"/>
  <c r="AA28" i="1"/>
  <c r="AA37" i="1"/>
  <c r="AA23" i="1"/>
  <c r="AA26" i="1"/>
  <c r="AA27" i="1"/>
  <c r="AA31" i="1"/>
  <c r="AA33" i="1"/>
  <c r="AA36" i="1"/>
  <c r="AA34" i="1"/>
  <c r="AA17" i="1"/>
  <c r="AA25" i="1"/>
  <c r="AA16" i="1"/>
  <c r="AA20" i="1"/>
  <c r="AA32" i="1"/>
  <c r="Y32" i="1"/>
  <c r="Y40" i="1"/>
  <c r="Y39" i="1"/>
  <c r="Y38" i="1"/>
  <c r="Y30" i="1"/>
  <c r="Y15" i="1"/>
  <c r="Y34" i="1"/>
  <c r="Y31" i="1"/>
  <c r="Y37" i="1"/>
  <c r="Y6" i="1"/>
  <c r="Y28" i="1"/>
  <c r="Y26" i="1"/>
  <c r="Y33" i="1"/>
  <c r="Y27" i="1"/>
  <c r="Y13" i="1"/>
  <c r="Y19" i="1"/>
  <c r="Y36" i="1"/>
  <c r="Y3" i="1"/>
  <c r="Y14" i="1"/>
  <c r="Y9" i="1"/>
  <c r="Y17" i="1"/>
  <c r="Y16" i="1"/>
  <c r="Y4" i="1"/>
  <c r="Y35" i="1"/>
  <c r="Y23" i="1"/>
  <c r="Y18" i="1"/>
  <c r="Y20" i="1"/>
  <c r="Y12" i="1"/>
  <c r="Y5" i="1"/>
  <c r="Y22" i="1"/>
  <c r="Y29" i="1"/>
  <c r="Y8" i="1"/>
  <c r="Y11" i="1"/>
  <c r="Y24" i="1"/>
  <c r="Y21" i="1"/>
  <c r="Y7" i="1"/>
  <c r="Y10" i="1"/>
  <c r="Y25" i="1"/>
  <c r="E37" i="1"/>
  <c r="E38" i="1" s="1"/>
  <c r="R25" i="1" s="1"/>
  <c r="M38" i="1"/>
  <c r="Z3" i="1" l="1"/>
  <c r="Z39" i="1"/>
  <c r="Z40" i="1"/>
  <c r="R2" i="1"/>
  <c r="Z4" i="1"/>
  <c r="Z38" i="1"/>
  <c r="Z34" i="1"/>
  <c r="Z7" i="1"/>
  <c r="Z33" i="1"/>
  <c r="Z19" i="1"/>
  <c r="Z32" i="1"/>
  <c r="Z22" i="1"/>
  <c r="Z5" i="1"/>
  <c r="Z12" i="1"/>
  <c r="Z20" i="1"/>
  <c r="Z36" i="1"/>
  <c r="Z28" i="1"/>
  <c r="Z14" i="1"/>
  <c r="Z24" i="1"/>
  <c r="Z6" i="1"/>
  <c r="Z13" i="1"/>
  <c r="Z21" i="1"/>
  <c r="Z25" i="1"/>
  <c r="Z10" i="1"/>
  <c r="Z17" i="1"/>
  <c r="Z11" i="1"/>
  <c r="Z16" i="1"/>
  <c r="Z37" i="1"/>
  <c r="Z31" i="1"/>
  <c r="Z26" i="1"/>
  <c r="Z15" i="1"/>
  <c r="Z29" i="1"/>
  <c r="Z35" i="1"/>
  <c r="Z18" i="1"/>
  <c r="Z27" i="1"/>
  <c r="Z9" i="1"/>
  <c r="Z30" i="1"/>
  <c r="Z8" i="1"/>
  <c r="Z23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<sst xmlns="http://schemas.openxmlformats.org/spreadsheetml/2006/main" count="726" uniqueCount="464">
  <si>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</si>
  <si>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</si>
  <si>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</si>
  <si>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</si>
  <si>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</si>
  <si>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</si>
  <si>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</si>
  <si>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</si>
  <si>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</si>
  <si>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</si>
  <si>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</si>
  <si>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</si>
  <si>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</si>
  <si>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</si>
  <si>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</si>
  <si>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</si>
  <si>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</si>
  <si>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</si>
  <si>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</si>
  <si>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</si>
  <si>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</si>
  <si>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</si>
  <si>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</si>
  <si>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</si>
  <si>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</si>
  <si>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</si>
  <si>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</si>
  <si>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</si>
  <si>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</si>
  <si>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</si>
  <si>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</si>
  <si>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</si>
  <si>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</si>
  <si>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</si>
  <si>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</si>
  <si>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</si>
  <si>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</si>
  <si>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</si>
  <si>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</si>
  <si>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</si>
  <si>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</si>
  <si>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</si>
  <si>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</si>
  <si>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</si>
  <si>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</si>
  <si>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</si>
  <si>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</si>
  <si>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</si>
  <si>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</si>
  <si>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</si>
  <si>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</si>
  <si>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</si>
  <si>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</si>
  <si>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</si>
  <si>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</si>
  <si>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</si>
  <si>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</si>
  <si>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</si>
  <si>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</si>
  <si>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</si>
  <si>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</si>
  <si>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</si>
  <si>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</si>
  <si>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</si>
  <si>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</si>
  <si>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</si>
  <si>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</si>
  <si>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</si>
  <si>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</si>
  <si>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</si>
  <si>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</si>
  <si>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</si>
  <si>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</si>
  <si>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</si>
  <si>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</si>
  <si>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</si>
  <si>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</si>
  <si>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</si>
  <si>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</si>
  <si>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</si>
  <si>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</si>
  <si>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</si>
  <si>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</si>
  <si>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</si>
  <si>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</si>
  <si>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</si>
  <si>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</si>
  <si>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</si>
  <si>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</si>
  <si>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</si>
  <si>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</si>
  <si>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</si>
  <si>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</si>
  <si>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</si>
  <si>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</si>
  <si>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</si>
  <si>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</si>
  <si>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</si>
  <si>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</si>
  <si>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</si>
  <si>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</si>
  <si>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</si>
  <si>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</si>
  <si>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</si>
  <si>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</si>
  <si>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</si>
  <si>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</si>
  <si>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</si>
  <si>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</si>
  <si>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</si>
  <si>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</si>
  <si>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</si>
  <si>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</si>
  <si>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</si>
  <si>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</si>
  <si>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</si>
  <si>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</si>
  <si>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</si>
  <si>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</si>
  <si>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</si>
  <si>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</si>
  <si>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</si>
  <si>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</si>
  <si>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</si>
  <si>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</si>
  <si>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</si>
  <si>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</si>
  <si>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</si>
  <si>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</si>
  <si>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</si>
  <si>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</si>
  <si>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</si>
  <si>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</si>
  <si>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</si>
  <si>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</si>
  <si>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</si>
  <si>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</si>
  <si>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</si>
  <si>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</si>
  <si>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</si>
  <si>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</si>
  <si>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</si>
  <si>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</si>
  <si>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</si>
  <si>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</si>
  <si>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</si>
  <si>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</si>
  <si>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</si>
  <si>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</si>
  <si>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</si>
  <si>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</si>
  <si>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</si>
  <si>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</si>
  <si>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</si>
  <si>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</si>
  <si>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</si>
  <si>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</si>
  <si>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</si>
  <si>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</si>
  <si>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</si>
  <si>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</si>
  <si>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</si>
  <si>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</si>
  <si>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</si>
  <si>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</si>
  <si>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</si>
  <si>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</si>
  <si>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</si>
  <si>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</si>
  <si>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</si>
  <si>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</si>
  <si>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</si>
  <si>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</si>
  <si>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</si>
  <si>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</si>
  <si>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</si>
  <si>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</si>
  <si>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</si>
  <si>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</si>
  <si>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</si>
  <si>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</si>
  <si>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</si>
  <si>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</si>
  <si>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</si>
  <si>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</si>
  <si>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</si>
  <si>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</si>
  <si>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</si>
  <si>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</si>
  <si>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</si>
  <si>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</si>
  <si>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</si>
  <si>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</si>
  <si>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</si>
  <si>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</si>
  <si>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</si>
  <si>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</si>
  <si>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</si>
  <si>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</si>
  <si>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</si>
  <si>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</si>
  <si>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</si>
  <si>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</si>
  <si>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</si>
  <si>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</si>
  <si>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</si>
  <si>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</si>
  <si>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</si>
  <si>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</si>
  <si>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</si>
  <si>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</si>
  <si>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</si>
  <si>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</si>
  <si>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</si>
  <si>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</si>
  <si>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</si>
  <si>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</si>
  <si>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</si>
  <si>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</si>
  <si>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</si>
  <si>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</si>
  <si>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</si>
  <si>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</si>
  <si>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</si>
  <si>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</si>
  <si>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</si>
  <si>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</si>
  <si>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</si>
  <si>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</si>
  <si>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</si>
  <si>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</si>
  <si>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</si>
  <si>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</si>
  <si>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</si>
  <si>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</si>
  <si>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</si>
  <si>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</si>
  <si>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</si>
  <si>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</si>
  <si>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</si>
  <si>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</si>
  <si>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</si>
  <si>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</si>
  <si>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</si>
  <si>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</si>
  <si>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</si>
  <si>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</si>
  <si>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</si>
  <si>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</si>
  <si>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</si>
  <si>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</si>
  <si>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</si>
  <si>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</si>
  <si>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</si>
  <si>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</si>
  <si>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</si>
  <si>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</si>
  <si>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</si>
  <si>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</si>
  <si>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</si>
  <si>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</si>
  <si>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</si>
  <si>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</si>
  <si>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</si>
  <si>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</si>
  <si>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</si>
  <si>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</si>
  <si>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</si>
  <si>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</si>
  <si>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</si>
  <si>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</si>
  <si>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</si>
  <si>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</si>
  <si>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</si>
  <si>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</si>
  <si>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</si>
  <si>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</si>
  <si>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</si>
  <si>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</si>
  <si>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</si>
  <si>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</si>
  <si>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</si>
  <si>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</si>
  <si>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</si>
  <si>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</si>
  <si>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</si>
  <si>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</si>
  <si>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</si>
  <si>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</si>
  <si>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</si>
  <si>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</si>
  <si>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</si>
  <si>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</si>
  <si>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</si>
  <si>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</si>
  <si>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</si>
  <si>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</si>
  <si>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</si>
  <si>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</si>
  <si>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</si>
  <si>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</si>
  <si>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</si>
  <si>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</si>
  <si>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</si>
  <si>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</si>
  <si>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</si>
  <si>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</si>
  <si>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</si>
  <si>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</si>
  <si>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</si>
  <si>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</si>
  <si>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</si>
  <si>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</si>
  <si>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</si>
  <si>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</si>
  <si>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</si>
  <si>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</si>
  <si>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</si>
  <si>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</si>
  <si>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</si>
  <si>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</si>
  <si>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</si>
  <si>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</si>
  <si>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</si>
  <si>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</si>
  <si>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</si>
  <si>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</si>
  <si>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</si>
  <si>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</si>
  <si>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</si>
  <si>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</si>
  <si>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</si>
  <si>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</si>
  <si>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</si>
  <si>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</si>
  <si>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</si>
  <si>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</si>
  <si>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</si>
  <si>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</si>
  <si>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</si>
  <si>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</si>
  <si>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</si>
  <si>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</si>
  <si>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</si>
  <si>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</si>
  <si>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</si>
  <si>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</si>
  <si>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</si>
  <si>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</si>
  <si>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</si>
  <si>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</si>
  <si>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</si>
  <si>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</si>
  <si>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</si>
  <si>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</si>
  <si>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</si>
  <si>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</si>
  <si>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</si>
  <si>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</si>
  <si>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</si>
  <si>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</si>
  <si>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</si>
  <si>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</si>
  <si>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</si>
  <si>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</si>
  <si>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</si>
  <si>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</si>
  <si>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</si>
  <si>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</si>
  <si>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</si>
  <si>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</si>
  <si>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</si>
  <si>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</si>
  <si>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</si>
  <si>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</si>
  <si>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</si>
  <si>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</si>
  <si>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</si>
  <si>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</si>
  <si>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</si>
  <si>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</si>
  <si>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</si>
  <si>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</si>
  <si>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</si>
  <si>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</si>
  <si>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</si>
  <si>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</si>
  <si>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</si>
  <si>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</si>
  <si>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</si>
  <si>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</si>
  <si>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</si>
  <si>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</si>
  <si>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</si>
  <si>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</si>
  <si>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</si>
  <si>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</si>
  <si>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</si>
  <si>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</si>
  <si>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</si>
  <si>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</si>
  <si>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</si>
  <si>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</si>
  <si>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</si>
  <si>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</si>
  <si>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</si>
  <si>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</si>
  <si>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</si>
  <si>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</si>
  <si>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</si>
  <si>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</si>
  <si>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</si>
  <si>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</si>
  <si>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</si>
  <si>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</si>
  <si>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</si>
  <si>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</si>
  <si>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</si>
  <si>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</si>
  <si>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</si>
  <si>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</si>
  <si>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</si>
  <si>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</si>
  <si>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</si>
  <si>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</si>
  <si>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</si>
  <si>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</si>
  <si>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</si>
  <si>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</si>
  <si>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</si>
  <si>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</si>
  <si>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</si>
  <si>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</si>
  <si>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</si>
  <si>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</si>
  <si>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</si>
  <si>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</si>
  <si>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</si>
  <si>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</si>
  <si>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</si>
  <si>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</si>
  <si>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</si>
  <si>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</si>
  <si>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</si>
  <si>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</si>
  <si>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>И/О старшей мед.сетры: А.М. Казанцева</t>
  </si>
  <si>
    <t>Правый</t>
  </si>
  <si>
    <t>ОКС с ↑ ST</t>
  </si>
  <si>
    <t>проходим, контуры ровные. Антеградны кровоток  TIMI III.</t>
  </si>
  <si>
    <t>Глуховцев С.Ф.</t>
  </si>
  <si>
    <t>26:12</t>
  </si>
  <si>
    <t>Angio-Seal™ VIP</t>
  </si>
  <si>
    <t>Launcher 6F AL 1</t>
  </si>
  <si>
    <t>Launcher 6F AL 2</t>
  </si>
  <si>
    <t>бедренный</t>
  </si>
  <si>
    <t>М/О ушито Angio-Seal™</t>
  </si>
  <si>
    <t>неровность контуров среднего сегмента. Антеградны кровоток  TIMI III.</t>
  </si>
  <si>
    <t>стеноз дистального сегмента 50%. Антеградны кровоток  TIMI III.</t>
  </si>
  <si>
    <t xml:space="preserve">на фоне 90% стеноза проксимального сегмента определяется острая  тромботическая окклюзия, TTG3, стеноз среднего сегмента 30%. Антеградны кровоток  TIMI 0. Умеренные коллатерали из СВ ПНА с дистальный сегмент ЗМЖВ и ЗБВ.  </t>
  </si>
  <si>
    <t>С учётом клинических данных совместно с карлиологом ПРИТ  Дубровской Я.А.  принято решение  о целесообразности реваскуляризации ПКА.</t>
  </si>
  <si>
    <t>50 ml</t>
  </si>
  <si>
    <t>250 ml</t>
  </si>
  <si>
    <t xml:space="preserve">1. Контроль места пункции, повязка  на руке 6ч, повязка на бедре до утра. </t>
  </si>
  <si>
    <r>
      <rPr>
        <b/>
        <i/>
        <sz val="11"/>
        <color theme="1"/>
        <rFont val="Times New Roman"/>
        <family val="1"/>
        <charset val="204"/>
      </rPr>
      <t>Из-за выраженной извитости плечевой артерии выполнить катетеризацию коронарных артерии  лучевым доступом не удалось. Конверсия на бедренный доступ</t>
    </r>
    <r>
      <rPr>
        <sz val="11"/>
        <color theme="1"/>
        <rFont val="Times New Roman"/>
        <family val="1"/>
        <charset val="204"/>
      </rPr>
      <t>. Устье ПКА оптимально катетеризировано проводниковым катетером Launcher AL1 1 6Fr. Коронарный проводник Intuition (использовано 4 проводника ) из-за извитости ПКА с техническими сложностями удалось провести в дистальный сегмент, проводник XT Cougar провести не удалось. Реканализация артерии выполнена аспирационным катетером hunter 6f, получены фрагменты тромботических масс 1,5- 3 мм. Далее ангиопластика значимого субокклюзирующего стеноза проксимального сегмента ПКА  БК Sprinter Legend 2.5-15 мм.  В зону остаточного стеноза проксимального сегмента с техническими сложностями удалось  имплантирован DES Resolute Integrity 3,5-18 mm, давлением 16 атм. Постдилатация и оптимизация стента БК Accuforce 4.0-8, давлением 16 атм.  На контрольных съёмках ангиографический результат достигнут, удовлетворительный, признаков краевых диссекций, тромбоза по ПКА нет. Антеградный кровоток по ПКА восстановлен TIMI II-III (определяется тромботическая окклюзия дист/3 ЗМЖВ т.к аспирировать удалось частично).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</si>
</sst>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3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2" fillId="0" borderId="0" xfId="0" applyFont="1"/>
    <xf numFmtId="0" fontId="57" fillId="0" borderId="40" xfId="0" applyFont="1" applyBorder="1" applyProtection="1"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5" fillId="0" borderId="5" xfId="0" applyFont="1" applyBorder="1" applyAlignment="1" applyProtection="1">
      <alignment horizontal="justify" vertical="top" wrapText="1"/>
      <protection locked="0"/>
    </xf>
    <xf numFmtId="0" fontId="58" fillId="0" borderId="5" xfId="0" applyFont="1" applyBorder="1" applyAlignment="1" applyProtection="1">
      <alignment horizontal="justify" vertical="top" wrapText="1"/>
      <protection locked="0"/>
    </xf>
    <xf numFmtId="0" fontId="58" fillId="0" borderId="11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0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0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5" zoomScaleNormal="100" zoomScaleSheetLayoutView="100" zoomScalePageLayoutView="90" workbookViewId="0">
      <selection activeCell="B51" sqref="B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278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44709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0.875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0.88194444444444453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449</v>
      </c>
      <c r="C11" s="62"/>
      <c r="D11" s="116" t="s">
        <v>234</v>
      </c>
      <c r="E11" s="112"/>
      <c r="F11" s="112"/>
      <c r="G11" s="29" t="s">
        <v>240</v>
      </c>
      <c r="H11" s="31"/>
    </row>
    <row r="12" spans="1:8" ht="16.5" thickTop="1">
      <c r="A12" s="97" t="s">
        <v>8</v>
      </c>
      <c r="B12" s="98">
        <v>19027</v>
      </c>
      <c r="C12" s="63"/>
      <c r="D12" s="116" t="s">
        <v>372</v>
      </c>
      <c r="E12" s="112"/>
      <c r="F12" s="112"/>
      <c r="G12" s="29" t="s">
        <v>241</v>
      </c>
      <c r="H12" s="31"/>
    </row>
    <row r="13" spans="1:8" ht="15.75">
      <c r="A13" s="20" t="s">
        <v>10</v>
      </c>
      <c r="B13" s="35">
        <f>DATEDIF(B12,B8,"y")</f>
        <v>70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8196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447</v>
      </c>
      <c r="C16" s="18"/>
      <c r="D16" s="41"/>
      <c r="E16" s="41"/>
      <c r="F16" s="41"/>
      <c r="G16" s="159" t="s">
        <v>450</v>
      </c>
      <c r="H16" s="117">
        <v>1663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446</v>
      </c>
      <c r="C18" s="18"/>
      <c r="D18" s="33" t="s">
        <v>275</v>
      </c>
      <c r="E18" s="33"/>
      <c r="F18" s="33"/>
      <c r="G18" s="101" t="s">
        <v>254</v>
      </c>
      <c r="H18" s="102" t="s">
        <v>454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09" t="s">
        <v>448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336</v>
      </c>
      <c r="B22" s="213" t="s">
        <v>456</v>
      </c>
      <c r="C22" s="214"/>
      <c r="D22" s="214"/>
      <c r="E22" s="214"/>
      <c r="F22" s="214"/>
      <c r="G22" s="214"/>
      <c r="H22" s="215"/>
    </row>
    <row r="23" spans="1:8" ht="14.45" customHeight="1">
      <c r="A23" s="43"/>
      <c r="B23" s="216"/>
      <c r="C23" s="216"/>
      <c r="D23" s="216"/>
      <c r="E23" s="216"/>
      <c r="F23" s="216"/>
      <c r="G23" s="216"/>
      <c r="H23" s="217"/>
    </row>
    <row r="24" spans="1:8" ht="14.45" customHeight="1">
      <c r="A24" s="68"/>
      <c r="B24" s="216"/>
      <c r="C24" s="216"/>
      <c r="D24" s="216"/>
      <c r="E24" s="216"/>
      <c r="F24" s="216"/>
      <c r="G24" s="216"/>
      <c r="H24" s="217"/>
    </row>
    <row r="25" spans="1:8" ht="14.45" customHeight="1">
      <c r="A25" s="43"/>
      <c r="B25" s="216"/>
      <c r="C25" s="216"/>
      <c r="D25" s="216"/>
      <c r="E25" s="216"/>
      <c r="F25" s="216"/>
      <c r="G25" s="216"/>
      <c r="H25" s="217"/>
    </row>
    <row r="26" spans="1:8" ht="14.45" customHeight="1">
      <c r="A26" s="45"/>
      <c r="B26" s="218"/>
      <c r="C26" s="218"/>
      <c r="D26" s="218"/>
      <c r="E26" s="218"/>
      <c r="F26" s="218"/>
      <c r="G26" s="218"/>
      <c r="H26" s="219"/>
    </row>
    <row r="27" spans="1:8" ht="14.45" customHeight="1">
      <c r="A27" s="67" t="s">
        <v>337</v>
      </c>
      <c r="B27" s="213" t="s">
        <v>457</v>
      </c>
      <c r="C27" s="214"/>
      <c r="D27" s="214"/>
      <c r="E27" s="214"/>
      <c r="F27" s="214"/>
      <c r="G27" s="214"/>
      <c r="H27" s="215"/>
    </row>
    <row r="28" spans="1:8" ht="15.6" customHeight="1">
      <c r="A28" s="43"/>
      <c r="B28" s="216"/>
      <c r="C28" s="216"/>
      <c r="D28" s="216"/>
      <c r="E28" s="216"/>
      <c r="F28" s="216"/>
      <c r="G28" s="216"/>
      <c r="H28" s="217"/>
    </row>
    <row r="29" spans="1:8" ht="14.45" customHeight="1">
      <c r="A29" s="43"/>
      <c r="B29" s="216"/>
      <c r="C29" s="216"/>
      <c r="D29" s="216"/>
      <c r="E29" s="216"/>
      <c r="F29" s="216"/>
      <c r="G29" s="216"/>
      <c r="H29" s="217"/>
    </row>
    <row r="30" spans="1:8" ht="14.45" customHeight="1">
      <c r="A30" s="37"/>
      <c r="B30" s="216"/>
      <c r="C30" s="216"/>
      <c r="D30" s="216"/>
      <c r="E30" s="216"/>
      <c r="F30" s="216"/>
      <c r="G30" s="216"/>
      <c r="H30" s="217"/>
    </row>
    <row r="31" spans="1:8" ht="14.45" customHeight="1">
      <c r="A31" s="38"/>
      <c r="B31" s="218"/>
      <c r="C31" s="218"/>
      <c r="D31" s="218"/>
      <c r="E31" s="218"/>
      <c r="F31" s="218"/>
      <c r="G31" s="218"/>
      <c r="H31" s="219"/>
    </row>
    <row r="32" spans="1:8" ht="14.45" customHeight="1">
      <c r="A32" s="67" t="s">
        <v>338</v>
      </c>
      <c r="B32" s="213" t="s">
        <v>458</v>
      </c>
      <c r="C32" s="214"/>
      <c r="D32" s="214"/>
      <c r="E32" s="214"/>
      <c r="F32" s="214"/>
      <c r="G32" s="214"/>
      <c r="H32" s="215"/>
    </row>
    <row r="33" spans="1:8" ht="14.45" customHeight="1">
      <c r="A33" s="43"/>
      <c r="B33" s="216"/>
      <c r="C33" s="216"/>
      <c r="D33" s="216"/>
      <c r="E33" s="216"/>
      <c r="F33" s="216"/>
      <c r="G33" s="216"/>
      <c r="H33" s="217"/>
    </row>
    <row r="34" spans="1:8" ht="15.6" customHeight="1">
      <c r="A34" s="43"/>
      <c r="B34" s="216"/>
      <c r="C34" s="216"/>
      <c r="D34" s="216"/>
      <c r="E34" s="216"/>
      <c r="F34" s="216"/>
      <c r="G34" s="216"/>
      <c r="H34" s="217"/>
    </row>
    <row r="35" spans="1:8" ht="14.45" customHeight="1">
      <c r="A35" s="43"/>
      <c r="B35" s="216"/>
      <c r="C35" s="216"/>
      <c r="D35" s="216"/>
      <c r="E35" s="216"/>
      <c r="F35" s="216"/>
      <c r="G35" s="216"/>
      <c r="H35" s="217"/>
    </row>
    <row r="36" spans="1:8" ht="15.6" customHeight="1">
      <c r="A36" s="151"/>
      <c r="B36" s="216"/>
      <c r="C36" s="216"/>
      <c r="D36" s="216"/>
      <c r="E36" s="216"/>
      <c r="F36" s="216"/>
      <c r="G36" s="216"/>
      <c r="H36" s="217"/>
    </row>
    <row r="37" spans="1:8" ht="14.45" customHeight="1">
      <c r="A37" s="43"/>
      <c r="B37" s="146"/>
      <c r="C37" s="18"/>
      <c r="D37" s="202" t="str">
        <f>IF($A$6=Вмешательства!$D$3,Вмешательства!$N$2,"")</f>
        <v/>
      </c>
      <c r="E37" s="202"/>
      <c r="F37" s="147"/>
      <c r="G37" s="147"/>
      <c r="H37" s="152"/>
    </row>
    <row r="38" spans="1:8" ht="14.45" customHeight="1">
      <c r="A38" s="43"/>
      <c r="B38" s="146"/>
      <c r="C38" s="153"/>
      <c r="D38" s="203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9" t="s">
        <v>459</v>
      </c>
      <c r="E43" s="200"/>
      <c r="F43" s="200"/>
      <c r="G43" s="200"/>
      <c r="H43" s="201"/>
    </row>
    <row r="44" spans="1:8" ht="14.45" customHeight="1">
      <c r="A44" s="40"/>
      <c r="B44" s="147"/>
      <c r="C44" s="155"/>
      <c r="D44" s="200"/>
      <c r="E44" s="200"/>
      <c r="F44" s="200"/>
      <c r="G44" s="200"/>
      <c r="H44" s="201"/>
    </row>
    <row r="45" spans="1:8" ht="14.45" customHeight="1">
      <c r="A45" s="40"/>
      <c r="B45" s="147"/>
      <c r="C45" s="155"/>
      <c r="D45" s="200"/>
      <c r="E45" s="200"/>
      <c r="F45" s="200"/>
      <c r="G45" s="200"/>
      <c r="H45" s="201"/>
    </row>
    <row r="46" spans="1:8">
      <c r="A46" s="40"/>
      <c r="B46" s="147"/>
      <c r="C46" s="155"/>
      <c r="D46" s="200"/>
      <c r="E46" s="200"/>
      <c r="F46" s="200"/>
      <c r="G46" s="200"/>
      <c r="H46" s="201"/>
    </row>
    <row r="47" spans="1:8">
      <c r="A47" s="43"/>
      <c r="B47" s="18"/>
      <c r="C47" s="155"/>
      <c r="D47" s="200"/>
      <c r="E47" s="200"/>
      <c r="F47" s="200"/>
      <c r="G47" s="200"/>
      <c r="H47" s="201"/>
    </row>
    <row r="48" spans="1:8">
      <c r="A48" s="43"/>
      <c r="B48" s="18"/>
      <c r="C48" s="155"/>
      <c r="D48" s="200"/>
      <c r="E48" s="200"/>
      <c r="F48" s="200"/>
      <c r="G48" s="200"/>
      <c r="H48" s="201"/>
    </row>
    <row r="49" spans="1:13">
      <c r="A49" s="45"/>
      <c r="B49" s="36"/>
      <c r="C49" s="156"/>
      <c r="D49" s="200"/>
      <c r="E49" s="200"/>
      <c r="F49" s="200"/>
      <c r="G49" s="200"/>
      <c r="H49" s="201"/>
    </row>
    <row r="50" spans="1:13">
      <c r="A50" s="43"/>
      <c r="B50" s="18"/>
      <c r="C50" s="18"/>
      <c r="D50" s="200"/>
      <c r="E50" s="200"/>
      <c r="F50" s="200"/>
      <c r="G50" s="200"/>
      <c r="H50" s="201"/>
      <c r="M50" t="s">
        <v>276</v>
      </c>
    </row>
    <row r="51" spans="1:13">
      <c r="A51" s="70" t="s">
        <v>264</v>
      </c>
      <c r="B51" s="71" t="s">
        <v>460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455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0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1" t="s">
        <v>440</v>
      </c>
      <c r="B6" s="222"/>
      <c r="C6" s="222"/>
      <c r="D6" s="222"/>
      <c r="E6" s="222"/>
      <c r="F6" s="222"/>
      <c r="G6" s="222"/>
      <c r="H6" s="223"/>
    </row>
    <row r="7" spans="1:8" ht="21.6" customHeight="1">
      <c r="A7" s="221"/>
      <c r="B7" s="222"/>
      <c r="C7" s="222"/>
      <c r="D7" s="222"/>
      <c r="E7" s="222"/>
      <c r="F7" s="222"/>
      <c r="G7" s="222"/>
      <c r="H7" s="22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0" t="s">
        <v>281</v>
      </c>
      <c r="D8" s="220"/>
      <c r="E8" s="220"/>
      <c r="F8" s="83">
        <v>1</v>
      </c>
      <c r="G8" s="145" t="s">
        <v>382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0"/>
      <c r="D9" s="220"/>
      <c r="E9" s="220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0"/>
      <c r="D10" s="220"/>
      <c r="E10" s="22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44709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0.88194444444444453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0.94444444444444453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1" t="str">
        <f>КАГ!B11</f>
        <v>Глуховцев С.Ф.</v>
      </c>
      <c r="C15" s="18"/>
      <c r="D15" s="116" t="s">
        <v>234</v>
      </c>
      <c r="E15" s="112"/>
      <c r="F15" s="112"/>
      <c r="G15" s="96" t="str">
        <f>КАГ!G11</f>
        <v>Берина Е.В.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19027</v>
      </c>
      <c r="C16" s="18"/>
      <c r="D16" s="116" t="s">
        <v>372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70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8196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26:12</v>
      </c>
      <c r="H20" s="118">
        <f>КАГ!H16</f>
        <v>1663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бедренный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0.88500000000000001</v>
      </c>
    </row>
    <row r="23" spans="1:8" ht="14.45" customHeight="1">
      <c r="A23" s="226" t="s">
        <v>463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462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455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I16" sqref="I16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44709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260</v>
      </c>
      <c r="B4" s="185" t="s">
        <v>133</v>
      </c>
      <c r="C4" s="186" t="s">
        <v>15</v>
      </c>
      <c r="D4" s="187" t="str">
        <f>КАГ!$B$11</f>
        <v>Глуховцев С.Ф.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19027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70</v>
      </c>
    </row>
    <row r="7" spans="1:4">
      <c r="A7" s="43"/>
      <c r="B7" s="18"/>
      <c r="C7" s="124" t="s">
        <v>12</v>
      </c>
      <c r="D7" s="126">
        <f>КАГ!$B$14</f>
        <v>8196</v>
      </c>
    </row>
    <row r="8" spans="1:4">
      <c r="A8" s="127" t="str">
        <f>ЧКВ!$A$9</f>
        <v>Код модели: 21166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44709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2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3" t="s">
        <v>407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93" t="s">
        <v>452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163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389</v>
      </c>
      <c r="C17" s="168" t="s">
        <v>115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9" s="193" t="s">
        <v>383</v>
      </c>
      <c r="C19" s="168"/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94" t="s">
        <v>399</v>
      </c>
      <c r="C20" s="168"/>
      <c r="D20" s="177">
        <v>4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1" s="193" t="s">
        <v>426</v>
      </c>
      <c r="C21" s="168"/>
      <c r="D21" s="178">
        <v>1</v>
      </c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22" s="195" t="s">
        <v>451</v>
      </c>
      <c r="C22" s="168"/>
      <c r="D22" s="178">
        <v>1</v>
      </c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445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материал'!$C$2:$C$50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378</v>
      </c>
      <c r="F7" t="s">
        <v>96</v>
      </c>
      <c r="G7">
        <v>323500</v>
      </c>
      <c r="I7" t="s">
        <v>292</v>
      </c>
      <c r="K7" t="s">
        <v>377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384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13" zoomScaleNormal="100" workbookViewId="0">
      <selection activeCell="A28" sqref="A28:A4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383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0</v>
      </c>
      <c r="N2" s="141">
        <f>IF(ISNUMBER(SEARCH('Карта учёта'!$B$22,Расходка[Наименование расходного материала])),MAX($N$1:N1)+1,0)</f>
        <v>0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Launcher 6F AL 1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NC Accuforce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Intuition</v>
      </c>
      <c r="Z2" s="139" t="str">
        <f>IFERROR(INDEX(Расходка[Наименование расходного материала],MATCH(Расходка[№],Поиск_расходки[Индекс9],0)),"")</f>
        <v>Cougar XT Hydro-Track®</v>
      </c>
      <c r="AA2" s="139" t="str">
        <f>IFERROR(INDEX(Расходка[Наименование расходного материала],MATCH(Расходка[№],Поиск_расходки[Индекс10],0)),"")</f>
        <v>Angio-Seal™ VIP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1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0</v>
      </c>
      <c r="N3" s="142">
        <f>IF(ISNUMBER(SEARCH('Карта учёта'!$B$22,Расходка[Наименование расходного материала])),MAX($N$1:N2)+1,0)</f>
        <v>0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/>
      </c>
      <c r="AA3" s="139" t="str">
        <f>IFERROR(INDEX(Расходка[Наименование расходного материала],MATCH(Расходка[№],Поиск_расходки[Индекс10],0)),"")</f>
        <v/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0</v>
      </c>
      <c r="N4" s="142">
        <f>IF(ISNUMBER(SEARCH('Карта учёта'!$B$22,Расходка[Наименование расходного материала])),MAX($N$1:N3)+1,0)</f>
        <v>0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/>
      </c>
      <c r="AA4" s="139" t="str">
        <f>IFERROR(INDEX(Расходка[Наименование расходного материала],MATCH(Расходка[№],Поиск_расходки[Индекс10],0)),"")</f>
        <v/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0</v>
      </c>
      <c r="N5" s="142">
        <f>IF(ISNUMBER(SEARCH('Карта учёта'!$B$22,Расходка[Наименование расходного материала])),MAX($N$1:N4)+1,0)</f>
        <v>0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/>
      </c>
      <c r="AA5" s="139" t="str">
        <f>IFERROR(INDEX(Расходка[Наименование расходного материала],MATCH(Расходка[№],Поиск_расходки[Индекс10],0)),"")</f>
        <v/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0</v>
      </c>
      <c r="N6" s="142">
        <f>IF(ISNUMBER(SEARCH('Карта учёта'!$B$22,Расходка[Наименование расходного материала])),MAX($N$1:N5)+1,0)</f>
        <v>0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/>
      </c>
      <c r="AA6" s="139" t="str">
        <f>IFERROR(INDEX(Расходка[Наименование расходного материала],MATCH(Расходка[№],Поиск_расходки[Индекс10],0)),"")</f>
        <v/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380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0</v>
      </c>
      <c r="M7" s="140">
        <f>IF(ISNUMBER(SEARCH('Карта учёта'!$B$21,Расходка[Наименование расходного материала])),MAX($M$1:M6)+1,0)</f>
        <v>0</v>
      </c>
      <c r="N7" s="142">
        <f>IF(ISNUMBER(SEARCH('Карта учёта'!$B$22,Расходка[Наименование расходного материала])),MAX($N$1:N6)+1,0)</f>
        <v>0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/>
      </c>
      <c r="AA7" s="139" t="str">
        <f>IFERROR(INDEX(Расходка[Наименование расходного материала],MATCH(Расходка[№],Поиск_расходки[Индекс10],0)),"")</f>
        <v/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0</v>
      </c>
      <c r="N8" s="142">
        <f>IF(ISNUMBER(SEARCH('Карта учёта'!$B$22,Расходка[Наименование расходного материала])),MAX($N$1:N7)+1,0)</f>
        <v>0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/>
      </c>
      <c r="AA8" s="139" t="str">
        <f>IFERROR(INDEX(Расходка[Наименование расходного материала],MATCH(Расходка[№],Поиск_расходки[Индекс10],0)),"")</f>
        <v/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0</v>
      </c>
      <c r="N9" s="142">
        <f>IF(ISNUMBER(SEARCH('Карта учёта'!$B$22,Расходка[Наименование расходного материала])),MAX($N$1:N8)+1,0)</f>
        <v>0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/>
      </c>
      <c r="AA9" s="139" t="str">
        <f>IFERROR(INDEX(Расходка[Наименование расходного материала],MATCH(Расходка[№],Поиск_расходки[Индекс10],0)),"")</f>
        <v/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0</v>
      </c>
      <c r="N10" s="142">
        <f>IF(ISNUMBER(SEARCH('Карта учёта'!$B$22,Расходка[Наименование расходного материала])),MAX($N$1:N9)+1,0)</f>
        <v>0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/>
      </c>
      <c r="AA10" s="139" t="str">
        <f>IFERROR(INDEX(Расходка[Наименование расходного материала],MATCH(Расходка[№],Поиск_расходки[Индекс10],0)),"")</f>
        <v/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0</v>
      </c>
      <c r="N11" s="142">
        <f>IF(ISNUMBER(SEARCH('Карта учёта'!$B$22,Расходка[Наименование расходного материала])),MAX($N$1:N10)+1,0)</f>
        <v>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/>
      </c>
      <c r="AA11" s="139" t="str">
        <f>IFERROR(INDEX(Расходка[Наименование расходного материала],MATCH(Расходка[№],Поиск_расходки[Индекс10],0)),"")</f>
        <v/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0</v>
      </c>
      <c r="N12" s="142">
        <f>IF(ISNUMBER(SEARCH('Карта учёта'!$B$22,Расходка[Наименование расходного материала])),MAX($N$1:N11)+1,0)</f>
        <v>0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/>
      </c>
      <c r="AA12" s="139" t="str">
        <f>IFERROR(INDEX(Расходка[Наименование расходного материала],MATCH(Расходка[№],Поиск_расходки[Индекс10],0)),"")</f>
        <v/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0</v>
      </c>
      <c r="N13" s="142">
        <f>IF(ISNUMBER(SEARCH('Карта учёта'!$B$22,Расходка[Наименование расходного материала])),MAX($N$1:N12)+1,0)</f>
        <v>0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/>
      </c>
      <c r="AA13" s="139" t="str">
        <f>IFERROR(INDEX(Расходка[Наименование расходного материала],MATCH(Расходка[№],Поиск_расходки[Индекс10],0)),"")</f>
        <v/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0</v>
      </c>
      <c r="N14" s="142">
        <f>IF(ISNUMBER(SEARCH('Карта учёта'!$B$22,Расходка[Наименование расходного материала])),MAX($N$1:N13)+1,0)</f>
        <v>0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/>
      </c>
      <c r="AA14" s="139" t="str">
        <f>IFERROR(INDEX(Расходка[Наименование расходного материала],MATCH(Расходка[№],Поиск_расходки[Индекс10],0)),"")</f>
        <v/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0</v>
      </c>
      <c r="N15" s="142">
        <f>IF(ISNUMBER(SEARCH('Карта учёта'!$B$22,Расходка[Наименование расходного материала])),MAX($N$1:N14)+1,0)</f>
        <v>0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/>
      </c>
      <c r="AA15" s="139" t="str">
        <f>IFERROR(INDEX(Расходка[Наименование расходного материала],MATCH(Расходка[№],Поиск_расходки[Индекс10],0)),"")</f>
        <v/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0</v>
      </c>
      <c r="N16" s="142">
        <f>IF(ISNUMBER(SEARCH('Карта учёта'!$B$22,Расходка[Наименование расходного материала])),MAX($N$1:N15)+1,0)</f>
        <v>0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/>
      </c>
      <c r="AA16" s="139" t="str">
        <f>IFERROR(INDEX(Расходка[Наименование расходного материала],MATCH(Расходка[№],Поиск_расходки[Индекс10],0)),"")</f>
        <v/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0</v>
      </c>
      <c r="N17" s="142">
        <f>IF(ISNUMBER(SEARCH('Карта учёта'!$B$22,Расходка[Наименование расходного материала])),MAX($N$1:N16)+1,0)</f>
        <v>0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/>
      </c>
      <c r="AA17" s="139" t="str">
        <f>IFERROR(INDEX(Расходка[Наименование расходного материала],MATCH(Расходка[№],Поиск_расходки[Индекс10],0)),"")</f>
        <v/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</v>
      </c>
      <c r="N18" s="142">
        <f>IF(ISNUMBER(SEARCH('Карта учёта'!$B$22,Расходка[Наименование расходного материала])),MAX($N$1:N17)+1,0)</f>
        <v>0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/>
      </c>
      <c r="AA18" s="139" t="str">
        <f>IFERROR(INDEX(Расходка[Наименование расходного материала],MATCH(Расходка[№],Поиск_расходки[Индекс10],0)),"")</f>
        <v/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</v>
      </c>
      <c r="M19" s="140">
        <f>IF(ISNUMBER(SEARCH('Карта учёта'!$B$21,Расходка[Наименование расходного материала])),MAX($M$1:M18)+1,0)</f>
        <v>0</v>
      </c>
      <c r="N19" s="142">
        <f>IF(ISNUMBER(SEARCH('Карта учёта'!$B$22,Расходка[Наименование расходного материала])),MAX($N$1:N18)+1,0)</f>
        <v>0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/>
      </c>
      <c r="AA19" s="139" t="str">
        <f>IFERROR(INDEX(Расходка[Наименование расходного материала],MATCH(Расходка[№],Поиск_расходки[Индекс10],0)),"")</f>
        <v/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0</v>
      </c>
      <c r="N20" s="142">
        <f>IF(ISNUMBER(SEARCH('Карта учёта'!$B$22,Расходка[Наименование расходного материала])),MAX($N$1:N19)+1,0)</f>
        <v>0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/>
      </c>
      <c r="AA20" s="139" t="str">
        <f>IFERROR(INDEX(Расходка[Наименование расходного материала],MATCH(Расходка[№],Поиск_расходки[Индекс10],0)),"")</f>
        <v/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0</v>
      </c>
      <c r="N21" s="142">
        <f>IF(ISNUMBER(SEARCH('Карта учёта'!$B$22,Расходка[Наименование расходного материала])),MAX($N$1:N20)+1,0)</f>
        <v>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/>
      </c>
      <c r="AA21" s="139" t="str">
        <f>IFERROR(INDEX(Расходка[Наименование расходного материала],MATCH(Расходка[№],Поиск_расходки[Индекс10],0)),"")</f>
        <v/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0</v>
      </c>
      <c r="N22" s="142">
        <f>IF(ISNUMBER(SEARCH('Карта учёта'!$B$22,Расходка[Наименование расходного материала])),MAX($N$1:N21)+1,0)</f>
        <v>0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/>
      </c>
      <c r="AA22" s="139" t="str">
        <f>IFERROR(INDEX(Расходка[Наименование расходного материала],MATCH(Расходка[№],Поиск_расходки[Индекс10],0)),"")</f>
        <v/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0</v>
      </c>
      <c r="N23" s="142">
        <f>IF(ISNUMBER(SEARCH('Карта учёта'!$B$22,Расходка[Наименование расходного материала])),MAX($N$1:N22)+1,0)</f>
        <v>0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/>
      </c>
      <c r="AA23" s="139" t="str">
        <f>IFERROR(INDEX(Расходка[Наименование расходного материала],MATCH(Расходка[№],Поиск_расходки[Индекс10],0)),"")</f>
        <v/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401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0</v>
      </c>
      <c r="N24" s="142">
        <f>IF(ISNUMBER(SEARCH('Карта учёта'!$B$22,Расходка[Наименование расходного материала])),MAX($N$1:N23)+1,0)</f>
        <v>0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/>
      </c>
      <c r="AA24" s="139" t="str">
        <f>IFERROR(INDEX(Расходка[Наименование расходного материала],MATCH(Расходка[№],Поиск_расходки[Индекс10],0)),"")</f>
        <v/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427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0</v>
      </c>
      <c r="N25" s="142">
        <f>IF(ISNUMBER(SEARCH('Карта учёта'!$B$22,Расходка[Наименование расходного материала])),MAX($N$1:N24)+1,0)</f>
        <v>0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/>
      </c>
      <c r="AA25" s="139" t="str">
        <f>IFERROR(INDEX(Расходка[Наименование расходного материала],MATCH(Расходка[№],Поиск_расходки[Индекс10],0)),"")</f>
        <v/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402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0</v>
      </c>
      <c r="N26" s="142">
        <f>IF(ISNUMBER(SEARCH('Карта учёта'!$B$22,Расходка[Наименование расходного материала])),MAX($N$1:N25)+1,0)</f>
        <v>0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/>
      </c>
      <c r="AA26" s="144" t="str">
        <f>IFERROR(INDEX(Расходка[Наименование расходного материала],MATCH(Расходка[№],Поиск_расходки[Индекс10],0)),"")</f>
        <v/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375</v>
      </c>
    </row>
    <row r="27" spans="1:33">
      <c r="A27">
        <v>26</v>
      </c>
      <c r="B27" t="s">
        <v>4</v>
      </c>
      <c r="C27" t="s">
        <v>403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0</v>
      </c>
      <c r="N27" s="142">
        <f>IF(ISNUMBER(SEARCH('Карта учёта'!$B$22,Расходка[Наименование расходного материала])),MAX($N$1:N26)+1,0)</f>
        <v>0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/>
      </c>
      <c r="AA27" s="144" t="str">
        <f>IFERROR(INDEX(Расходка[Наименование расходного материала],MATCH(Расходка[№],Поиск_расходки[Индекс10],0)),"")</f>
        <v/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376</v>
      </c>
    </row>
    <row r="28" spans="1:33">
      <c r="A28">
        <v>27</v>
      </c>
      <c r="B28" t="s">
        <v>4</v>
      </c>
      <c r="C28" t="s">
        <v>404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0</v>
      </c>
      <c r="N28" s="142">
        <f>IF(ISNUMBER(SEARCH('Карта учёта'!$B$22,Расходка[Наименование расходного материала])),MAX($N$1:N27)+1,0)</f>
        <v>0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/>
      </c>
      <c r="AA28" s="144" t="str">
        <f>IFERROR(INDEX(Расходка[Наименование расходного материала],MATCH(Расходка[№],Поиск_расходки[Индекс10],0)),"")</f>
        <v/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405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0</v>
      </c>
      <c r="N29" s="142">
        <f>IF(ISNUMBER(SEARCH('Карта учёта'!$B$22,Расходка[Наименование расходного материала])),MAX($N$1:N28)+1,0)</f>
        <v>0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/>
      </c>
      <c r="AA29" s="144" t="str">
        <f>IFERROR(INDEX(Расходка[Наименование расходного материала],MATCH(Расходка[№],Поиск_расходки[Индекс10],0)),"")</f>
        <v/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411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0</v>
      </c>
      <c r="N30" s="142">
        <f>IF(ISNUMBER(SEARCH('Карта учёта'!$B$22,Расходка[Наименование расходного материала])),MAX($N$1:N29)+1,0)</f>
        <v>0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/>
      </c>
      <c r="AA30" s="144" t="str">
        <f>IFERROR(INDEX(Расходка[Наименование расходного материала],MATCH(Расходка[№],Поиск_расходки[Индекс10],0)),"")</f>
        <v/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406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0</v>
      </c>
      <c r="N31" s="142">
        <f>IF(ISNUMBER(SEARCH('Карта учёта'!$B$22,Расходка[Наименование расходного материала])),MAX($N$1:N30)+1,0)</f>
        <v>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/>
      </c>
      <c r="AA31" s="144" t="str">
        <f>IFERROR(INDEX(Расходка[Наименование расходного материала],MATCH(Расходка[№],Поиск_расходки[Индекс10],0)),"")</f>
        <v/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407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1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0</v>
      </c>
      <c r="N32" s="142">
        <f>IF(ISNUMBER(SEARCH('Карта учёта'!$B$22,Расходка[Наименование расходного материала])),MAX($N$1:N31)+1,0)</f>
        <v>0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/>
      </c>
      <c r="AA32" s="144" t="str">
        <f>IFERROR(INDEX(Расходка[Наименование расходного материала],MATCH(Расходка[№],Поиск_расходки[Индекс10],0)),"")</f>
        <v/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452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1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0</v>
      </c>
      <c r="N33" s="142">
        <f>IF(ISNUMBER(SEARCH('Карта учёта'!$B$22,Расходка[Наименование расходного материала])),MAX($N$1:N32)+1,0)</f>
        <v>0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/>
      </c>
      <c r="AA33" s="144" t="str">
        <f>IFERROR(INDEX(Расходка[Наименование расходного материала],MATCH(Расходка[№],Поиск_расходки[Индекс10],0)),"")</f>
        <v/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453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0</v>
      </c>
      <c r="N34" s="142">
        <f>IF(ISNUMBER(SEARCH('Карта учёта'!$B$22,Расходка[Наименование расходного материала])),MAX($N$1:N33)+1,0)</f>
        <v>0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/>
      </c>
      <c r="AA34" s="144" t="str">
        <f>IFERROR(INDEX(Расходка[Наименование расходного материала],MATCH(Расходка[№],Поиск_расходки[Индекс10],0)),"")</f>
        <v/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167</v>
      </c>
    </row>
    <row r="35" spans="1:33">
      <c r="A35">
        <v>34</v>
      </c>
      <c r="B35" t="s">
        <v>4</v>
      </c>
      <c r="C35" t="s">
        <v>418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0</v>
      </c>
      <c r="N35" s="142">
        <f>IF(ISNUMBER(SEARCH('Карта учёта'!$B$22,Расходка[Наименование расходного материала])),MAX($N$1:N34)+1,0)</f>
        <v>0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/>
      </c>
      <c r="AA35" s="144" t="str">
        <f>IFERROR(INDEX(Расходка[Наименование расходного материала],MATCH(Расходка[№],Поиск_расходки[Индекс10],0)),"")</f>
        <v/>
      </c>
      <c r="AB35" s="144" t="str">
        <f>IFERROR(INDEX(Расходка[Наименование расходного материала],MATCH(Расходка[№],Поиск_расходки[Индекс11],0)),"")</f>
        <v>Launcher 7F JL 3.5</v>
      </c>
      <c r="AC35" s="144" t="str">
        <f>IFERROR(INDEX(Расходка[Наименование расходного материала],MATCH(Расходка[№],Поиск_расходки[Индекс12],0)),"")</f>
        <v>Launcher 7F JL 3.5</v>
      </c>
      <c r="AD35" s="144" t="str">
        <f>IFERROR(INDEX(Расходка[Наименование расходного материала],MATCH(Расходка[№],Поиск_расходки[Индекс13],0)),"")</f>
        <v>Launcher 7F JL 3.5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0</v>
      </c>
      <c r="N36" s="142">
        <f>IF(ISNUMBER(SEARCH('Карта учёта'!$B$22,Расходка[Наименование расходного материала])),MAX($N$1:N35)+1,0)</f>
        <v>0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/>
      </c>
      <c r="AA36" s="144" t="str">
        <f>IFERROR(INDEX(Расходка[Наименование расходного материала],MATCH(Расходка[№],Поиск_расходки[Индекс10],0)),"")</f>
        <v/>
      </c>
      <c r="AB36" s="144" t="str">
        <f>IFERROR(INDEX(Расходка[Наименование расходного материала],MATCH(Расходка[№],Поиск_расходки[Индекс11],0)),"")</f>
        <v>Launcher 7F JL 4.0</v>
      </c>
      <c r="AC36" s="144" t="str">
        <f>IFERROR(INDEX(Расходка[Наименование расходного материала],MATCH(Расходка[№],Поиск_расходки[Индекс12],0)),"")</f>
        <v>Launcher 7F JL 4.0</v>
      </c>
      <c r="AD36" s="144" t="str">
        <f>IFERROR(INDEX(Расходка[Наименование расходного материала],MATCH(Расходка[№],Поиск_расходки[Индекс13],0)),"")</f>
        <v>Launcher 7F JL 4.0</v>
      </c>
      <c r="AF36" s="4" t="s">
        <v>6</v>
      </c>
      <c r="AG36" s="4" t="s">
        <v>166</v>
      </c>
    </row>
    <row r="37" spans="1:33">
      <c r="A37">
        <v>36</v>
      </c>
      <c r="B37" t="s">
        <v>369</v>
      </c>
      <c r="C37" s="1" t="s">
        <v>408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0</v>
      </c>
      <c r="N37" s="142">
        <f>IF(ISNUMBER(SEARCH('Карта учёта'!$B$22,Расходка[Наименование расходного материала])),MAX($N$1:N36)+1,0)</f>
        <v>1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/>
      </c>
      <c r="AA37" s="144" t="str">
        <f>IFERROR(INDEX(Расходка[Наименование расходного материала],MATCH(Расходка[№],Поиск_расходки[Индекс10],0)),"")</f>
        <v/>
      </c>
      <c r="AB37" s="144" t="str">
        <f>IFERROR(INDEX(Расходка[Наименование расходного материала],MATCH(Расходка[№],Поиск_расходки[Индекс11],0)),"")</f>
        <v>Angio-Seal™ VIP</v>
      </c>
      <c r="AC37" s="144" t="str">
        <f>IFERROR(INDEX(Расходка[Наименование расходного материала],MATCH(Расходка[№],Поиск_расходки[Индекс12],0)),"")</f>
        <v>Angio-Seal™ VIP</v>
      </c>
      <c r="AD37" s="144" t="str">
        <f>IFERROR(INDEX(Расходка[Наименование расходного материала],MATCH(Расходка[№],Поиск_расходки[Индекс13],0)),"")</f>
        <v>Angio-Seal™ VIP</v>
      </c>
      <c r="AF37" s="4" t="s">
        <v>6</v>
      </c>
      <c r="AG37" s="4" t="s">
        <v>435</v>
      </c>
    </row>
    <row r="38" spans="1:33">
      <c r="A38">
        <v>37</v>
      </c>
      <c r="B38" t="s">
        <v>379</v>
      </c>
      <c r="C38" t="s">
        <v>409</v>
      </c>
      <c r="E38" s="142">
        <f>IF(ISNUMBER(SEARCH('Карта учёта'!$B$13,Расходка[[#This Row],[Наименование расходного материала]])),MAX($E$1:E37)+1,0)</f>
        <v>1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0</v>
      </c>
      <c r="N38" s="142">
        <f>IF(ISNUMBER(SEARCH('Карта учёта'!$B$22,Расходка[Наименование расходного материала])),MAX($N$1:N37)+1,0)</f>
        <v>0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/>
      </c>
      <c r="AA38" s="144" t="str">
        <f>IFERROR(INDEX(Расходка[Наименование расходного материала],MATCH(Расходка[№],Поиск_расходки[Индекс10],0)),"")</f>
        <v/>
      </c>
      <c r="AB38" s="144" t="str">
        <f>IFERROR(INDEX(Расходка[Наименование расходного материала],MATCH(Расходка[№],Поиск_расходки[Индекс11],0)),"")</f>
        <v>BasixCOMPAK</v>
      </c>
      <c r="AC38" s="144" t="str">
        <f>IFERROR(INDEX(Расходка[Наименование расходного материала],MATCH(Расходка[№],Поиск_расходки[Индекс12],0)),"")</f>
        <v>BasixCOMPAK</v>
      </c>
      <c r="AD38" s="144" t="str">
        <f>IFERROR(INDEX(Расходка[Наименование расходного материала],MATCH(Расходка[№],Поиск_расходки[Индекс13],0)),"")</f>
        <v>BasixCOMPAK</v>
      </c>
      <c r="AF38" s="4" t="s">
        <v>6</v>
      </c>
      <c r="AG38" s="4" t="s">
        <v>169</v>
      </c>
    </row>
    <row r="39" spans="1:33">
      <c r="A39">
        <v>38</v>
      </c>
      <c r="B39" t="s">
        <v>381</v>
      </c>
      <c r="C39" s="1" t="s">
        <v>410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0</v>
      </c>
      <c r="N39" s="142">
        <f>IF(ISNUMBER(SEARCH('Карта учёта'!$B$22,Расходка[Наименование расходного материала])),MAX($N$1:N38)+1,0)</f>
        <v>0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/>
      </c>
      <c r="AA39" s="144" t="str">
        <f>IFERROR(INDEX(Расходка[Наименование расходного материала],MATCH(Расходка[№],Поиск_расходки[Индекс10],0)),"")</f>
        <v/>
      </c>
      <c r="AB39" s="144" t="str">
        <f>IFERROR(INDEX(Расходка[Наименование расходного материала],MATCH(Расходка[№],Поиск_расходки[Индекс11],0)),"")</f>
        <v>Nitrex 260</v>
      </c>
      <c r="AC39" s="144" t="str">
        <f>IFERROR(INDEX(Расходка[Наименование расходного материала],MATCH(Расходка[№],Поиск_расходки[Индекс12],0)),"")</f>
        <v>Nitrex 260</v>
      </c>
      <c r="AD39" s="144" t="str">
        <f>IFERROR(INDEX(Расходка[Наименование расходного материала],MATCH(Расходка[№],Поиск_расходки[Индекс13],0)),"")</f>
        <v>Nitrex 260</v>
      </c>
      <c r="AF39" s="4" t="s">
        <v>6</v>
      </c>
      <c r="AG39" s="4" t="s">
        <v>170</v>
      </c>
    </row>
    <row r="40" spans="1:33">
      <c r="A40">
        <v>39</v>
      </c>
      <c r="B40" t="s">
        <v>271</v>
      </c>
      <c r="C40" s="1" t="s">
        <v>415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0</v>
      </c>
      <c r="N40" s="142">
        <f>IF(ISNUMBER(SEARCH('Карта учёта'!$B$22,Расходка[Наименование расходного материала])),MAX($N$1:N39)+1,0)</f>
        <v>0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/>
      </c>
      <c r="AA40" s="144" t="str">
        <f>IFERROR(INDEX(Расходка[Наименование расходного материала],MATCH(Расходка[№],Поиск_расходки[Индекс10],0)),"")</f>
        <v/>
      </c>
      <c r="AB40" s="144" t="str">
        <f>IFERROR(INDEX(Расходка[Наименование расходного материала],MATCH(Расходка[№],Поиск_расходки[Индекс11],0)),"")</f>
        <v>Oscor 7F</v>
      </c>
      <c r="AC40" s="144" t="str">
        <f>IFERROR(INDEX(Расходка[Наименование расходного материала],MATCH(Расходка[№],Поиск_расходки[Индекс12],0)),"")</f>
        <v>Oscor 7F</v>
      </c>
      <c r="AD40" s="144" t="str">
        <f>IFERROR(INDEX(Расходка[Наименование расходного материала],MATCH(Расходка[№],Поиск_расходки[Индекс13],0)),"")</f>
        <v>Oscor 7F</v>
      </c>
      <c r="AF40" s="4" t="s">
        <v>6</v>
      </c>
      <c r="AG40" s="4" t="s">
        <v>421</v>
      </c>
    </row>
    <row r="41" spans="1:33">
      <c r="C41" s="1"/>
      <c r="AF41" s="4" t="s">
        <v>6</v>
      </c>
      <c r="AG41" s="4" t="s">
        <v>422</v>
      </c>
    </row>
    <row r="42" spans="1:33">
      <c r="AF42" s="4" t="s">
        <v>6</v>
      </c>
      <c r="AG42" s="4" t="s">
        <v>423</v>
      </c>
    </row>
    <row r="43" spans="1:33">
      <c r="AF43" s="4" t="s">
        <v>6</v>
      </c>
      <c r="AG43" s="4" t="s">
        <v>437</v>
      </c>
    </row>
    <row r="44" spans="1:33"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AF48" s="4" t="s">
        <v>6</v>
      </c>
      <c r="AG48" s="4" t="s">
        <v>172</v>
      </c>
    </row>
    <row r="49" spans="3:33">
      <c r="AF49" s="4" t="s">
        <v>6</v>
      </c>
      <c r="AG49" s="4" t="s">
        <v>173</v>
      </c>
    </row>
    <row r="50" spans="3:33">
      <c r="C50" s="1"/>
      <c r="AF50" s="4" t="s">
        <v>6</v>
      </c>
      <c r="AG50" s="4" t="s">
        <v>174</v>
      </c>
    </row>
    <row r="51" spans="3:33">
      <c r="AF51" s="4" t="s">
        <v>6</v>
      </c>
      <c r="AG51" s="4" t="s">
        <v>432</v>
      </c>
    </row>
    <row r="52" spans="3:33">
      <c r="AF52" s="4" t="s">
        <v>6</v>
      </c>
      <c r="AG52" s="4" t="s">
        <v>175</v>
      </c>
    </row>
    <row r="53" spans="3:33">
      <c r="AF53" s="4" t="s">
        <v>6</v>
      </c>
      <c r="AG53" s="4" t="s">
        <v>176</v>
      </c>
    </row>
    <row r="54" spans="3:33">
      <c r="AF54" s="4" t="s">
        <v>6</v>
      </c>
      <c r="AG54" s="4" t="s">
        <v>189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163</v>
      </c>
    </row>
    <row r="58" spans="3:33">
      <c r="AF58" s="4" t="s">
        <v>6</v>
      </c>
      <c r="AG58" s="4" t="s">
        <v>178</v>
      </c>
    </row>
    <row r="59" spans="3:33">
      <c r="AF59" s="4" t="s">
        <v>6</v>
      </c>
      <c r="AG59" s="4" t="s">
        <v>168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179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180</v>
      </c>
    </row>
    <row r="64" spans="3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374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0" sqref="E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372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6" spans="1:5">
      <c r="A16" t="s">
        <v>152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239</v>
      </c>
      <c r="B19" t="s">
        <v>238</v>
      </c>
    </row>
    <row r="20" spans="1:2">
      <c r="A20" t="s">
        <v>234</v>
      </c>
      <c r="B20" t="s">
        <v>332</v>
      </c>
    </row>
    <row r="21" spans="1:2">
      <c r="A21" t="s">
        <v>234</v>
      </c>
      <c r="B21" t="s">
        <v>240</v>
      </c>
    </row>
    <row r="22" spans="1:2">
      <c r="A22" t="s">
        <v>234</v>
      </c>
      <c r="B22" t="s">
        <v>373</v>
      </c>
    </row>
    <row r="23" spans="1:2">
      <c r="A23" t="s">
        <v>234</v>
      </c>
      <c r="B23" t="s">
        <v>315</v>
      </c>
    </row>
    <row r="24" spans="1:2">
      <c r="A24" t="s">
        <v>234</v>
      </c>
      <c r="B24" t="s">
        <v>329</v>
      </c>
    </row>
    <row r="25" spans="1:2">
      <c r="A25" t="s">
        <v>234</v>
      </c>
      <c r="B25" t="s">
        <v>333</v>
      </c>
    </row>
    <row r="26" spans="1:2">
      <c r="A26" t="s">
        <v>234</v>
      </c>
      <c r="B26" t="s">
        <v>321</v>
      </c>
    </row>
    <row r="27" spans="1:2">
      <c r="A27" t="s">
        <v>234</v>
      </c>
      <c r="B27" t="s">
        <v>320</v>
      </c>
    </row>
    <row r="28" spans="1:2">
      <c r="A28" t="s">
        <v>234</v>
      </c>
      <c r="B28" t="s">
        <v>371</v>
      </c>
    </row>
    <row r="29" spans="1:2">
      <c r="A29" t="s">
        <v>234</v>
      </c>
      <c r="B29" t="s">
        <v>319</v>
      </c>
    </row>
    <row r="30" spans="1:2">
      <c r="A30" t="s">
        <v>234</v>
      </c>
      <c r="B30" t="s">
        <v>335</v>
      </c>
    </row>
    <row r="31" spans="1:2">
      <c r="A31" t="s">
        <v>234</v>
      </c>
      <c r="B31" t="s">
        <v>443</v>
      </c>
    </row>
    <row r="32" spans="1:2">
      <c r="A32" t="s">
        <v>234</v>
      </c>
      <c r="B32" t="s">
        <v>328</v>
      </c>
    </row>
    <row r="33" spans="1:2">
      <c r="A33" t="s">
        <v>234</v>
      </c>
      <c r="B33" t="s">
        <v>314</v>
      </c>
    </row>
    <row r="34" spans="1:2">
      <c r="A34" t="s">
        <v>234</v>
      </c>
      <c r="B34" t="s">
        <v>318</v>
      </c>
    </row>
    <row r="35" spans="1:2">
      <c r="A35" t="s">
        <v>234</v>
      </c>
      <c r="B35" t="s">
        <v>313</v>
      </c>
    </row>
    <row r="36" spans="1:2">
      <c r="A36" t="s">
        <v>234</v>
      </c>
      <c r="B36" t="s">
        <v>331</v>
      </c>
    </row>
    <row r="37" spans="1:2">
      <c r="A37" t="s">
        <v>234</v>
      </c>
      <c r="B37" t="s">
        <v>330</v>
      </c>
    </row>
    <row r="38" spans="1:2">
      <c r="A38" t="s">
        <v>234</v>
      </c>
      <c r="B38" t="s">
        <v>322</v>
      </c>
    </row>
    <row r="39" spans="1:2">
      <c r="A39" t="s">
        <v>234</v>
      </c>
      <c r="B39" t="s">
        <v>316</v>
      </c>
    </row>
    <row r="40" spans="1:2">
      <c r="A40" t="s">
        <v>234</v>
      </c>
      <c r="B40" t="s">
        <v>317</v>
      </c>
    </row>
    <row r="41" spans="1:2">
      <c r="A41" t="s">
        <v>372</v>
      </c>
      <c r="B41" t="s">
        <v>325</v>
      </c>
    </row>
    <row r="42" spans="1:2">
      <c r="A42" t="s">
        <v>372</v>
      </c>
      <c r="B42" t="s">
        <v>326</v>
      </c>
    </row>
    <row r="43" spans="1:2">
      <c r="A43" t="s">
        <v>372</v>
      </c>
      <c r="B43" t="s">
        <v>327</v>
      </c>
    </row>
    <row r="44" spans="1:2">
      <c r="A44" t="s">
        <v>372</v>
      </c>
      <c r="B44" t="s">
        <v>242</v>
      </c>
    </row>
    <row r="45" spans="1:2">
      <c r="A45" t="s">
        <v>372</v>
      </c>
      <c r="B45" t="s">
        <v>323</v>
      </c>
    </row>
    <row r="46" spans="1:2">
      <c r="A46" t="s">
        <v>372</v>
      </c>
      <c r="B46" t="s">
        <v>334</v>
      </c>
    </row>
    <row r="47" spans="1:2">
      <c r="A47" t="s">
        <v>372</v>
      </c>
      <c r="B47" t="s">
        <v>241</v>
      </c>
    </row>
    <row r="48" spans="1:2">
      <c r="A48" t="s">
        <v>372</v>
      </c>
      <c r="B48" t="s">
        <v>324</v>
      </c>
    </row>
    <row r="49" spans="1:2">
      <c r="A49" t="s">
        <v>235</v>
      </c>
      <c r="B49" t="s">
        <v>208</v>
      </c>
    </row>
    <row r="50" spans="1:2">
      <c r="A50" t="s">
        <v>235</v>
      </c>
      <c r="B50" t="s">
        <v>211</v>
      </c>
    </row>
    <row r="51" spans="1:2">
      <c r="A51" t="s">
        <v>235</v>
      </c>
      <c r="B51" t="s">
        <v>214</v>
      </c>
    </row>
    <row r="52" spans="1:2">
      <c r="A52" t="s">
        <v>235</v>
      </c>
      <c r="B52" t="s">
        <v>217</v>
      </c>
    </row>
    <row r="53" spans="1:2">
      <c r="A53" t="s">
        <v>235</v>
      </c>
      <c r="B53" t="s">
        <v>220</v>
      </c>
    </row>
    <row r="54" spans="1:2">
      <c r="A54" t="s">
        <v>235</v>
      </c>
      <c r="B54" t="s">
        <v>223</v>
      </c>
    </row>
    <row r="55" spans="1:2">
      <c r="A55" t="s">
        <v>235</v>
      </c>
      <c r="B55" t="s">
        <v>228</v>
      </c>
    </row>
    <row r="56" spans="1:2">
      <c r="A56" t="s">
        <v>235</v>
      </c>
      <c r="B56" t="s">
        <v>342</v>
      </c>
    </row>
    <row r="57" spans="1:2">
      <c r="A57" t="s">
        <v>235</v>
      </c>
      <c r="B57" t="s">
        <v>230</v>
      </c>
    </row>
    <row r="58" spans="1:2">
      <c r="A58" t="s">
        <v>235</v>
      </c>
      <c r="B58" t="s">
        <v>231</v>
      </c>
    </row>
    <row r="59" spans="1:2">
      <c r="A59" t="s">
        <v>235</v>
      </c>
      <c r="B59" t="s">
        <v>232</v>
      </c>
    </row>
    <row r="60" spans="1:2">
      <c r="A60" t="s">
        <v>235</v>
      </c>
      <c r="B60" t="s">
        <v>233</v>
      </c>
    </row>
    <row r="61" spans="1:2">
      <c r="A61" t="s">
        <v>235</v>
      </c>
      <c r="B61" t="s">
        <v>205</v>
      </c>
    </row>
    <row r="62" spans="1:2">
      <c r="A62" t="s">
        <v>235</v>
      </c>
      <c r="B62" t="s">
        <v>249</v>
      </c>
    </row>
    <row r="63" spans="1:2">
      <c r="A63" t="s">
        <v>236</v>
      </c>
      <c r="B63" t="s">
        <v>425</v>
      </c>
    </row>
    <row r="64" spans="1:2">
      <c r="A64" t="s">
        <v>236</v>
      </c>
      <c r="B64" t="s">
        <v>207</v>
      </c>
    </row>
    <row r="65" spans="1:2">
      <c r="A65" t="s">
        <v>236</v>
      </c>
      <c r="B65" t="s">
        <v>210</v>
      </c>
    </row>
    <row r="66" spans="1:2">
      <c r="A66" t="s">
        <v>236</v>
      </c>
      <c r="B66" t="s">
        <v>204</v>
      </c>
    </row>
    <row r="67" spans="1:2">
      <c r="A67" t="s">
        <v>236</v>
      </c>
      <c r="B67" t="s">
        <v>213</v>
      </c>
    </row>
    <row r="68" spans="1:2">
      <c r="A68" t="s">
        <v>236</v>
      </c>
      <c r="B68" t="s">
        <v>216</v>
      </c>
    </row>
    <row r="69" spans="1:2">
      <c r="A69" t="s">
        <v>236</v>
      </c>
      <c r="B69" t="s">
        <v>219</v>
      </c>
    </row>
    <row r="70" spans="1:2">
      <c r="A70" t="s">
        <v>236</v>
      </c>
      <c r="B70" t="s">
        <v>222</v>
      </c>
    </row>
    <row r="71" spans="1:2">
      <c r="A71" t="s">
        <v>236</v>
      </c>
      <c r="B71" t="s">
        <v>225</v>
      </c>
    </row>
    <row r="72" spans="1:2">
      <c r="A72" t="s">
        <v>236</v>
      </c>
      <c r="B72" t="s">
        <v>227</v>
      </c>
    </row>
    <row r="73" spans="1:2">
      <c r="A73" t="s">
        <v>248</v>
      </c>
      <c r="B73" t="s">
        <v>206</v>
      </c>
    </row>
    <row r="74" spans="1:2">
      <c r="A74" t="s">
        <v>248</v>
      </c>
      <c r="B74" t="s">
        <v>341</v>
      </c>
    </row>
    <row r="75" spans="1:2">
      <c r="A75" t="s">
        <v>248</v>
      </c>
      <c r="B75" t="s">
        <v>209</v>
      </c>
    </row>
    <row r="76" spans="1:2">
      <c r="A76" t="s">
        <v>248</v>
      </c>
      <c r="B76" t="s">
        <v>212</v>
      </c>
    </row>
    <row r="77" spans="1:2">
      <c r="A77" t="s">
        <v>248</v>
      </c>
      <c r="B77" t="s">
        <v>215</v>
      </c>
    </row>
    <row r="78" spans="1:2">
      <c r="A78" t="s">
        <v>248</v>
      </c>
      <c r="B78" t="s">
        <v>218</v>
      </c>
    </row>
    <row r="79" spans="1:2">
      <c r="A79" t="s">
        <v>248</v>
      </c>
      <c r="B79" t="s">
        <v>224</v>
      </c>
    </row>
    <row r="80" spans="1:2">
      <c r="A80" t="s">
        <v>248</v>
      </c>
      <c r="B80" t="s">
        <v>221</v>
      </c>
    </row>
    <row r="81" spans="1:2">
      <c r="A81" t="s">
        <v>248</v>
      </c>
      <c r="B81" t="s">
        <v>226</v>
      </c>
    </row>
    <row r="82" spans="1:2">
      <c r="A82" t="s">
        <v>248</v>
      </c>
      <c r="B82" t="s">
        <v>229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2022-05-28T20:14:23Z</cp:lastPrinted>
  <dcterms:created xsi:type="dcterms:W3CDTF">2015-06-05T18:19:34Z</dcterms:created>
  <dcterms:modified xsi:type="dcterms:W3CDTF">2022-05-28T20:16:52Z</dcterms:modified>
</cp:coreProperties>
</file>