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0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R39" i="1" s="1"/>
  <c r="F39" i="1"/>
  <c r="F40" i="1"/>
  <c r="S39" i="1" s="1"/>
  <c r="G39" i="1"/>
  <c r="G40" i="1"/>
  <c r="H39" i="1"/>
  <c r="H40" i="1"/>
  <c r="I39" i="1"/>
  <c r="I40" i="1"/>
  <c r="J39" i="1"/>
  <c r="J40" i="1"/>
  <c r="K39" i="1"/>
  <c r="K40" i="1"/>
  <c r="L39" i="1"/>
  <c r="L40" i="1"/>
  <c r="M39" i="1"/>
  <c r="M40" i="1"/>
  <c r="N39" i="1"/>
  <c r="N40" i="1"/>
  <c r="O39" i="1"/>
  <c r="O40" i="1"/>
  <c r="P39" i="1"/>
  <c r="P40" i="1"/>
  <c r="Q39" i="1"/>
  <c r="Q40" i="1"/>
  <c r="R40" i="1"/>
  <c r="S40" i="1"/>
  <c r="T39" i="1"/>
  <c r="T40" i="1"/>
  <c r="U39" i="1"/>
  <c r="U40" i="1"/>
  <c r="V39" i="1"/>
  <c r="V40" i="1"/>
  <c r="W39" i="1"/>
  <c r="W40" i="1"/>
  <c r="X39" i="1"/>
  <c r="X40" i="1"/>
  <c r="Y39" i="1"/>
  <c r="Y40" i="1"/>
  <c r="Z39" i="1"/>
  <c r="Z40" i="1"/>
  <c r="AA39" i="1"/>
  <c r="AA40" i="1"/>
  <c r="AB39" i="1"/>
  <c r="AB40" i="1"/>
  <c r="AC39" i="1"/>
  <c r="AC40" i="1"/>
  <c r="AD39" i="1"/>
  <c r="AD40" i="1"/>
  <c r="C16" i="5" l="1"/>
  <c r="A9" i="9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N10" i="1" s="1"/>
  <c r="N11" i="1" s="1"/>
  <c r="E7" i="1"/>
  <c r="E8" i="1" s="1"/>
  <c r="I7" i="1"/>
  <c r="I8" i="1" s="1"/>
  <c r="I9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3" i="1" l="1"/>
  <c r="Y38" i="1"/>
  <c r="E35" i="1"/>
  <c r="E36" i="1" s="1"/>
  <c r="Z20" i="1"/>
  <c r="M37" i="1"/>
  <c r="Z36" i="1"/>
  <c r="E37" i="1" l="1"/>
  <c r="E38" i="1" s="1"/>
  <c r="R25" i="1" s="1"/>
  <c r="Z37" i="1"/>
  <c r="M38" i="1"/>
  <c r="Z16" i="1"/>
  <c r="Z38" i="1" l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<sst xmlns="http://schemas.openxmlformats.org/spreadsheetml/2006/main" count="710" uniqueCount="458">
  <si>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</si>
  <si>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</si>
  <si>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</si>
  <si>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</si>
  <si>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</si>
  <si>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</si>
  <si>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</si>
  <si>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</si>
  <si>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</si>
  <si>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</si>
  <si>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</si>
  <si>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</si>
  <si>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</si>
  <si>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</si>
  <si>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</si>
  <si>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</si>
  <si>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</si>
  <si>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</si>
  <si>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</si>
  <si>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</si>
  <si>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</si>
  <si>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</si>
  <si>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</si>
  <si>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</si>
  <si>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</si>
  <si>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</si>
  <si>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</si>
  <si>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</si>
  <si>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</si>
  <si>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</si>
  <si>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</si>
  <si>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</si>
  <si>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</si>
  <si>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</si>
  <si>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</si>
  <si>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</si>
  <si>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</si>
  <si>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</si>
  <si>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</si>
  <si>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</si>
  <si>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</si>
  <si>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</si>
  <si>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</si>
  <si>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</si>
  <si>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</si>
  <si>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</si>
  <si>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</si>
  <si>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</si>
  <si>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</si>
  <si>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</si>
  <si>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</si>
  <si>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</si>
  <si>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</si>
  <si>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</si>
  <si>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</si>
  <si>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</si>
  <si>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</si>
  <si>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</si>
  <si>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</si>
  <si>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</si>
  <si>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</si>
  <si>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</si>
  <si>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</si>
  <si>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</si>
  <si>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</si>
  <si>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</si>
  <si>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</si>
  <si>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</si>
  <si>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</si>
  <si>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</si>
  <si>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</si>
  <si>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</si>
  <si>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</si>
  <si>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</si>
  <si>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</si>
  <si>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</si>
  <si>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</si>
  <si>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</si>
  <si>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</si>
  <si>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</si>
  <si>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</si>
  <si>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</si>
  <si>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</si>
  <si>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</si>
  <si>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</si>
  <si>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</si>
  <si>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</si>
  <si>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</si>
  <si>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</si>
  <si>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</si>
  <si>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</si>
  <si>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</si>
  <si>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</si>
  <si>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</si>
  <si>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</si>
  <si>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</si>
  <si>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</si>
  <si>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</si>
  <si>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</si>
  <si>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</si>
  <si>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</si>
  <si>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</si>
  <si>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</si>
  <si>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</si>
  <si>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</si>
  <si>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</si>
  <si>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</si>
  <si>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</si>
  <si>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</si>
  <si>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</si>
  <si>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</si>
  <si>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</si>
  <si>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</si>
  <si>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</si>
  <si>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</si>
  <si>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</si>
  <si>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</si>
  <si>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</si>
  <si>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</si>
  <si>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</si>
  <si>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</si>
  <si>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</si>
  <si>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</si>
  <si>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</si>
  <si>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</si>
  <si>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</si>
  <si>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</si>
  <si>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</si>
  <si>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</si>
  <si>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</si>
  <si>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</si>
  <si>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</si>
  <si>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</si>
  <si>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</si>
  <si>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</si>
  <si>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</si>
  <si>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</si>
  <si>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</si>
  <si>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</si>
  <si>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</si>
  <si>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</si>
  <si>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</si>
  <si>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</si>
  <si>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</si>
  <si>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</si>
  <si>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</si>
  <si>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</si>
  <si>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</si>
  <si>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</si>
  <si>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</si>
  <si>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</si>
  <si>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</si>
  <si>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</si>
  <si>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</si>
  <si>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</si>
  <si>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</si>
  <si>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</si>
  <si>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</si>
  <si>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</si>
  <si>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</si>
  <si>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</si>
  <si>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</si>
  <si>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</si>
  <si>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</si>
  <si>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</si>
  <si>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</si>
  <si>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</si>
  <si>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</si>
  <si>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</si>
  <si>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</si>
  <si>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</si>
  <si>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</si>
  <si>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</si>
  <si>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</si>
  <si>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</si>
  <si>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</si>
  <si>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</si>
  <si>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</si>
  <si>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</si>
  <si>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</si>
  <si>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</si>
  <si>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</si>
  <si>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</si>
  <si>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</si>
  <si>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</si>
  <si>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</si>
  <si>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</si>
  <si>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</si>
  <si>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</si>
  <si>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</si>
  <si>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</si>
  <si>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</si>
  <si>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</si>
  <si>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</si>
  <si>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</si>
  <si>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</si>
  <si>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</si>
  <si>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</si>
  <si>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</si>
  <si>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</si>
  <si>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</si>
  <si>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</si>
  <si>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</si>
  <si>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</si>
  <si>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</si>
  <si>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</si>
  <si>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</si>
  <si>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</si>
  <si>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</si>
  <si>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</si>
  <si>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</si>
  <si>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</si>
  <si>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</si>
  <si>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</si>
  <si>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</si>
  <si>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</si>
  <si>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</si>
  <si>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</si>
  <si>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</si>
  <si>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</si>
  <si>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</si>
  <si>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</si>
  <si>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</si>
  <si>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</si>
  <si>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</si>
  <si>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</si>
  <si>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</si>
  <si>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</si>
  <si>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</si>
  <si>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</si>
  <si>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</si>
  <si>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</si>
  <si>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</si>
  <si>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</si>
  <si>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</si>
  <si>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</si>
  <si>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</si>
  <si>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</si>
  <si>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</si>
  <si>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</si>
  <si>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</si>
  <si>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</si>
  <si>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</si>
  <si>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</si>
  <si>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</si>
  <si>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</si>
  <si>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</si>
  <si>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</si>
  <si>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</si>
  <si>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</si>
  <si>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</si>
  <si>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</si>
  <si>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</si>
  <si>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</si>
  <si>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</si>
  <si>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</si>
  <si>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</si>
  <si>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</si>
  <si>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</si>
  <si>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</si>
  <si>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</si>
  <si>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</si>
  <si>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</si>
  <si>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</si>
  <si>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</si>
  <si>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</si>
  <si>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</si>
  <si>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</si>
  <si>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</si>
  <si>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</si>
  <si>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</si>
  <si>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</si>
  <si>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</si>
  <si>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</si>
  <si>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</si>
  <si>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</si>
  <si>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</si>
  <si>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</si>
  <si>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</si>
  <si>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</si>
  <si>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</si>
  <si>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</si>
  <si>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</si>
  <si>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</si>
  <si>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</si>
  <si>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</si>
  <si>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</si>
  <si>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</si>
  <si>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</si>
  <si>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</si>
  <si>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</si>
  <si>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</si>
  <si>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</si>
  <si>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</si>
  <si>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</si>
  <si>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</si>
  <si>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</si>
  <si>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</si>
  <si>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</si>
  <si>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</si>
  <si>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</si>
  <si>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</si>
  <si>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</si>
  <si>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</si>
  <si>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</si>
  <si>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</si>
  <si>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</si>
  <si>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</si>
  <si>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</si>
  <si>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</si>
  <si>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</si>
  <si>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</si>
  <si>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</si>
  <si>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</si>
  <si>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</si>
  <si>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</si>
  <si>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</si>
  <si>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</si>
  <si>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</si>
  <si>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</si>
  <si>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</si>
  <si>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</si>
  <si>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</si>
  <si>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</si>
  <si>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</si>
  <si>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</si>
  <si>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</si>
  <si>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</si>
  <si>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</si>
  <si>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</si>
  <si>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</si>
  <si>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</si>
  <si>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</si>
  <si>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</si>
  <si>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</si>
  <si>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</si>
  <si>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</si>
  <si>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</si>
  <si>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</si>
  <si>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</si>
  <si>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</si>
  <si>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</si>
  <si>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</si>
  <si>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</si>
  <si>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</si>
  <si>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</si>
  <si>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</si>
  <si>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</si>
  <si>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</si>
  <si>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</si>
  <si>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</si>
  <si>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</si>
  <si>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</si>
  <si>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</si>
  <si>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</si>
  <si>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</si>
  <si>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</si>
  <si>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</si>
  <si>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</si>
  <si>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</si>
  <si>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</si>
  <si>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</si>
  <si>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</si>
  <si>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</si>
  <si>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</si>
  <si>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</si>
  <si>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</si>
  <si>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</si>
  <si>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</si>
  <si>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</si>
  <si>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</si>
  <si>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</si>
  <si>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</si>
  <si>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</si>
  <si>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</si>
  <si>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</si>
  <si>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</si>
  <si>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</si>
  <si>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</si>
  <si>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</si>
  <si>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</si>
  <si>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</si>
  <si>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</si>
  <si>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</si>
  <si>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</si>
  <si>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</si>
  <si>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</si>
  <si>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</si>
  <si>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</si>
  <si>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</si>
  <si>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</si>
  <si>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</si>
  <si>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</si>
  <si>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</si>
  <si>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</si>
  <si>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</si>
  <si>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</si>
  <si>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</si>
  <si>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</si>
  <si>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</si>
  <si>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</si>
  <si>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</si>
  <si>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</si>
  <si>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</si>
  <si>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</si>
  <si>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</si>
  <si>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</si>
  <si>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</si>
  <si>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</si>
  <si>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</si>
  <si>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</si>
  <si>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</si>
  <si>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</si>
  <si>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</si>
  <si>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</si>
  <si>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</si>
  <si>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</si>
  <si>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</si>
  <si>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</si>
  <si>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</si>
  <si>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</si>
  <si>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</si>
  <si>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</si>
  <si>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</si>
  <si>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</si>
  <si>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</si>
  <si>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</si>
  <si>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</si>
  <si>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</si>
  <si>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Проходим,  контуры ровные.</t>
  </si>
  <si>
    <t>300 ml</t>
  </si>
  <si>
    <t>Устье ствола ЛКА катетеризировано проводниковым катетером Launcher EBU 3.5 6Fr. Коронарный проводники Cougar XT и Cougar LS заведены в дистальный сегмент ПНА и ДВ.  БК Sprinter Legend 2.5-15 выполнена предилатация значимых стенозов среднего сегмента ПНА. В зону среднего сегмента  имплантирован DES Resolute Integrity 2,75-30 mm, давлением 14 атм. В зону проксимального сегмента сегмента  имплантирован DES Resolute Integrity 3,5-26 mm, давлением 14 атм. Постдилатация стента проксимального сегмента БК NC Euphora 4.0-8 мм.  На контрольных съёмках ангиографический результат удовлетворительный, признаков краевых диссекций, тромбоза  ПНА нет, устье ДВ не скомпрометировано. Антеградный кровоток по  ПНА  и ДВ 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</si>
  <si>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 2) Консервативная стратегия, наблюдение кардиолога.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</si>
  <si>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</si>
  <si>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</si>
  <si>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</si>
  <si>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</si>
  <si>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</si>
  <si>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</si>
  <si>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</si>
  <si>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</si>
  <si>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</si>
  <si>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</si>
  <si>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</si>
  <si>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</si>
  <si>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</si>
  <si>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</si>
  <si>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</si>
  <si>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</si>
  <si>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</si>
  <si>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</si>
  <si>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</si>
  <si>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</si>
  <si>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Павловский М.С.</t>
  </si>
  <si>
    <t>Левый</t>
  </si>
  <si>
    <t>01:48</t>
  </si>
  <si>
    <t xml:space="preserve">Проходим,  контуры ровные. Антеградный кровоток TIMI III.  </t>
  </si>
  <si>
    <t>1. Контроль места пункции, повязка  на руке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</si>
</sst>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9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9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14" sqref="K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44714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0.43055555555555558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0.4513888888888889</v>
      </c>
      <c r="C10" s="61"/>
      <c r="D10" s="116" t="s">
        <v>236</v>
      </c>
      <c r="E10" s="112"/>
      <c r="F10" s="112"/>
      <c r="G10" s="29" t="s">
        <v>232</v>
      </c>
      <c r="H10" s="31"/>
    </row>
    <row r="11" spans="1:8" ht="18" thickTop="1" thickBot="1">
      <c r="A11" s="106" t="s">
        <v>256</v>
      </c>
      <c r="B11" s="107" t="s">
        <v>453</v>
      </c>
      <c r="C11" s="62"/>
      <c r="D11" s="116" t="s">
        <v>233</v>
      </c>
      <c r="E11" s="112"/>
      <c r="F11" s="112"/>
      <c r="G11" s="29" t="s">
        <v>313</v>
      </c>
      <c r="H11" s="31"/>
    </row>
    <row r="12" spans="1:8" ht="16.5" thickTop="1">
      <c r="A12" s="97" t="s">
        <v>8</v>
      </c>
      <c r="B12" s="98">
        <v>30099</v>
      </c>
      <c r="C12" s="63"/>
      <c r="D12" s="116" t="s">
        <v>373</v>
      </c>
      <c r="E12" s="112"/>
      <c r="F12" s="112"/>
      <c r="G12" s="29" t="s">
        <v>322</v>
      </c>
      <c r="H12" s="31"/>
    </row>
    <row r="13" spans="1:8" ht="15.75">
      <c r="A13" s="20" t="s">
        <v>10</v>
      </c>
      <c r="B13" s="35">
        <f>DATEDIF(B12,B8,"y")</f>
        <v>40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8448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387</v>
      </c>
      <c r="C16" s="18"/>
      <c r="D16" s="41"/>
      <c r="E16" s="41"/>
      <c r="F16" s="41"/>
      <c r="G16" s="159" t="s">
        <v>455</v>
      </c>
      <c r="H16" s="117">
        <v>211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454</v>
      </c>
      <c r="C18" s="18"/>
      <c r="D18" s="33" t="s">
        <v>274</v>
      </c>
      <c r="E18" s="33"/>
      <c r="F18" s="33"/>
      <c r="G18" s="101" t="s">
        <v>253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8" t="s">
        <v>429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456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456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456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457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344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2" zoomScaleNormal="100" zoomScaleSheetLayoutView="100" zoomScalePageLayoutView="90" workbookViewId="0">
      <selection activeCell="L41" sqref="L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/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18"/>
      <c r="D8" s="218"/>
      <c r="E8" s="218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44714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0.34722222222222227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0.40625</v>
      </c>
      <c r="C14" s="63"/>
      <c r="D14" s="116" t="s">
        <v>236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Павловский М.С.</v>
      </c>
      <c r="C15" s="18"/>
      <c r="D15" s="116" t="s">
        <v>233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30099</v>
      </c>
      <c r="C16" s="18"/>
      <c r="D16" s="116" t="s">
        <v>373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40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8448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01:48</v>
      </c>
      <c r="H20" s="118">
        <f>КАГ!H16</f>
        <v>211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431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8" t="s">
        <v>432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430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D38" sqref="D3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44714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Павловский М.С.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30099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40</v>
      </c>
    </row>
    <row r="7" spans="1:4">
      <c r="A7" s="43"/>
      <c r="B7" s="18"/>
      <c r="C7" s="124" t="s">
        <v>12</v>
      </c>
      <c r="D7" s="126">
        <f>КАГ!$B$14</f>
        <v>8448</v>
      </c>
    </row>
    <row r="8" spans="1:4">
      <c r="A8" s="127" t="str">
        <f>ЧКВ!$A$9</f>
        <v xml:space="preserve">Код модели: 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44714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/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404</v>
      </c>
      <c r="C14" s="168"/>
      <c r="D14" s="175"/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3"/>
      <c r="C15" s="168"/>
      <c r="D15" s="175"/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3"/>
      <c r="C16" s="168"/>
      <c r="D16" s="175"/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материал'!$C$2:$C$49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447</v>
      </c>
    </row>
    <row r="5" spans="1:15" ht="30">
      <c r="A5" s="10">
        <v>4</v>
      </c>
      <c r="B5" s="2"/>
      <c r="C5" s="10" t="s">
        <v>39</v>
      </c>
      <c r="D5" s="5" t="s">
        <v>446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379</v>
      </c>
      <c r="F7" t="s">
        <v>96</v>
      </c>
      <c r="G7">
        <v>323500</v>
      </c>
      <c r="I7" t="s">
        <v>291</v>
      </c>
      <c r="K7" t="s">
        <v>378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386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2" zoomScaleNormal="100" workbookViewId="0">
      <selection activeCell="C46" sqref="C4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348</v>
      </c>
      <c r="H1" s="139" t="s">
        <v>349</v>
      </c>
      <c r="I1" s="139" t="s">
        <v>350</v>
      </c>
      <c r="J1" s="139" t="s">
        <v>351</v>
      </c>
      <c r="K1" s="140" t="s">
        <v>352</v>
      </c>
      <c r="L1" s="140" t="s">
        <v>353</v>
      </c>
      <c r="M1" s="140" t="s">
        <v>354</v>
      </c>
      <c r="N1" s="140" t="s">
        <v>355</v>
      </c>
      <c r="O1" s="140" t="s">
        <v>356</v>
      </c>
      <c r="P1" s="140" t="s">
        <v>357</v>
      </c>
      <c r="Q1" s="140" t="s">
        <v>358</v>
      </c>
      <c r="R1" s="139" t="s">
        <v>131</v>
      </c>
      <c r="S1" s="139" t="s">
        <v>132</v>
      </c>
      <c r="T1" s="139" t="s">
        <v>359</v>
      </c>
      <c r="U1" s="139" t="s">
        <v>360</v>
      </c>
      <c r="V1" s="139" t="s">
        <v>361</v>
      </c>
      <c r="W1" s="139" t="s">
        <v>362</v>
      </c>
      <c r="X1" s="139" t="s">
        <v>363</v>
      </c>
      <c r="Y1" s="139" t="s">
        <v>364</v>
      </c>
      <c r="Z1" s="139" t="s">
        <v>365</v>
      </c>
      <c r="AA1" s="139" t="s">
        <v>366</v>
      </c>
      <c r="AB1" s="139" t="s">
        <v>367</v>
      </c>
      <c r="AC1" s="139" t="s">
        <v>368</v>
      </c>
      <c r="AD1" s="139" t="s">
        <v>369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1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Hunter® 6F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2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>NC Accuforce</v>
      </c>
      <c r="U3" s="139" t="str">
        <f>IFERROR(INDEX(Расходка[Наименование расходного материала],MATCH(Расходка[№],Поиск_расходки[Индекс4],0)),"")</f>
        <v>NC Accuforce</v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448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3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>Sprinter Legend</v>
      </c>
      <c r="U4" s="139" t="str">
        <f>IFERROR(INDEX(Расходка[Наименование расходного материала],MATCH(Расходка[№],Поиск_расходки[Индекс4],0)),"")</f>
        <v>Sprinter Legend</v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4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>Sapphire</v>
      </c>
      <c r="U5" s="139" t="str">
        <f>IFERROR(INDEX(Расходка[Наименование расходного материала],MATCH(Расходка[№],Поиск_расходки[Индекс4],0)),"")</f>
        <v>Sapphire</v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5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>Euphora</v>
      </c>
      <c r="U6" s="139" t="str">
        <f>IFERROR(INDEX(Расходка[Наименование расходного материала],MATCH(Расходка[№],Поиск_расходки[Индекс4],0)),"")</f>
        <v>Euphora</v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6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>NC Euphora</v>
      </c>
      <c r="U7" s="139" t="str">
        <f>IFERROR(INDEX(Расходка[Наименование расходного материала],MATCH(Расходка[№],Поиск_расходки[Индекс4],0)),"")</f>
        <v>NC Euphora</v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7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>Fielder</v>
      </c>
      <c r="U8" s="139" t="str">
        <f>IFERROR(INDEX(Расходка[Наименование расходного материала],MATCH(Расходка[№],Поиск_расходки[Индекс4],0)),"")</f>
        <v>Fielder</v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8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>Sion</v>
      </c>
      <c r="U9" s="139" t="str">
        <f>IFERROR(INDEX(Расходка[Наименование расходного материала],MATCH(Расходка[№],Поиск_расходки[Индекс4],0)),"")</f>
        <v>Sion</v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9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>Rinato</v>
      </c>
      <c r="U10" s="139" t="str">
        <f>IFERROR(INDEX(Расходка[Наименование расходного материала],MATCH(Расходка[№],Поиск_расходки[Индекс4],0)),"")</f>
        <v>Rinato</v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10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>Thunder</v>
      </c>
      <c r="U11" s="139" t="str">
        <f>IFERROR(INDEX(Расходка[Наименование расходного материала],MATCH(Расходка[№],Поиск_расходки[Индекс4],0)),"")</f>
        <v>Thunder</v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11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>ProVia 3 Hydro-Track®</v>
      </c>
      <c r="U12" s="139" t="str">
        <f>IFERROR(INDEX(Расходка[Наименование расходного материала],MATCH(Расходка[№],Поиск_расходки[Индекс4],0)),"")</f>
        <v>ProVia 3 Hydro-Track®</v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12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>ProVia 6 Hydro-Track®</v>
      </c>
      <c r="U13" s="139" t="str">
        <f>IFERROR(INDEX(Расходка[Наименование расходного материала],MATCH(Расходка[№],Поиск_расходки[Индекс4],0)),"")</f>
        <v>ProVia 6 Hydro-Track®</v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13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>ProVia 9 Hydro-Track®</v>
      </c>
      <c r="U14" s="139" t="str">
        <f>IFERROR(INDEX(Расходка[Наименование расходного материала],MATCH(Расходка[№],Поиск_расходки[Индекс4],0)),"")</f>
        <v>ProVia 9 Hydro-Track®</v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442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14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15" s="139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15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16" s="139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16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>Cougar LS Hydro-Track®</v>
      </c>
      <c r="U17" s="139" t="str">
        <f>IFERROR(INDEX(Расходка[Наименование расходного материала],MATCH(Расходка[№],Поиск_расходки[Индекс4],0)),"")</f>
        <v>Cougar LS Hydro-Track®</v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17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>Cougar XT Hydro-Track®</v>
      </c>
      <c r="U18" s="139" t="str">
        <f>IFERROR(INDEX(Расходка[Наименование расходного материала],MATCH(Расходка[№],Поиск_расходки[Индекс4],0)),"")</f>
        <v>Cougar XT Hydro-Track®</v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18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>Intuition</v>
      </c>
      <c r="U19" s="139" t="str">
        <f>IFERROR(INDEX(Расходка[Наименование расходного материала],MATCH(Расходка[№],Поиск_расходки[Индекс4],0)),"")</f>
        <v>Intuition</v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19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>DES, Resolute Integtity</v>
      </c>
      <c r="U20" s="139" t="str">
        <f>IFERROR(INDEX(Расходка[Наименование расходного материала],MATCH(Расходка[№],Поиск_расходки[Индекс4],0)),"")</f>
        <v>DES, Resolute Integtity</v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436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20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>DES, Calipso</v>
      </c>
      <c r="U21" s="139" t="str">
        <f>IFERROR(INDEX(Расходка[Наименование расходного материала],MATCH(Расходка[№],Поиск_расходки[Индекс4],0)),"")</f>
        <v>DES, Calipso</v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435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21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>DES, NanoMed</v>
      </c>
      <c r="U22" s="139" t="str">
        <f>IFERROR(INDEX(Расходка[Наименование расходного материала],MATCH(Расходка[№],Поиск_расходки[Индекс4],0)),"")</f>
        <v>DES, NanoMed</v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452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22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>DES,Firehawk</v>
      </c>
      <c r="U23" s="139" t="str">
        <f>IFERROR(INDEX(Расходка[Наименование расходного материала],MATCH(Расходка[№],Поиск_расходки[Индекс4],0)),"")</f>
        <v>DES,Firehawk</v>
      </c>
      <c r="V23" s="139" t="str">
        <f>IFERROR(INDEX(Расходка[Наименование расходного материала],MATCH(Расходка[№],Поиск_расходки[Индекс5],0)),"")</f>
        <v>DES,Firehawk</v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347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23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>BMS, Integtity</v>
      </c>
      <c r="U24" s="139" t="str">
        <f>IFERROR(INDEX(Расходка[Наименование расходного материала],MATCH(Расходка[№],Поиск_расходки[Индекс4],0)),"")</f>
        <v>BMS, Integtity</v>
      </c>
      <c r="V24" s="139" t="str">
        <f>IFERROR(INDEX(Расходка[Наименование расходного материала],MATCH(Расходка[№],Поиск_расходки[Индекс5],0)),"")</f>
        <v>BMS, Integtity</v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403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24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>Guidezilla™ II 6F</v>
      </c>
      <c r="U25" s="139" t="str">
        <f>IFERROR(INDEX(Расходка[Наименование расходного материала],MATCH(Расходка[№],Поиск_расходки[Индекс4],0)),"")</f>
        <v>Guidezilla™ II 6F</v>
      </c>
      <c r="V25" s="139" t="str">
        <f>IFERROR(INDEX(Расходка[Наименование расходного материала],MATCH(Расходка[№],Поиск_расходки[Индекс5],0)),"")</f>
        <v>Guidezilla™ II 6F</v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433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25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>Telescope ™ II 6F</v>
      </c>
      <c r="U26" s="144" t="str">
        <f>IFERROR(INDEX(Расходка[Наименование расходного материала],MATCH(Расходка[№],Поиск_расходки[Индекс4],0)),"")</f>
        <v>Telescope ™ II 6F</v>
      </c>
      <c r="V26" s="144" t="str">
        <f>IFERROR(INDEX(Расходка[Наименование расходного материала],MATCH(Расходка[№],Поиск_расходки[Индекс5],0)),"")</f>
        <v>Telescope ™ II 6F</v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376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26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>Launcher 6F EBU 3.5</v>
      </c>
      <c r="U27" s="144" t="str">
        <f>IFERROR(INDEX(Расходка[Наименование расходного материала],MATCH(Расходка[№],Поиск_расходки[Индекс4],0)),"")</f>
        <v>Launcher 6F EBU 3.5</v>
      </c>
      <c r="V27" s="144" t="str">
        <f>IFERROR(INDEX(Расходка[Наименование расходного материала],MATCH(Расходка[№],Поиск_расходки[Индекс5],0)),"")</f>
        <v>Launcher 6F EBU 3.5</v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377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27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>Launcher 6F EBU 4.0</v>
      </c>
      <c r="U28" s="144" t="str">
        <f>IFERROR(INDEX(Расходка[Наименование расходного материала],MATCH(Расходка[№],Поиск_расходки[Индекс4],0)),"")</f>
        <v>Launcher 6F EBU 4.0</v>
      </c>
      <c r="V28" s="144" t="str">
        <f>IFERROR(INDEX(Расходка[Наименование расходного материала],MATCH(Расходка[№],Поиск_расходки[Индекс5],0)),"")</f>
        <v>Launcher 6F EBU 4.0</v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28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>Launcher 6F JL 3.5</v>
      </c>
      <c r="U29" s="144" t="str">
        <f>IFERROR(INDEX(Расходка[Наименование расходного материала],MATCH(Расходка[№],Поиск_расходки[Индекс4],0)),"")</f>
        <v>Launcher 6F JL 3.5</v>
      </c>
      <c r="V29" s="144" t="str">
        <f>IFERROR(INDEX(Расходка[Наименование расходного материала],MATCH(Расходка[№],Поиск_расходки[Индекс5],0)),"")</f>
        <v>Launcher 6F JL 3.5</v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407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29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>Launcher 6F JL 4.0</v>
      </c>
      <c r="U30" s="144" t="str">
        <f>IFERROR(INDEX(Расходка[Наименование расходного материала],MATCH(Расходка[№],Поиск_расходки[Индекс4],0)),"")</f>
        <v>Launcher 6F JL 4.0</v>
      </c>
      <c r="V30" s="144" t="str">
        <f>IFERROR(INDEX(Расходка[Наименование расходного материала],MATCH(Расходка[№],Поиск_расходки[Индекс5],0)),"")</f>
        <v>Launcher 6F JL 4.0</v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437</v>
      </c>
    </row>
    <row r="31" spans="1:33">
      <c r="A31">
        <v>30</v>
      </c>
      <c r="B31" t="s">
        <v>4</v>
      </c>
      <c r="C31" t="s">
        <v>413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30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>Launcher 6F JL 4.5</v>
      </c>
      <c r="U31" s="144" t="str">
        <f>IFERROR(INDEX(Расходка[Наименование расходного материала],MATCH(Расходка[№],Поиск_расходки[Индекс4],0)),"")</f>
        <v>Launcher 6F JL 4.5</v>
      </c>
      <c r="V31" s="144" t="str">
        <f>IFERROR(INDEX(Расходка[Наименование расходного материала],MATCH(Расходка[№],Поиск_расходки[Индекс5],0)),"")</f>
        <v>Launcher 6F JL 4.5</v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31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>Launcher 6F JR 3.5</v>
      </c>
      <c r="U32" s="144" t="str">
        <f>IFERROR(INDEX(Расходка[Наименование расходного материала],MATCH(Расходка[№],Поиск_расходки[Индекс4],0)),"")</f>
        <v>Launcher 6F JR 3.5</v>
      </c>
      <c r="V32" s="144" t="str">
        <f>IFERROR(INDEX(Расходка[Наименование расходного материала],MATCH(Расходка[№],Поиск_расходки[Индекс5],0)),"")</f>
        <v>Launcher 6F JR 3.5</v>
      </c>
      <c r="W32" s="144" t="str">
        <f>IFERROR(INDEX(Расходка[Наименование расходного материала],MATCH(Расходка[№],Поиск_расходки[Индекс6],0)),"")</f>
        <v>Launcher 6F JR 3.5</v>
      </c>
      <c r="X32" s="144" t="str">
        <f>IFERROR(INDEX(Расходка[Наименование расходного материала],MATCH(Расходка[№],Поиск_расходки[Индекс7],0)),"")</f>
        <v>Launcher 6F JR 3.5</v>
      </c>
      <c r="Y32" s="144" t="str">
        <f>IFERROR(INDEX(Расходка[Наименование расходного материала],MATCH(Расходка[№],Поиск_расходки[Индекс8],0)),"")</f>
        <v>Launcher 6F JR 3.5</v>
      </c>
      <c r="Z32" s="144" t="str">
        <f>IFERROR(INDEX(Расходка[Наименование расходного материала],MATCH(Расходка[№],Поиск_расходки[Индекс9],0)),"")</f>
        <v>Launcher 6F JR 3.5</v>
      </c>
      <c r="AA32" s="144" t="str">
        <f>IFERROR(INDEX(Расходка[Наименование расходного материала],MATCH(Расходка[№],Поиск_расходки[Индекс10],0)),"")</f>
        <v>Launcher 6F JR 3.5</v>
      </c>
      <c r="AB32" s="144" t="str">
        <f>IFERROR(INDEX(Расходка[Наименование расходного материала],MATCH(Расходка[№],Поиск_расходки[Индекс11],0)),"")</f>
        <v>Launcher 6F JR 3.5</v>
      </c>
      <c r="AC32" s="144" t="str">
        <f>IFERROR(INDEX(Расходка[Наименование расходного материала],MATCH(Расходка[№],Поиск_расходки[Индекс12],0)),"")</f>
        <v>Launcher 6F JR 3.5</v>
      </c>
      <c r="AD32" s="144" t="str">
        <f>IFERROR(INDEX(Расходка[Наименование расходного материала],MATCH(Расходка[№],Поиск_расходки[Индекс13],0)),"")</f>
        <v>Launcher 6F JR 3.5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409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32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>Launcher 6F JR 4.0</v>
      </c>
      <c r="U33" s="144" t="str">
        <f>IFERROR(INDEX(Расходка[Наименование расходного материала],MATCH(Расходка[№],Поиск_расходки[Индекс4],0)),"")</f>
        <v>Launcher 6F JR 4.0</v>
      </c>
      <c r="V33" s="144" t="str">
        <f>IFERROR(INDEX(Расходка[Наименование расходного материала],MATCH(Расходка[№],Поиск_расходки[Индекс5],0)),"")</f>
        <v>Launcher 6F JR 4.0</v>
      </c>
      <c r="W33" s="144" t="str">
        <f>IFERROR(INDEX(Расходка[Наименование расходного материала],MATCH(Расходка[№],Поиск_расходки[Индекс6],0)),"")</f>
        <v>Launcher 6F JR 4.0</v>
      </c>
      <c r="X33" s="144" t="str">
        <f>IFERROR(INDEX(Расходка[Наименование расходного материала],MATCH(Расходка[№],Поиск_расходки[Индекс7],0)),"")</f>
        <v>Launcher 6F JR 4.0</v>
      </c>
      <c r="Y33" s="144" t="str">
        <f>IFERROR(INDEX(Расходка[Наименование расходного материала],MATCH(Расходка[№],Поиск_расходки[Индекс8],0)),"")</f>
        <v>Launcher 6F JR 4.0</v>
      </c>
      <c r="Z33" s="144" t="str">
        <f>IFERROR(INDEX(Расходка[Наименование расходного материала],MATCH(Расходка[№],Поиск_расходки[Индекс9],0)),"")</f>
        <v>Launcher 6F JR 4.0</v>
      </c>
      <c r="AA33" s="144" t="str">
        <f>IFERROR(INDEX(Расходка[Наименование расходного материала],MATCH(Расходка[№],Поиск_расходки[Индекс10],0)),"")</f>
        <v>Launcher 6F JR 4.0</v>
      </c>
      <c r="AB33" s="144" t="str">
        <f>IFERROR(INDEX(Расходка[Наименование расходного материала],MATCH(Расходка[№],Поиск_расходки[Индекс11],0)),"")</f>
        <v>Launcher 6F JR 4.0</v>
      </c>
      <c r="AC33" s="144" t="str">
        <f>IFERROR(INDEX(Расходка[Наименование расходного материала],MATCH(Расходка[№],Поиск_расходки[Индекс12],0)),"")</f>
        <v>Launcher 6F JR 4.0</v>
      </c>
      <c r="AD33" s="144" t="str">
        <f>IFERROR(INDEX(Расходка[Наименование расходного материала],MATCH(Расходка[№],Поиск_расходки[Индекс13],0)),"")</f>
        <v>Launcher 6F JR 4.0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420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33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>Launcher 7F JL 3.5</v>
      </c>
      <c r="U34" s="144" t="str">
        <f>IFERROR(INDEX(Расходка[Наименование расходного материала],MATCH(Расходка[№],Поиск_расходки[Индекс4],0)),"")</f>
        <v>Launcher 7F JL 3.5</v>
      </c>
      <c r="V34" s="144" t="str">
        <f>IFERROR(INDEX(Расходка[Наименование расходного материала],MATCH(Расходка[№],Поиск_расходки[Индекс5],0)),"")</f>
        <v>Launcher 7F JL 3.5</v>
      </c>
      <c r="W34" s="144" t="str">
        <f>IFERROR(INDEX(Расходка[Наименование расходного материала],MATCH(Расходка[№],Поиск_расходки[Индекс6],0)),"")</f>
        <v>Launcher 7F JL 3.5</v>
      </c>
      <c r="X34" s="144" t="str">
        <f>IFERROR(INDEX(Расходка[Наименование расходного материала],MATCH(Расходка[№],Поиск_расходки[Индекс7],0)),"")</f>
        <v>Launcher 7F JL 3.5</v>
      </c>
      <c r="Y34" s="144" t="str">
        <f>IFERROR(INDEX(Расходка[Наименование расходного материала],MATCH(Расходка[№],Поиск_расходки[Индекс8],0)),"")</f>
        <v>Launcher 7F JL 3.5</v>
      </c>
      <c r="Z34" s="144" t="str">
        <f>IFERROR(INDEX(Расходка[Наименование расходного материала],MATCH(Расходка[№],Поиск_расходки[Индекс9],0)),"")</f>
        <v>Launcher 7F JL 3.5</v>
      </c>
      <c r="AA34" s="144" t="str">
        <f>IFERROR(INDEX(Расходка[Наименование расходного материала],MATCH(Расходка[№],Поиск_расходки[Индекс10],0)),"")</f>
        <v>Launcher 7F JL 3.5</v>
      </c>
      <c r="AB34" s="144" t="str">
        <f>IFERROR(INDEX(Расходка[Наименование расходного материала],MATCH(Расходка[№],Поиск_расходки[Индекс11],0)),"")</f>
        <v>Launcher 7F JL 3.5</v>
      </c>
      <c r="AC34" s="144" t="str">
        <f>IFERROR(INDEX(Расходка[Наименование расходного материала],MATCH(Расходка[№],Поиск_расходки[Индекс12],0)),"")</f>
        <v>Launcher 7F JL 3.5</v>
      </c>
      <c r="AD34" s="144" t="str">
        <f>IFERROR(INDEX(Расходка[Наименование расходного материала],MATCH(Расходка[№],Поиск_расходки[Индекс13],0)),"")</f>
        <v>Launcher 7F JL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419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34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>Launcher 7F JL 4.0</v>
      </c>
      <c r="U35" s="144" t="str">
        <f>IFERROR(INDEX(Расходка[Наименование расходного материала],MATCH(Расходка[№],Поиск_расходки[Индекс4],0)),"")</f>
        <v>Launcher 7F JL 4.0</v>
      </c>
      <c r="V35" s="144" t="str">
        <f>IFERROR(INDEX(Расходка[Наименование расходного материала],MATCH(Расходка[№],Поиск_расходки[Индекс5],0)),"")</f>
        <v>Launcher 7F JL 4.0</v>
      </c>
      <c r="W35" s="144" t="str">
        <f>IFERROR(INDEX(Расходка[Наименование расходного материала],MATCH(Расходка[№],Поиск_расходки[Индекс6],0)),"")</f>
        <v>Launcher 7F JL 4.0</v>
      </c>
      <c r="X35" s="144" t="str">
        <f>IFERROR(INDEX(Расходка[Наименование расходного материала],MATCH(Расходка[№],Поиск_расходки[Индекс7],0)),"")</f>
        <v>Launcher 7F JL 4.0</v>
      </c>
      <c r="Y35" s="144" t="str">
        <f>IFERROR(INDEX(Расходка[Наименование расходного материала],MATCH(Расходка[№],Поиск_расходки[Индекс8],0)),"")</f>
        <v>Launcher 7F JL 4.0</v>
      </c>
      <c r="Z35" s="144" t="str">
        <f>IFERROR(INDEX(Расходка[Наименование расходного материала],MATCH(Расходка[№],Поиск_расходки[Индекс9],0)),"")</f>
        <v>Launcher 7F JL 4.0</v>
      </c>
      <c r="AA35" s="144" t="str">
        <f>IFERROR(INDEX(Расходка[Наименование расходного материала],MATCH(Расходка[№],Поиск_расходки[Индекс10],0)),"")</f>
        <v>Launcher 7F JL 4.0</v>
      </c>
      <c r="AB35" s="144" t="str">
        <f>IFERROR(INDEX(Расходка[Наименование расходного материала],MATCH(Расходка[№],Поиск_расходки[Индекс11],0)),"")</f>
        <v>Launcher 7F JL 4.0</v>
      </c>
      <c r="AC35" s="144" t="str">
        <f>IFERROR(INDEX(Расходка[Наименование расходного материала],MATCH(Расходка[№],Поиск_расходки[Индекс12],0)),"")</f>
        <v>Launcher 7F JL 4.0</v>
      </c>
      <c r="AD35" s="144" t="str">
        <f>IFERROR(INDEX(Расходка[Наименование расходного материала],MATCH(Расходка[№],Поиск_расходки[Индекс13],0)),"")</f>
        <v>Launcher 7F JL 4.0</v>
      </c>
      <c r="AF35" s="4" t="s">
        <v>6</v>
      </c>
      <c r="AG35" s="4" t="s">
        <v>440</v>
      </c>
    </row>
    <row r="36" spans="1:33">
      <c r="A36">
        <v>35</v>
      </c>
      <c r="B36" t="s">
        <v>370</v>
      </c>
      <c r="C36" s="1" t="s">
        <v>410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35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>Angio-Seal™ VIP</v>
      </c>
      <c r="U36" s="144" t="str">
        <f>IFERROR(INDEX(Расходка[Наименование расходного материала],MATCH(Расходка[№],Поиск_расходки[Индекс4],0)),"")</f>
        <v>Angio-Seal™ VIP</v>
      </c>
      <c r="V36" s="144" t="str">
        <f>IFERROR(INDEX(Расходка[Наименование расходного материала],MATCH(Расходка[№],Поиск_расходки[Индекс5],0)),"")</f>
        <v>Angio-Seal™ VIP</v>
      </c>
      <c r="W36" s="144" t="str">
        <f>IFERROR(INDEX(Расходка[Наименование расходного материала],MATCH(Расходка[№],Поиск_расходки[Индекс6],0)),"")</f>
        <v>Angio-Seal™ VIP</v>
      </c>
      <c r="X36" s="144" t="str">
        <f>IFERROR(INDEX(Расходка[Наименование расходного материала],MATCH(Расходка[№],Поиск_расходки[Индекс7],0)),"")</f>
        <v>Angio-Seal™ VIP</v>
      </c>
      <c r="Y36" s="144" t="str">
        <f>IFERROR(INDEX(Расходка[Наименование расходного материала],MATCH(Расходка[№],Поиск_расходки[Индекс8],0)),"")</f>
        <v>Angio-Seal™ VIP</v>
      </c>
      <c r="Z36" s="144" t="str">
        <f>IFERROR(INDEX(Расходка[Наименование расходного материала],MATCH(Расходка[№],Поиск_расходки[Индекс9],0)),"")</f>
        <v>Angio-Seal™ VIP</v>
      </c>
      <c r="AA36" s="144" t="str">
        <f>IFERROR(INDEX(Расходка[Наименование расходного материала],MATCH(Расходка[№],Поиск_расходки[Индекс10],0)),"")</f>
        <v>Angio-Seal™ VIP</v>
      </c>
      <c r="AB36" s="144" t="str">
        <f>IFERROR(INDEX(Расходка[Наименование расходного материала],MATCH(Расходка[№],Поиск_расходки[Индекс11],0)),"")</f>
        <v>Angio-Seal™ VIP</v>
      </c>
      <c r="AC36" s="144" t="str">
        <f>IFERROR(INDEX(Расходка[Наименование расходного материала],MATCH(Расходка[№],Поиск_расходки[Индекс12],0)),"")</f>
        <v>Angio-Seal™ VIP</v>
      </c>
      <c r="AD36" s="144" t="str">
        <f>IFERROR(INDEX(Расходка[Наименование расходного материала],MATCH(Расходка[№],Поиск_расходки[Индекс13],0)),"")</f>
        <v>Angio-Seal™ VIP</v>
      </c>
      <c r="AF36" s="4" t="s">
        <v>6</v>
      </c>
      <c r="AG36" s="4" t="s">
        <v>165</v>
      </c>
    </row>
    <row r="37" spans="1:33">
      <c r="A37">
        <v>36</v>
      </c>
      <c r="B37" t="s">
        <v>380</v>
      </c>
      <c r="C37" t="s">
        <v>411</v>
      </c>
      <c r="E37" s="142">
        <f>IF(ISNUMBER(SEARCH('Карта учёта'!$B$13,Расходка[[#This Row],[Наименование расходного материала]])),MAX($E$1:E36)+1,0)</f>
        <v>1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36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>BasixCOMPAK</v>
      </c>
      <c r="U37" s="144" t="str">
        <f>IFERROR(INDEX(Расходка[Наименование расходного материала],MATCH(Расходка[№],Поиск_расходки[Индекс4],0)),"")</f>
        <v>BasixCOMPAK</v>
      </c>
      <c r="V37" s="144" t="str">
        <f>IFERROR(INDEX(Расходка[Наименование расходного материала],MATCH(Расходка[№],Поиск_расходки[Индекс5],0)),"")</f>
        <v>BasixCOMPAK</v>
      </c>
      <c r="W37" s="144" t="str">
        <f>IFERROR(INDEX(Расходка[Наименование расходного материала],MATCH(Расходка[№],Поиск_расходки[Индекс6],0)),"")</f>
        <v>BasixCOMPAK</v>
      </c>
      <c r="X37" s="144" t="str">
        <f>IFERROR(INDEX(Расходка[Наименование расходного материала],MATCH(Расходка[№],Поиск_расходки[Индекс7],0)),"")</f>
        <v>BasixCOMPAK</v>
      </c>
      <c r="Y37" s="144" t="str">
        <f>IFERROR(INDEX(Расходка[Наименование расходного материала],MATCH(Расходка[№],Поиск_расходки[Индекс8],0)),"")</f>
        <v>BasixCOMPAK</v>
      </c>
      <c r="Z37" s="144" t="str">
        <f>IFERROR(INDEX(Расходка[Наименование расходного материала],MATCH(Расходка[№],Поиск_расходки[Индекс9],0)),"")</f>
        <v>BasixCOMPAK</v>
      </c>
      <c r="AA37" s="144" t="str">
        <f>IFERROR(INDEX(Расходка[Наименование расходного материала],MATCH(Расходка[№],Поиск_расходки[Индекс10],0)),"")</f>
        <v>BasixCOMPAK</v>
      </c>
      <c r="AB37" s="144" t="str">
        <f>IFERROR(INDEX(Расходка[Наименование расходного материала],MATCH(Расходка[№],Поиск_расходки[Индекс11],0)),"")</f>
        <v>BasixCOMPAK</v>
      </c>
      <c r="AC37" s="144" t="str">
        <f>IFERROR(INDEX(Расходка[Наименование расходного материала],MATCH(Расходка[№],Поиск_расходки[Индекс12],0)),"")</f>
        <v>BasixCOMPAK</v>
      </c>
      <c r="AD37" s="144" t="str">
        <f>IFERROR(INDEX(Расходка[Наименование расходного материала],MATCH(Расходка[№],Поиск_расходки[Индекс13],0)),"")</f>
        <v>BasixCOMPAK</v>
      </c>
      <c r="AF37" s="4" t="s">
        <v>6</v>
      </c>
      <c r="AG37" s="4" t="s">
        <v>441</v>
      </c>
    </row>
    <row r="38" spans="1:33">
      <c r="A38">
        <v>37</v>
      </c>
      <c r="B38" t="s">
        <v>382</v>
      </c>
      <c r="C38" s="1" t="s">
        <v>412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37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>Nitrex 260</v>
      </c>
      <c r="U38" s="144" t="str">
        <f>IFERROR(INDEX(Расходка[Наименование расходного материала],MATCH(Расходка[№],Поиск_расходки[Индекс4],0)),"")</f>
        <v>Nitrex 260</v>
      </c>
      <c r="V38" s="144" t="str">
        <f>IFERROR(INDEX(Расходка[Наименование расходного материала],MATCH(Расходка[№],Поиск_расходки[Индекс5],0)),"")</f>
        <v>Nitrex 260</v>
      </c>
      <c r="W38" s="144" t="str">
        <f>IFERROR(INDEX(Расходка[Наименование расходного материала],MATCH(Расходка[№],Поиск_расходки[Индекс6],0)),"")</f>
        <v>Nitrex 260</v>
      </c>
      <c r="X38" s="144" t="str">
        <f>IFERROR(INDEX(Расходка[Наименование расходного материала],MATCH(Расходка[№],Поиск_расходки[Индекс7],0)),"")</f>
        <v>Nitrex 260</v>
      </c>
      <c r="Y38" s="144" t="str">
        <f>IFERROR(INDEX(Расходка[Наименование расходного материала],MATCH(Расходка[№],Поиск_расходки[Индекс8],0)),"")</f>
        <v>Nitrex 260</v>
      </c>
      <c r="Z38" s="144" t="str">
        <f>IFERROR(INDEX(Расходка[Наименование расходного материала],MATCH(Расходка[№],Поиск_расходки[Индекс9],0)),"")</f>
        <v>Nitrex 260</v>
      </c>
      <c r="AA38" s="144" t="str">
        <f>IFERROR(INDEX(Расходка[Наименование расходного материала],MATCH(Расходка[№],Поиск_расходки[Индекс10],0)),"")</f>
        <v>Nitrex 260</v>
      </c>
      <c r="AB38" s="144" t="str">
        <f>IFERROR(INDEX(Расходка[Наименование расходного материала],MATCH(Расходка[№],Поиск_расходки[Индекс11],0)),"")</f>
        <v>Nitrex 260</v>
      </c>
      <c r="AC38" s="144" t="str">
        <f>IFERROR(INDEX(Расходка[Наименование расходного материала],MATCH(Расходка[№],Поиск_расходки[Индекс12],0)),"")</f>
        <v>Nitrex 260</v>
      </c>
      <c r="AD38" s="144" t="str">
        <f>IFERROR(INDEX(Расходка[Наименование расходного материала],MATCH(Расходка[№],Поиск_расходки[Индекс13],0)),"")</f>
        <v>Nitrex 260</v>
      </c>
      <c r="AF38" s="4" t="s">
        <v>6</v>
      </c>
      <c r="AG38" s="4" t="s">
        <v>168</v>
      </c>
    </row>
    <row r="39" spans="1:33">
      <c r="A39">
        <v>38</v>
      </c>
      <c r="B39" t="s">
        <v>270</v>
      </c>
      <c r="C39" s="1" t="s">
        <v>417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38</v>
      </c>
      <c r="H39" s="142">
        <f>IF(ISNUMBER(SEARCH('Карта учёта'!$B$16,Расходка[Наименование расходного материала])),MAX($H$1:H38)+1,0)</f>
        <v>38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>Oscor 7F</v>
      </c>
      <c r="U39" s="144" t="str">
        <f>IFERROR(INDEX(Расходка[Наименование расходного материала],MATCH(Расходка[№],Поиск_расходки[Индекс4],0)),"")</f>
        <v>Oscor 7F</v>
      </c>
      <c r="V39" s="144" t="str">
        <f>IFERROR(INDEX(Расходка[Наименование расходного материала],MATCH(Расходка[№],Поиск_расходки[Индекс5],0)),"")</f>
        <v>Oscor 7F</v>
      </c>
      <c r="W39" s="144" t="str">
        <f>IFERROR(INDEX(Расходка[Наименование расходного материала],MATCH(Расходка[№],Поиск_расходки[Индекс6],0)),"")</f>
        <v>Oscor 7F</v>
      </c>
      <c r="X39" s="144" t="str">
        <f>IFERROR(INDEX(Расходка[Наименование расходного материала],MATCH(Расходка[№],Поиск_расходки[Индекс7],0)),"")</f>
        <v>Oscor 7F</v>
      </c>
      <c r="Y39" s="144" t="str">
        <f>IFERROR(INDEX(Расходка[Наименование расходного материала],MATCH(Расходка[№],Поиск_расходки[Индекс8],0)),"")</f>
        <v>Oscor 7F</v>
      </c>
      <c r="Z39" s="144" t="str">
        <f>IFERROR(INDEX(Расходка[Наименование расходного материала],MATCH(Расходка[№],Поиск_расходки[Индекс9],0)),"")</f>
        <v>Oscor 7F</v>
      </c>
      <c r="AA39" s="144" t="str">
        <f>IFERROR(INDEX(Расходка[Наименование расходного материала],MATCH(Расходка[№],Поиск_расходки[Индекс10],0)),"")</f>
        <v>Oscor 7F</v>
      </c>
      <c r="AB39" s="144" t="str">
        <f>IFERROR(INDEX(Расходка[Наименование расходного материала],MATCH(Расходка[№],Поиск_расходки[Индекс11],0)),"")</f>
        <v>Oscor 7F</v>
      </c>
      <c r="AC39" s="144" t="str">
        <f>IFERROR(INDEX(Расходка[Наименование расходного материала],MATCH(Расходка[№],Поиск_расходки[Индекс12],0)),"")</f>
        <v>Oscor 7F</v>
      </c>
      <c r="AD39" s="144" t="str">
        <f>IFERROR(INDEX(Расходка[Наименование расходного материала],MATCH(Расходка[№],Поиск_расходки[Индекс13],0)),"")</f>
        <v>Oscor 7F</v>
      </c>
      <c r="AF39" s="4" t="s">
        <v>6</v>
      </c>
      <c r="AG39" s="4" t="s">
        <v>169</v>
      </c>
    </row>
    <row r="40" spans="1:33">
      <c r="C40" s="1"/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0</v>
      </c>
      <c r="O40" s="142">
        <f>IF(ISNUMBER(SEARCH('Карта учёта'!$B$23,Расходка[Наименование расходного материала])),MAX($O$1:O39)+1,0)</f>
        <v>0</v>
      </c>
      <c r="P40" s="142">
        <f>IF(ISNUMBER(SEARCH('Карта учёта'!$B$24,Расходка[Наименование расходного материала])),MAX($P$1:P39)+1,0)</f>
        <v>0</v>
      </c>
      <c r="Q40" s="142">
        <f>IF(ISNUMBER(SEARCH('Карта учёта'!$B$25,Расходка[Наименование расходного материала])),MAX($Q$1:Q39)+1,0)</f>
        <v>0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443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444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C49" s="1"/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AF51" s="4" t="s">
        <v>6</v>
      </c>
      <c r="AG51" s="4" t="s">
        <v>438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434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439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375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445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451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450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374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372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449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373</v>
      </c>
      <c r="B41" t="s">
        <v>324</v>
      </c>
    </row>
    <row r="42" spans="1:2">
      <c r="A42" t="s">
        <v>373</v>
      </c>
      <c r="B42" t="s">
        <v>325</v>
      </c>
    </row>
    <row r="43" spans="1:2">
      <c r="A43" t="s">
        <v>373</v>
      </c>
      <c r="B43" t="s">
        <v>326</v>
      </c>
    </row>
    <row r="44" spans="1:2">
      <c r="A44" t="s">
        <v>373</v>
      </c>
      <c r="B44" t="s">
        <v>241</v>
      </c>
    </row>
    <row r="45" spans="1:2">
      <c r="A45" t="s">
        <v>373</v>
      </c>
      <c r="B45" t="s">
        <v>322</v>
      </c>
    </row>
    <row r="46" spans="1:2">
      <c r="A46" t="s">
        <v>373</v>
      </c>
      <c r="B46" t="s">
        <v>333</v>
      </c>
    </row>
    <row r="47" spans="1:2">
      <c r="A47" t="s">
        <v>373</v>
      </c>
      <c r="B47" t="s">
        <v>240</v>
      </c>
    </row>
    <row r="48" spans="1:2">
      <c r="A48" t="s">
        <v>373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427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2022-06-02T07:55:04Z</cp:lastPrinted>
  <dcterms:created xsi:type="dcterms:W3CDTF">2015-06-05T18:19:34Z</dcterms:created>
  <dcterms:modified xsi:type="dcterms:W3CDTF">2022-06-02T07:56:11Z</dcterms:modified>
</cp:coreProperties>
</file>