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02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R39" i="1" s="1"/>
  <c r="F39" i="1"/>
  <c r="F40" i="1"/>
  <c r="S39" i="1" s="1"/>
  <c r="G39" i="1"/>
  <c r="G40" i="1"/>
  <c r="H39" i="1"/>
  <c r="H40" i="1"/>
  <c r="I40" i="1"/>
  <c r="J39" i="1"/>
  <c r="J40" i="1"/>
  <c r="K39" i="1"/>
  <c r="K40" i="1"/>
  <c r="L39" i="1"/>
  <c r="L40" i="1"/>
  <c r="M39" i="1"/>
  <c r="M40" i="1"/>
  <c r="N39" i="1"/>
  <c r="N40" i="1"/>
  <c r="O39" i="1"/>
  <c r="O40" i="1"/>
  <c r="P39" i="1"/>
  <c r="P40" i="1"/>
  <c r="Q39" i="1"/>
  <c r="Q40" i="1"/>
  <c r="R40" i="1"/>
  <c r="S40" i="1"/>
  <c r="T40" i="1"/>
  <c r="U40" i="1"/>
  <c r="V40" i="1"/>
  <c r="W39" i="1"/>
  <c r="W40" i="1"/>
  <c r="X39" i="1"/>
  <c r="X40" i="1"/>
  <c r="Y39" i="1"/>
  <c r="Y40" i="1"/>
  <c r="Z39" i="1"/>
  <c r="Z40" i="1"/>
  <c r="AA39" i="1"/>
  <c r="AA40" i="1"/>
  <c r="AB39" i="1"/>
  <c r="AB40" i="1"/>
  <c r="AC39" i="1"/>
  <c r="AC40" i="1"/>
  <c r="AD39" i="1"/>
  <c r="AD40" i="1"/>
  <c r="C16" i="5" l="1"/>
  <c r="A9" i="9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N10" i="1" s="1"/>
  <c r="N11" i="1" s="1"/>
  <c r="E7" i="1"/>
  <c r="E8" i="1" s="1"/>
  <c r="I7" i="1"/>
  <c r="I8" i="1" s="1"/>
  <c r="I9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U39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V2" i="1" l="1"/>
  <c r="I39" i="1"/>
  <c r="V39" i="1" s="1"/>
  <c r="U2" i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T39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23" i="1" l="1"/>
  <c r="Y38" i="1"/>
  <c r="E35" i="1"/>
  <c r="E36" i="1" s="1"/>
  <c r="Z20" i="1"/>
  <c r="M37" i="1"/>
  <c r="Z36" i="1"/>
  <c r="E37" i="1" l="1"/>
  <c r="E38" i="1" s="1"/>
  <c r="R25" i="1" s="1"/>
  <c r="Z37" i="1"/>
  <c r="M38" i="1"/>
  <c r="Z16" i="1"/>
  <c r="Z38" i="1" l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<sst xmlns="http://schemas.openxmlformats.org/spreadsheetml/2006/main" count="715" uniqueCount="460">
  <si>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</si>
  <si>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</si>
  <si>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</si>
  <si>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</si>
  <si>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</si>
  <si>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</si>
  <si>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</si>
  <si>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</si>
  <si>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</si>
  <si>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</si>
  <si>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</si>
  <si>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</si>
  <si>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</si>
  <si>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</si>
  <si>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</si>
  <si>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</si>
  <si>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</si>
  <si>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</si>
  <si>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</si>
  <si>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</si>
  <si>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</si>
  <si>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</si>
  <si>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</si>
  <si>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</si>
  <si>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</si>
  <si>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</si>
  <si>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</si>
  <si>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</si>
  <si>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</si>
  <si>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</si>
  <si>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</si>
  <si>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</si>
  <si>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</si>
  <si>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</si>
  <si>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</si>
  <si>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</si>
  <si>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</si>
  <si>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</si>
  <si>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</si>
  <si>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</si>
  <si>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</si>
  <si>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</si>
  <si>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</si>
  <si>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</si>
  <si>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</si>
  <si>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</si>
  <si>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</si>
  <si>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</si>
  <si>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</si>
  <si>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</si>
  <si>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</si>
  <si>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</si>
  <si>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</si>
  <si>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</si>
  <si>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</si>
  <si>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</si>
  <si>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</si>
  <si>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</si>
  <si>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</si>
  <si>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</si>
  <si>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</si>
  <si>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</si>
  <si>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</si>
  <si>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</si>
  <si>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</si>
  <si>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</si>
  <si>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</si>
  <si>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</si>
  <si>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</si>
  <si>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</si>
  <si>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</si>
  <si>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</si>
  <si>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</si>
  <si>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</si>
  <si>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</si>
  <si>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</si>
  <si>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</si>
  <si>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</si>
  <si>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</si>
  <si>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</si>
  <si>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</si>
  <si>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</si>
  <si>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</si>
  <si>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</si>
  <si>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</si>
  <si>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</si>
  <si>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</si>
  <si>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</si>
  <si>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</si>
  <si>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</si>
  <si>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</si>
  <si>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</si>
  <si>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</si>
  <si>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</si>
  <si>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</si>
  <si>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</si>
  <si>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</si>
  <si>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</si>
  <si>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</si>
  <si>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</si>
  <si>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</si>
  <si>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</si>
  <si>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</si>
  <si>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</si>
  <si>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</si>
  <si>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</si>
  <si>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</si>
  <si>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</si>
  <si>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</si>
  <si>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</si>
  <si>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</si>
  <si>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</si>
  <si>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</si>
  <si>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</si>
  <si>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</si>
  <si>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</si>
  <si>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</si>
  <si>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</si>
  <si>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</si>
  <si>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</si>
  <si>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</si>
  <si>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</si>
  <si>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</si>
  <si>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</si>
  <si>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</si>
  <si>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</si>
  <si>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</si>
  <si>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</si>
  <si>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</si>
  <si>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</si>
  <si>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</si>
  <si>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</si>
  <si>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</si>
  <si>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</si>
  <si>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</si>
  <si>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</si>
  <si>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</si>
  <si>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</si>
  <si>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</si>
  <si>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</si>
  <si>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</si>
  <si>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</si>
  <si>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</si>
  <si>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</si>
  <si>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</si>
  <si>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</si>
  <si>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</si>
  <si>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</si>
  <si>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</si>
  <si>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</si>
  <si>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</si>
  <si>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</si>
  <si>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</si>
  <si>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</si>
  <si>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</si>
  <si>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</si>
  <si>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</si>
  <si>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</si>
  <si>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</si>
  <si>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</si>
  <si>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</si>
  <si>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</si>
  <si>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</si>
  <si>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</si>
  <si>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</si>
  <si>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</si>
  <si>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</si>
  <si>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</si>
  <si>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</si>
  <si>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</si>
  <si>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</si>
  <si>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</si>
  <si>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</si>
  <si>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</si>
  <si>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</si>
  <si>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</si>
  <si>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</si>
  <si>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</si>
  <si>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</si>
  <si>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</si>
  <si>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</si>
  <si>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</si>
  <si>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</si>
  <si>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</si>
  <si>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</si>
  <si>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</si>
  <si>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</si>
  <si>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</si>
  <si>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</si>
  <si>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</si>
  <si>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</si>
  <si>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</si>
  <si>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</si>
  <si>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</si>
  <si>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</si>
  <si>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</si>
  <si>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</si>
  <si>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</si>
  <si>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</si>
  <si>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</si>
  <si>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</si>
  <si>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</si>
  <si>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</si>
  <si>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</si>
  <si>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</si>
  <si>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</si>
  <si>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</si>
  <si>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</si>
  <si>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</si>
  <si>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</si>
  <si>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</si>
  <si>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</si>
  <si>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</si>
  <si>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</si>
  <si>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</si>
  <si>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</si>
  <si>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</si>
  <si>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</si>
  <si>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</si>
  <si>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</si>
  <si>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</si>
  <si>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</si>
  <si>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</si>
  <si>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</si>
  <si>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</si>
  <si>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</si>
  <si>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</si>
  <si>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</si>
  <si>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</si>
  <si>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</si>
  <si>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</si>
  <si>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</si>
  <si>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</si>
  <si>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</si>
  <si>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</si>
  <si>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</si>
  <si>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</si>
  <si>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</si>
  <si>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</si>
  <si>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</si>
  <si>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</si>
  <si>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</si>
  <si>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</si>
  <si>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</si>
  <si>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</si>
  <si>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</si>
  <si>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</si>
  <si>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</si>
  <si>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</si>
  <si>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</si>
  <si>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</si>
  <si>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</si>
  <si>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</si>
  <si>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</si>
  <si>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</si>
  <si>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</si>
  <si>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</si>
  <si>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</si>
  <si>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</si>
  <si>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</si>
  <si>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</si>
  <si>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</si>
  <si>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</si>
  <si>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</si>
  <si>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</si>
  <si>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</si>
  <si>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</si>
  <si>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</si>
  <si>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</si>
  <si>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</si>
  <si>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</si>
  <si>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</si>
  <si>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</si>
  <si>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</si>
  <si>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</si>
  <si>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</si>
  <si>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</si>
  <si>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</si>
  <si>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</si>
  <si>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</si>
  <si>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</si>
  <si>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</si>
  <si>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</si>
  <si>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</si>
  <si>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</si>
  <si>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</si>
  <si>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</si>
  <si>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</si>
  <si>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</si>
  <si>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</si>
  <si>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</si>
  <si>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</si>
  <si>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</si>
  <si>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</si>
  <si>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</si>
  <si>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</si>
  <si>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</si>
  <si>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</si>
  <si>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</si>
  <si>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</si>
  <si>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</si>
  <si>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</si>
  <si>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</si>
  <si>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</si>
  <si>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</si>
  <si>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</si>
  <si>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</si>
  <si>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</si>
  <si>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</si>
  <si>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</si>
  <si>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</si>
  <si>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</si>
  <si>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</si>
  <si>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</si>
  <si>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</si>
  <si>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</si>
  <si>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</si>
  <si>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</si>
  <si>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</si>
  <si>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</si>
  <si>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</si>
  <si>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</si>
  <si>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</si>
  <si>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</si>
  <si>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</si>
  <si>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</si>
  <si>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</si>
  <si>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</si>
  <si>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</si>
  <si>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</si>
  <si>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</si>
  <si>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</si>
  <si>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</si>
  <si>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</si>
  <si>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</si>
  <si>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</si>
  <si>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</si>
  <si>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</si>
  <si>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</si>
  <si>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</si>
  <si>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</si>
  <si>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</si>
  <si>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</si>
  <si>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</si>
  <si>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</si>
  <si>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</si>
  <si>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</si>
  <si>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</si>
  <si>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</si>
  <si>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</si>
  <si>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</si>
  <si>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</si>
  <si>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</si>
  <si>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</si>
  <si>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</si>
  <si>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</si>
  <si>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</si>
  <si>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</si>
  <si>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</si>
  <si>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</si>
  <si>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</si>
  <si>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</si>
  <si>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</si>
  <si>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</si>
  <si>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</si>
  <si>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</si>
  <si>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</si>
  <si>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</si>
  <si>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</si>
  <si>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</si>
  <si>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</si>
  <si>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</si>
  <si>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</si>
  <si>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</si>
  <si>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</si>
  <si>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</si>
  <si>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</si>
  <si>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</si>
  <si>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</si>
  <si>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</si>
  <si>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</si>
  <si>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</si>
  <si>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</si>
  <si>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</si>
  <si>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</si>
  <si>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</si>
  <si>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</si>
  <si>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</si>
  <si>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</si>
  <si>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</si>
  <si>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</si>
  <si>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</si>
  <si>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</si>
  <si>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</si>
  <si>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</si>
  <si>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</si>
  <si>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</si>
  <si>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</si>
  <si>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</si>
  <si>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</si>
  <si>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</si>
  <si>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</si>
  <si>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</si>
  <si>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</si>
  <si>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</si>
  <si>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</si>
  <si>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</si>
  <si>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</si>
  <si>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</si>
  <si>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</si>
  <si>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</si>
  <si>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</si>
  <si>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</si>
  <si>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</si>
  <si>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</si>
  <si>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</si>
  <si>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</si>
  <si>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</si>
  <si>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</si>
  <si>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</si>
  <si>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</si>
  <si>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</si>
  <si>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</si>
  <si>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</si>
  <si>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</si>
  <si>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</si>
  <si>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</si>
  <si>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</si>
  <si>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</si>
  <si>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</si>
  <si>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</si>
  <si>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</si>
  <si>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</si>
  <si>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</si>
  <si>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</si>
  <si>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</si>
  <si>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</si>
  <si>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</si>
  <si>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</si>
  <si>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</si>
  <si>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</si>
  <si>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</si>
  <si>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</si>
  <si>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</si>
  <si>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</si>
  <si>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</si>
  <si>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</si>
  <si>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 xml:space="preserve">А.А. Нефёдова </t>
  </si>
  <si>
    <t>DES,Firehawk</t>
  </si>
  <si>
    <t>Седов О.Л.</t>
  </si>
  <si>
    <t>Правый</t>
  </si>
  <si>
    <t>17:54</t>
  </si>
  <si>
    <t>проходим, контуры ровные</t>
  </si>
  <si>
    <t>стеноз проксимального сегмента 40%, ХТО на уровне устья ДВ.  Антеградный кровоток TIMI 0.  Выраженный коллатеральный кровоток из ПКА с ретроградным контрастированием дистального и среднего сегмента ПНА.</t>
  </si>
  <si>
    <t xml:space="preserve">стеноз проксимального сегмента 30%.  Антеградный кровоток TIMI III.  </t>
  </si>
  <si>
    <t xml:space="preserve">диффузно изменена на протяжении всех сегментов со стенозами проксимального сегмента 40%, среднего и дистального сегментоа 30%. Антеградный кровоток TIMI III.  </t>
  </si>
  <si>
    <t>Учитывая клинические данные карлиологом ПРИТ  Хаировой  А.Р.  рекомендовано предпринять попытку реканализации хронической окклюзии ПНА.</t>
  </si>
  <si>
    <t>50 ml</t>
  </si>
  <si>
    <t>1. Контроль места пункции, повязка  на руке 6ч. 2) Консультация кардиохирурга.</t>
  </si>
  <si>
    <t>Устье ЛКА катетеризировано проводниковым катетером Launcher EBU 3.5 6F. На баллонном коронарном катетере  Sprinter Legend 2,0-15 мм предприняты множественные попытки проведение коронараных проводников Cougar XT и  Sion  за зону хронической окклюзии. Провести проводники и выполнить адекватную баллонную ангиопластику БК Sprinter Legend 2,0-15 окклюзирующего стеноза не удалось. Дальнейшие многократные попытки безуспешны, ПНА не реканализована. Принято решение о прекращени процедуры ввиду высоких периоперационных рисков. На контрольных съёмках ангиографический результат без изменений. Антеградный кровоток по ПНА - TIMI 0.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</si>
</sst>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i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46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9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9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2" zoomScaleNormal="100" zoomScaleSheetLayoutView="100" zoomScalePageLayoutView="90" workbookViewId="0">
      <selection activeCell="L49" sqref="L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277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44714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0.85416666666666663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0.86111111111111116</v>
      </c>
      <c r="C10" s="61"/>
      <c r="D10" s="116" t="s">
        <v>236</v>
      </c>
      <c r="E10" s="112"/>
      <c r="F10" s="112"/>
      <c r="G10" s="29" t="s">
        <v>232</v>
      </c>
      <c r="H10" s="31"/>
    </row>
    <row r="11" spans="1:8" ht="18" thickTop="1" thickBot="1">
      <c r="A11" s="106" t="s">
        <v>256</v>
      </c>
      <c r="B11" s="107" t="s">
        <v>449</v>
      </c>
      <c r="C11" s="62"/>
      <c r="D11" s="116" t="s">
        <v>233</v>
      </c>
      <c r="E11" s="112"/>
      <c r="F11" s="112"/>
      <c r="G11" s="29" t="s">
        <v>313</v>
      </c>
      <c r="H11" s="31"/>
    </row>
    <row r="12" spans="1:8" ht="16.5" thickTop="1">
      <c r="A12" s="97" t="s">
        <v>8</v>
      </c>
      <c r="B12" s="98">
        <v>24318</v>
      </c>
      <c r="C12" s="63"/>
      <c r="D12" s="116" t="s">
        <v>373</v>
      </c>
      <c r="E12" s="112"/>
      <c r="F12" s="112"/>
      <c r="G12" s="29" t="s">
        <v>322</v>
      </c>
      <c r="H12" s="31"/>
    </row>
    <row r="13" spans="1:8" ht="15.75">
      <c r="A13" s="20" t="s">
        <v>10</v>
      </c>
      <c r="B13" s="35">
        <f>DATEDIF(B12,B8,"y")</f>
        <v>55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8520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387</v>
      </c>
      <c r="C16" s="18"/>
      <c r="D16" s="41"/>
      <c r="E16" s="41"/>
      <c r="F16" s="41"/>
      <c r="G16" s="159" t="s">
        <v>451</v>
      </c>
      <c r="H16" s="117">
        <v>1584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450</v>
      </c>
      <c r="C18" s="18"/>
      <c r="D18" s="33" t="s">
        <v>274</v>
      </c>
      <c r="E18" s="33"/>
      <c r="F18" s="33"/>
      <c r="G18" s="101" t="s">
        <v>253</v>
      </c>
      <c r="H18" s="102" t="s">
        <v>384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9" t="s">
        <v>452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335</v>
      </c>
      <c r="B22" s="213" t="s">
        <v>453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00"/>
      <c r="C23" s="200"/>
      <c r="D23" s="200"/>
      <c r="E23" s="200"/>
      <c r="F23" s="200"/>
      <c r="G23" s="200"/>
      <c r="H23" s="215"/>
    </row>
    <row r="24" spans="1:8" ht="14.45" customHeight="1">
      <c r="A24" s="68"/>
      <c r="B24" s="200"/>
      <c r="C24" s="200"/>
      <c r="D24" s="200"/>
      <c r="E24" s="200"/>
      <c r="F24" s="200"/>
      <c r="G24" s="200"/>
      <c r="H24" s="215"/>
    </row>
    <row r="25" spans="1:8" ht="14.45" customHeight="1">
      <c r="A25" s="43"/>
      <c r="B25" s="200"/>
      <c r="C25" s="200"/>
      <c r="D25" s="200"/>
      <c r="E25" s="200"/>
      <c r="F25" s="200"/>
      <c r="G25" s="200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336</v>
      </c>
      <c r="B27" s="213" t="s">
        <v>454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00"/>
      <c r="C28" s="200"/>
      <c r="D28" s="200"/>
      <c r="E28" s="200"/>
      <c r="F28" s="200"/>
      <c r="G28" s="200"/>
      <c r="H28" s="215"/>
    </row>
    <row r="29" spans="1:8" ht="14.45" customHeight="1">
      <c r="A29" s="43"/>
      <c r="B29" s="200"/>
      <c r="C29" s="200"/>
      <c r="D29" s="200"/>
      <c r="E29" s="200"/>
      <c r="F29" s="200"/>
      <c r="G29" s="200"/>
      <c r="H29" s="215"/>
    </row>
    <row r="30" spans="1:8" ht="14.45" customHeight="1">
      <c r="A30" s="37"/>
      <c r="B30" s="200"/>
      <c r="C30" s="200"/>
      <c r="D30" s="200"/>
      <c r="E30" s="200"/>
      <c r="F30" s="200"/>
      <c r="G30" s="200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337</v>
      </c>
      <c r="B32" s="213" t="s">
        <v>455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00"/>
      <c r="C33" s="200"/>
      <c r="D33" s="200"/>
      <c r="E33" s="200"/>
      <c r="F33" s="200"/>
      <c r="G33" s="200"/>
      <c r="H33" s="215"/>
    </row>
    <row r="34" spans="1:8" ht="15.6" customHeight="1">
      <c r="A34" s="43"/>
      <c r="B34" s="200"/>
      <c r="C34" s="200"/>
      <c r="D34" s="200"/>
      <c r="E34" s="200"/>
      <c r="F34" s="200"/>
      <c r="G34" s="200"/>
      <c r="H34" s="215"/>
    </row>
    <row r="35" spans="1:8" ht="14.45" customHeight="1">
      <c r="A35" s="43"/>
      <c r="B35" s="200"/>
      <c r="C35" s="200"/>
      <c r="D35" s="200"/>
      <c r="E35" s="200"/>
      <c r="F35" s="200"/>
      <c r="G35" s="200"/>
      <c r="H35" s="215"/>
    </row>
    <row r="36" spans="1:8" ht="15.6" customHeight="1">
      <c r="A36" s="151"/>
      <c r="B36" s="200"/>
      <c r="C36" s="200"/>
      <c r="D36" s="200"/>
      <c r="E36" s="200"/>
      <c r="F36" s="200"/>
      <c r="G36" s="200"/>
      <c r="H36" s="215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8" t="s">
        <v>456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275</v>
      </c>
    </row>
    <row r="51" spans="1:13">
      <c r="A51" s="70" t="s">
        <v>263</v>
      </c>
      <c r="B51" s="71" t="s">
        <v>457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385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0" zoomScaleNormal="100" zoomScaleSheetLayoutView="100" zoomScalePageLayoutView="90" workbookViewId="0">
      <selection activeCell="J29" sqref="J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379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A16.12.026.012. Осл.63</v>
      </c>
      <c r="B8" s="18"/>
      <c r="C8" s="218"/>
      <c r="D8" s="218"/>
      <c r="E8" s="218"/>
      <c r="F8" s="83"/>
      <c r="G8" s="145"/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44714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0.86111111111111116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0.89583333333333337</v>
      </c>
      <c r="C14" s="63"/>
      <c r="D14" s="116" t="s">
        <v>236</v>
      </c>
      <c r="E14" s="112"/>
      <c r="F14" s="112"/>
      <c r="G14" s="96" t="str">
        <f>КАГ!G10</f>
        <v>Трунова А.С.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Седов О.Л.</v>
      </c>
      <c r="C15" s="18"/>
      <c r="D15" s="116" t="s">
        <v>233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24318</v>
      </c>
      <c r="C16" s="18"/>
      <c r="D16" s="116" t="s">
        <v>373</v>
      </c>
      <c r="E16" s="112"/>
      <c r="F16" s="112"/>
      <c r="G16" s="96" t="str">
        <f>КАГ!G12</f>
        <v>Капралова Е.А.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55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8520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17:54</v>
      </c>
      <c r="H20" s="118">
        <f>КАГ!H16</f>
        <v>1584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4" t="s">
        <v>459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9" t="s">
        <v>458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344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385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13" sqref="I13"/>
    </sheetView>
  </sheetViews>
  <sheetFormatPr defaultRowHeight="15"/>
  <cols>
    <col min="1" max="1" width="20.42578125" customWidth="1"/>
    <col min="2" max="2" width="4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44714</v>
      </c>
      <c r="C2" s="190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Седов О.Л.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24318</v>
      </c>
    </row>
    <row r="6" spans="1:4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A16.12.026.012. Осл.63</v>
      </c>
      <c r="B6" s="167" t="str">
        <f>ЧКВ!A6</f>
        <v>Транслюминальная баллонная ангиопластика коронарных артерий. БАП/попытка.</v>
      </c>
      <c r="C6" s="164" t="s">
        <v>10</v>
      </c>
      <c r="D6" s="126">
        <f>DATEDIF(D5,D10,"y")</f>
        <v>55</v>
      </c>
    </row>
    <row r="7" spans="1:4">
      <c r="A7" s="43"/>
      <c r="B7" s="18"/>
      <c r="C7" s="124" t="s">
        <v>12</v>
      </c>
      <c r="D7" s="126">
        <f>КАГ!$B$14</f>
        <v>8520</v>
      </c>
    </row>
    <row r="8" spans="1:4">
      <c r="A8" s="127" t="str">
        <f>ЧКВ!$A$9</f>
        <v xml:space="preserve">Код модели: 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44714</v>
      </c>
    </row>
    <row r="11" spans="1:4">
      <c r="A11" s="32"/>
      <c r="B11" s="136"/>
      <c r="C11" s="136"/>
      <c r="D11" s="137"/>
    </row>
    <row r="12" spans="1:4" ht="18.75" customHeight="1">
      <c r="A12" s="171" t="s">
        <v>414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392</v>
      </c>
      <c r="C15" s="168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3" t="s">
        <v>394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3" t="s">
        <v>428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материал'!$C$2:$C$49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387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443</v>
      </c>
    </row>
    <row r="5" spans="1:15" ht="30">
      <c r="A5" s="10">
        <v>4</v>
      </c>
      <c r="B5" s="2"/>
      <c r="C5" s="10" t="s">
        <v>39</v>
      </c>
      <c r="D5" s="5" t="s">
        <v>442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379</v>
      </c>
      <c r="F7" t="s">
        <v>96</v>
      </c>
      <c r="G7">
        <v>323500</v>
      </c>
      <c r="I7" t="s">
        <v>291</v>
      </c>
      <c r="K7" t="s">
        <v>378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415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416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386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2" zoomScaleNormal="100" workbookViewId="0">
      <selection activeCell="C46" sqref="C4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348</v>
      </c>
      <c r="H1" s="139" t="s">
        <v>349</v>
      </c>
      <c r="I1" s="139" t="s">
        <v>350</v>
      </c>
      <c r="J1" s="139" t="s">
        <v>351</v>
      </c>
      <c r="K1" s="140" t="s">
        <v>352</v>
      </c>
      <c r="L1" s="140" t="s">
        <v>353</v>
      </c>
      <c r="M1" s="140" t="s">
        <v>354</v>
      </c>
      <c r="N1" s="140" t="s">
        <v>355</v>
      </c>
      <c r="O1" s="140" t="s">
        <v>356</v>
      </c>
      <c r="P1" s="140" t="s">
        <v>357</v>
      </c>
      <c r="Q1" s="140" t="s">
        <v>358</v>
      </c>
      <c r="R1" s="139" t="s">
        <v>131</v>
      </c>
      <c r="S1" s="139" t="s">
        <v>132</v>
      </c>
      <c r="T1" s="139" t="s">
        <v>359</v>
      </c>
      <c r="U1" s="139" t="s">
        <v>360</v>
      </c>
      <c r="V1" s="139" t="s">
        <v>361</v>
      </c>
      <c r="W1" s="139" t="s">
        <v>362</v>
      </c>
      <c r="X1" s="139" t="s">
        <v>363</v>
      </c>
      <c r="Y1" s="139" t="s">
        <v>364</v>
      </c>
      <c r="Z1" s="139" t="s">
        <v>365</v>
      </c>
      <c r="AA1" s="139" t="s">
        <v>366</v>
      </c>
      <c r="AB1" s="139" t="s">
        <v>367</v>
      </c>
      <c r="AC1" s="139" t="s">
        <v>368</v>
      </c>
      <c r="AD1" s="139" t="s">
        <v>369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Sion</v>
      </c>
      <c r="V2" s="139" t="str">
        <f>IFERROR(INDEX(Расходка[Наименование расходного материала],MATCH(Расходка[№],Поиск_расходки[Индекс5],0)),"")</f>
        <v>Cougar XT Hydro-Track®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444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392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345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346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381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1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388</v>
      </c>
    </row>
    <row r="14" spans="1:37">
      <c r="A14">
        <v>13</v>
      </c>
      <c r="B14" t="s">
        <v>3</v>
      </c>
      <c r="C14" t="s">
        <v>399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389</v>
      </c>
    </row>
    <row r="15" spans="1:37">
      <c r="A15">
        <v>14</v>
      </c>
      <c r="B15" t="s">
        <v>3</v>
      </c>
      <c r="C15" t="s">
        <v>438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390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t="s">
        <v>400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418</v>
      </c>
    </row>
    <row r="18" spans="1:33">
      <c r="A18">
        <v>17</v>
      </c>
      <c r="B18" t="s">
        <v>3</v>
      </c>
      <c r="C18" t="s">
        <v>428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432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DES,Firehawk</v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347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BMS, Integtity</v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403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Guidezilla™ II 6F</v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429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Telescope ™ II 6F</v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376</v>
      </c>
    </row>
    <row r="27" spans="1:33">
      <c r="A27">
        <v>26</v>
      </c>
      <c r="B27" t="s">
        <v>4</v>
      </c>
      <c r="C27" t="s">
        <v>404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1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Launcher 6F EBU 3.5</v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377</v>
      </c>
    </row>
    <row r="28" spans="1:33">
      <c r="A28">
        <v>27</v>
      </c>
      <c r="B28" t="s">
        <v>4</v>
      </c>
      <c r="C28" t="s">
        <v>405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EBU 4.0</v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406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JL 3.5</v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422</v>
      </c>
    </row>
    <row r="30" spans="1:33">
      <c r="A30">
        <v>29</v>
      </c>
      <c r="B30" t="s">
        <v>4</v>
      </c>
      <c r="C30" t="s">
        <v>407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4.0</v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433</v>
      </c>
    </row>
    <row r="31" spans="1:33">
      <c r="A31">
        <v>30</v>
      </c>
      <c r="B31" t="s">
        <v>4</v>
      </c>
      <c r="C31" t="s">
        <v>413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JL 4.5</v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408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JR 3.5</v>
      </c>
      <c r="X32" s="144" t="str">
        <f>IFERROR(INDEX(Расходка[Наименование расходного материала],MATCH(Расходка[№],Поиск_расходки[Индекс7],0)),"")</f>
        <v>Launcher 6F JR 3.5</v>
      </c>
      <c r="Y32" s="144" t="str">
        <f>IFERROR(INDEX(Расходка[Наименование расходного материала],MATCH(Расходка[№],Поиск_расходки[Индекс8],0)),"")</f>
        <v>Launcher 6F JR 3.5</v>
      </c>
      <c r="Z32" s="144" t="str">
        <f>IFERROR(INDEX(Расходка[Наименование расходного материала],MATCH(Расходка[№],Поиск_расходки[Индекс9],0)),"")</f>
        <v>Launcher 6F JR 3.5</v>
      </c>
      <c r="AA32" s="144" t="str">
        <f>IFERROR(INDEX(Расходка[Наименование расходного материала],MATCH(Расходка[№],Поиск_расходки[Индекс10],0)),"")</f>
        <v>Launcher 6F JR 3.5</v>
      </c>
      <c r="AB32" s="144" t="str">
        <f>IFERROR(INDEX(Расходка[Наименование расходного материала],MATCH(Расходка[№],Поиск_расходки[Индекс11],0)),"")</f>
        <v>Launcher 6F JR 3.5</v>
      </c>
      <c r="AC32" s="144" t="str">
        <f>IFERROR(INDEX(Расходка[Наименование расходного материала],MATCH(Расходка[№],Поиск_расходки[Индекс12],0)),"")</f>
        <v>Launcher 6F JR 3.5</v>
      </c>
      <c r="AD32" s="144" t="str">
        <f>IFERROR(INDEX(Расходка[Наименование расходного материала],MATCH(Расходка[№],Поиск_расходки[Индекс13],0)),"")</f>
        <v>Launcher 6F JR 3.5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409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6F JR 4.0</v>
      </c>
      <c r="X33" s="144" t="str">
        <f>IFERROR(INDEX(Расходка[Наименование расходного материала],MATCH(Расходка[№],Поиск_расходки[Индекс7],0)),"")</f>
        <v>Launcher 6F JR 4.0</v>
      </c>
      <c r="Y33" s="144" t="str">
        <f>IFERROR(INDEX(Расходка[Наименование расходного материала],MATCH(Расходка[№],Поиск_расходки[Индекс8],0)),"")</f>
        <v>Launcher 6F JR 4.0</v>
      </c>
      <c r="Z33" s="144" t="str">
        <f>IFERROR(INDEX(Расходка[Наименование расходного материала],MATCH(Расходка[№],Поиск_расходки[Индекс9],0)),"")</f>
        <v>Launcher 6F JR 4.0</v>
      </c>
      <c r="AA33" s="144" t="str">
        <f>IFERROR(INDEX(Расходка[Наименование расходного материала],MATCH(Расходка[№],Поиск_расходки[Индекс10],0)),"")</f>
        <v>Launcher 6F JR 4.0</v>
      </c>
      <c r="AB33" s="144" t="str">
        <f>IFERROR(INDEX(Расходка[Наименование расходного материала],MATCH(Расходка[№],Поиск_расходки[Индекс11],0)),"")</f>
        <v>Launcher 6F JR 4.0</v>
      </c>
      <c r="AC33" s="144" t="str">
        <f>IFERROR(INDEX(Расходка[Наименование расходного материала],MATCH(Расходка[№],Поиск_расходки[Индекс12],0)),"")</f>
        <v>Launcher 6F JR 4.0</v>
      </c>
      <c r="AD33" s="144" t="str">
        <f>IFERROR(INDEX(Расходка[Наименование расходного материала],MATCH(Расходка[№],Поиск_расходки[Индекс13],0)),"")</f>
        <v>Launcher 6F JR 4.0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420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7F JL 3.5</v>
      </c>
      <c r="X34" s="144" t="str">
        <f>IFERROR(INDEX(Расходка[Наименование расходного материала],MATCH(Расходка[№],Поиск_расходки[Индекс7],0)),"")</f>
        <v>Launcher 7F JL 3.5</v>
      </c>
      <c r="Y34" s="144" t="str">
        <f>IFERROR(INDEX(Расходка[Наименование расходного материала],MATCH(Расходка[№],Поиск_расходки[Индекс8],0)),"")</f>
        <v>Launcher 7F JL 3.5</v>
      </c>
      <c r="Z34" s="144" t="str">
        <f>IFERROR(INDEX(Расходка[Наименование расходного материала],MATCH(Расходка[№],Поиск_расходки[Индекс9],0)),"")</f>
        <v>Launcher 7F JL 3.5</v>
      </c>
      <c r="AA34" s="144" t="str">
        <f>IFERROR(INDEX(Расходка[Наименование расходного материала],MATCH(Расходка[№],Поиск_расходки[Индекс10],0)),"")</f>
        <v>Launcher 7F JL 3.5</v>
      </c>
      <c r="AB34" s="144" t="str">
        <f>IFERROR(INDEX(Расходка[Наименование расходного материала],MATCH(Расходка[№],Поиск_расходки[Индекс11],0)),"")</f>
        <v>Launcher 7F JL 3.5</v>
      </c>
      <c r="AC34" s="144" t="str">
        <f>IFERROR(INDEX(Расходка[Наименование расходного материала],MATCH(Расходка[№],Поиск_расходки[Индекс12],0)),"")</f>
        <v>Launcher 7F JL 3.5</v>
      </c>
      <c r="AD34" s="144" t="str">
        <f>IFERROR(INDEX(Расходка[Наименование расходного материала],MATCH(Расходка[№],Поиск_расходки[Индекс13],0)),"")</f>
        <v>Launcher 7F JL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419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Launcher 7F JL 4.0</v>
      </c>
      <c r="X35" s="144" t="str">
        <f>IFERROR(INDEX(Расходка[Наименование расходного материала],MATCH(Расходка[№],Поиск_расходки[Индекс7],0)),"")</f>
        <v>Launcher 7F JL 4.0</v>
      </c>
      <c r="Y35" s="144" t="str">
        <f>IFERROR(INDEX(Расходка[Наименование расходного материала],MATCH(Расходка[№],Поиск_расходки[Индекс8],0)),"")</f>
        <v>Launcher 7F JL 4.0</v>
      </c>
      <c r="Z35" s="144" t="str">
        <f>IFERROR(INDEX(Расходка[Наименование расходного материала],MATCH(Расходка[№],Поиск_расходки[Индекс9],0)),"")</f>
        <v>Launcher 7F JL 4.0</v>
      </c>
      <c r="AA35" s="144" t="str">
        <f>IFERROR(INDEX(Расходка[Наименование расходного материала],MATCH(Расходка[№],Поиск_расходки[Индекс10],0)),"")</f>
        <v>Launcher 7F JL 4.0</v>
      </c>
      <c r="AB35" s="144" t="str">
        <f>IFERROR(INDEX(Расходка[Наименование расходного материала],MATCH(Расходка[№],Поиск_расходки[Индекс11],0)),"")</f>
        <v>Launcher 7F JL 4.0</v>
      </c>
      <c r="AC35" s="144" t="str">
        <f>IFERROR(INDEX(Расходка[Наименование расходного материала],MATCH(Расходка[№],Поиск_расходки[Индекс12],0)),"")</f>
        <v>Launcher 7F JL 4.0</v>
      </c>
      <c r="AD35" s="144" t="str">
        <f>IFERROR(INDEX(Расходка[Наименование расходного материала],MATCH(Расходка[№],Поиск_расходки[Индекс13],0)),"")</f>
        <v>Launcher 7F JL 4.0</v>
      </c>
      <c r="AF35" s="4" t="s">
        <v>6</v>
      </c>
      <c r="AG35" s="4" t="s">
        <v>436</v>
      </c>
    </row>
    <row r="36" spans="1:33">
      <c r="A36">
        <v>35</v>
      </c>
      <c r="B36" t="s">
        <v>370</v>
      </c>
      <c r="C36" s="1" t="s">
        <v>410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Angio-Seal™ VIP</v>
      </c>
      <c r="X36" s="144" t="str">
        <f>IFERROR(INDEX(Расходка[Наименование расходного материала],MATCH(Расходка[№],Поиск_расходки[Индекс7],0)),"")</f>
        <v>Angio-Seal™ VIP</v>
      </c>
      <c r="Y36" s="144" t="str">
        <f>IFERROR(INDEX(Расходка[Наименование расходного материала],MATCH(Расходка[№],Поиск_расходки[Индекс8],0)),"")</f>
        <v>Angio-Seal™ VIP</v>
      </c>
      <c r="Z36" s="144" t="str">
        <f>IFERROR(INDEX(Расходка[Наименование расходного материала],MATCH(Расходка[№],Поиск_расходки[Индекс9],0)),"")</f>
        <v>Angio-Seal™ VIP</v>
      </c>
      <c r="AA36" s="144" t="str">
        <f>IFERROR(INDEX(Расходка[Наименование расходного материала],MATCH(Расходка[№],Поиск_расходки[Индекс10],0)),"")</f>
        <v>Angio-Seal™ VIP</v>
      </c>
      <c r="AB36" s="144" t="str">
        <f>IFERROR(INDEX(Расходка[Наименование расходного материала],MATCH(Расходка[№],Поиск_расходки[Индекс11],0)),"")</f>
        <v>Angio-Seal™ VIP</v>
      </c>
      <c r="AC36" s="144" t="str">
        <f>IFERROR(INDEX(Расходка[Наименование расходного материала],MATCH(Расходка[№],Поиск_расходки[Индекс12],0)),"")</f>
        <v>Angio-Seal™ VIP</v>
      </c>
      <c r="AD36" s="144" t="str">
        <f>IFERROR(INDEX(Расходка[Наименование расходного материала],MATCH(Расходка[№],Поиск_расходки[Индекс13],0)),"")</f>
        <v>Angio-Seal™ VIP</v>
      </c>
      <c r="AF36" s="4" t="s">
        <v>6</v>
      </c>
      <c r="AG36" s="4" t="s">
        <v>165</v>
      </c>
    </row>
    <row r="37" spans="1:33">
      <c r="A37">
        <v>36</v>
      </c>
      <c r="B37" t="s">
        <v>380</v>
      </c>
      <c r="C37" t="s">
        <v>411</v>
      </c>
      <c r="E37" s="142">
        <f>IF(ISNUMBER(SEARCH('Карта учёта'!$B$13,Расходка[[#This Row],[Наименование расходного материала]])),MAX($E$1:E36)+1,0)</f>
        <v>1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BasixCOMPAK</v>
      </c>
      <c r="X37" s="144" t="str">
        <f>IFERROR(INDEX(Расходка[Наименование расходного материала],MATCH(Расходка[№],Поиск_расходки[Индекс7],0)),"")</f>
        <v>BasixCOMPAK</v>
      </c>
      <c r="Y37" s="144" t="str">
        <f>IFERROR(INDEX(Расходка[Наименование расходного материала],MATCH(Расходка[№],Поиск_расходки[Индекс8],0)),"")</f>
        <v>BasixCOMPAK</v>
      </c>
      <c r="Z37" s="144" t="str">
        <f>IFERROR(INDEX(Расходка[Наименование расходного материала],MATCH(Расходка[№],Поиск_расходки[Индекс9],0)),"")</f>
        <v>BasixCOMPAK</v>
      </c>
      <c r="AA37" s="144" t="str">
        <f>IFERROR(INDEX(Расходка[Наименование расходного материала],MATCH(Расходка[№],Поиск_расходки[Индекс10],0)),"")</f>
        <v>BasixCOMPAK</v>
      </c>
      <c r="AB37" s="144" t="str">
        <f>IFERROR(INDEX(Расходка[Наименование расходного материала],MATCH(Расходка[№],Поиск_расходки[Индекс11],0)),"")</f>
        <v>BasixCOMPAK</v>
      </c>
      <c r="AC37" s="144" t="str">
        <f>IFERROR(INDEX(Расходка[Наименование расходного материала],MATCH(Расходка[№],Поиск_расходки[Индекс12],0)),"")</f>
        <v>BasixCOMPAK</v>
      </c>
      <c r="AD37" s="144" t="str">
        <f>IFERROR(INDEX(Расходка[Наименование расходного материала],MATCH(Расходка[№],Поиск_расходки[Индекс13],0)),"")</f>
        <v>BasixCOMPAK</v>
      </c>
      <c r="AF37" s="4" t="s">
        <v>6</v>
      </c>
      <c r="AG37" s="4" t="s">
        <v>437</v>
      </c>
    </row>
    <row r="38" spans="1:33">
      <c r="A38">
        <v>37</v>
      </c>
      <c r="B38" t="s">
        <v>382</v>
      </c>
      <c r="C38" s="1" t="s">
        <v>412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Nitrex 260</v>
      </c>
      <c r="X38" s="144" t="str">
        <f>IFERROR(INDEX(Расходка[Наименование расходного материала],MATCH(Расходка[№],Поиск_расходки[Индекс7],0)),"")</f>
        <v>Nitrex 260</v>
      </c>
      <c r="Y38" s="144" t="str">
        <f>IFERROR(INDEX(Расходка[Наименование расходного материала],MATCH(Расходка[№],Поиск_расходки[Индекс8],0)),"")</f>
        <v>Nitrex 260</v>
      </c>
      <c r="Z38" s="144" t="str">
        <f>IFERROR(INDEX(Расходка[Наименование расходного материала],MATCH(Расходка[№],Поиск_расходки[Индекс9],0)),"")</f>
        <v>Nitrex 260</v>
      </c>
      <c r="AA38" s="144" t="str">
        <f>IFERROR(INDEX(Расходка[Наименование расходного материала],MATCH(Расходка[№],Поиск_расходки[Индекс10],0)),"")</f>
        <v>Nitrex 260</v>
      </c>
      <c r="AB38" s="144" t="str">
        <f>IFERROR(INDEX(Расходка[Наименование расходного материала],MATCH(Расходка[№],Поиск_расходки[Индекс11],0)),"")</f>
        <v>Nitrex 260</v>
      </c>
      <c r="AC38" s="144" t="str">
        <f>IFERROR(INDEX(Расходка[Наименование расходного материала],MATCH(Расходка[№],Поиск_расходки[Индекс12],0)),"")</f>
        <v>Nitrex 260</v>
      </c>
      <c r="AD38" s="144" t="str">
        <f>IFERROR(INDEX(Расходка[Наименование расходного материала],MATCH(Расходка[№],Поиск_расходки[Индекс13],0)),"")</f>
        <v>Nitrex 260</v>
      </c>
      <c r="AF38" s="4" t="s">
        <v>6</v>
      </c>
      <c r="AG38" s="4" t="s">
        <v>168</v>
      </c>
    </row>
    <row r="39" spans="1:33">
      <c r="A39">
        <v>38</v>
      </c>
      <c r="B39" t="s">
        <v>270</v>
      </c>
      <c r="C39" s="1" t="s">
        <v>417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Oscor 7F</v>
      </c>
      <c r="X39" s="144" t="str">
        <f>IFERROR(INDEX(Расходка[Наименование расходного материала],MATCH(Расходка[№],Поиск_расходки[Индекс7],0)),"")</f>
        <v>Oscor 7F</v>
      </c>
      <c r="Y39" s="144" t="str">
        <f>IFERROR(INDEX(Расходка[Наименование расходного материала],MATCH(Расходка[№],Поиск_расходки[Индекс8],0)),"")</f>
        <v>Oscor 7F</v>
      </c>
      <c r="Z39" s="144" t="str">
        <f>IFERROR(INDEX(Расходка[Наименование расходного материала],MATCH(Расходка[№],Поиск_расходки[Индекс9],0)),"")</f>
        <v>Oscor 7F</v>
      </c>
      <c r="AA39" s="144" t="str">
        <f>IFERROR(INDEX(Расходка[Наименование расходного материала],MATCH(Расходка[№],Поиск_расходки[Индекс10],0)),"")</f>
        <v>Oscor 7F</v>
      </c>
      <c r="AB39" s="144" t="str">
        <f>IFERROR(INDEX(Расходка[Наименование расходного материала],MATCH(Расходка[№],Поиск_расходки[Индекс11],0)),"")</f>
        <v>Oscor 7F</v>
      </c>
      <c r="AC39" s="144" t="str">
        <f>IFERROR(INDEX(Расходка[Наименование расходного материала],MATCH(Расходка[№],Поиск_расходки[Индекс12],0)),"")</f>
        <v>Oscor 7F</v>
      </c>
      <c r="AD39" s="144" t="str">
        <f>IFERROR(INDEX(Расходка[Наименование расходного материала],MATCH(Расходка[№],Поиск_расходки[Индекс13],0)),"")</f>
        <v>Oscor 7F</v>
      </c>
      <c r="AF39" s="4" t="s">
        <v>6</v>
      </c>
      <c r="AG39" s="4" t="s">
        <v>169</v>
      </c>
    </row>
    <row r="40" spans="1:33">
      <c r="C40" s="1"/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0</v>
      </c>
      <c r="N40" s="142">
        <f>IF(ISNUMBER(SEARCH('Карта учёта'!$B$22,Расходка[Наименование расходного материала])),MAX($N$1:N39)+1,0)</f>
        <v>0</v>
      </c>
      <c r="O40" s="142">
        <f>IF(ISNUMBER(SEARCH('Карта учёта'!$B$23,Расходка[Наименование расходного материала])),MAX($O$1:O39)+1,0)</f>
        <v>0</v>
      </c>
      <c r="P40" s="142">
        <f>IF(ISNUMBER(SEARCH('Карта учёта'!$B$24,Расходка[Наименование расходного материала])),MAX($P$1:P39)+1,0)</f>
        <v>0</v>
      </c>
      <c r="Q40" s="142">
        <f>IF(ISNUMBER(SEARCH('Карта учёта'!$B$25,Расходка[Наименование расходного материала])),MAX($Q$1:Q39)+1,0)</f>
        <v>0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/>
      </c>
      <c r="AB40" s="144" t="str">
        <f>IFERROR(INDEX(Расходка[Наименование расходного материала],MATCH(Расходка[№],Поиск_расходки[Индекс11],0)),"")</f>
        <v/>
      </c>
      <c r="AC40" s="144" t="str">
        <f>IFERROR(INDEX(Расходка[Наименование расходного материала],MATCH(Расходка[№],Поиск_расходки[Индекс12],0)),"")</f>
        <v/>
      </c>
      <c r="AD40" s="144" t="str">
        <f>IFERROR(INDEX(Расходка[Наименование расходного материала],MATCH(Расходка[№],Поиск_расходки[Индекс13],0)),"")</f>
        <v/>
      </c>
      <c r="AF40" s="4" t="s">
        <v>6</v>
      </c>
      <c r="AG40" s="4" t="s">
        <v>423</v>
      </c>
    </row>
    <row r="41" spans="1:33">
      <c r="AF41" s="4" t="s">
        <v>6</v>
      </c>
      <c r="AG41" s="4" t="s">
        <v>424</v>
      </c>
    </row>
    <row r="42" spans="1:33">
      <c r="AF42" s="4" t="s">
        <v>6</v>
      </c>
      <c r="AG42" s="4" t="s">
        <v>425</v>
      </c>
    </row>
    <row r="43" spans="1:33">
      <c r="AF43" s="4" t="s">
        <v>6</v>
      </c>
      <c r="AG43" s="4" t="s">
        <v>439</v>
      </c>
    </row>
    <row r="44" spans="1:33">
      <c r="AF44" s="4" t="s">
        <v>6</v>
      </c>
      <c r="AG44" s="4" t="s">
        <v>426</v>
      </c>
    </row>
    <row r="45" spans="1:33">
      <c r="AF45" s="4" t="s">
        <v>6</v>
      </c>
      <c r="AG45" s="4" t="s">
        <v>440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C49" s="1"/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AF51" s="4" t="s">
        <v>6</v>
      </c>
      <c r="AG51" s="4" t="s">
        <v>434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430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435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375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441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6" sqref="E2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373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447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446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374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372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445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373</v>
      </c>
      <c r="B41" t="s">
        <v>324</v>
      </c>
    </row>
    <row r="42" spans="1:2">
      <c r="A42" t="s">
        <v>373</v>
      </c>
      <c r="B42" t="s">
        <v>325</v>
      </c>
    </row>
    <row r="43" spans="1:2">
      <c r="A43" t="s">
        <v>373</v>
      </c>
      <c r="B43" t="s">
        <v>326</v>
      </c>
    </row>
    <row r="44" spans="1:2">
      <c r="A44" t="s">
        <v>373</v>
      </c>
      <c r="B44" t="s">
        <v>241</v>
      </c>
    </row>
    <row r="45" spans="1:2">
      <c r="A45" t="s">
        <v>373</v>
      </c>
      <c r="B45" t="s">
        <v>322</v>
      </c>
    </row>
    <row r="46" spans="1:2">
      <c r="A46" t="s">
        <v>373</v>
      </c>
      <c r="B46" t="s">
        <v>333</v>
      </c>
    </row>
    <row r="47" spans="1:2">
      <c r="A47" t="s">
        <v>373</v>
      </c>
      <c r="B47" t="s">
        <v>240</v>
      </c>
    </row>
    <row r="48" spans="1:2">
      <c r="A48" t="s">
        <v>373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427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2022-06-02T18:47:44Z</cp:lastPrinted>
  <dcterms:created xsi:type="dcterms:W3CDTF">2015-06-05T18:19:34Z</dcterms:created>
  <dcterms:modified xsi:type="dcterms:W3CDTF">2022-06-02T19:05:43Z</dcterms:modified>
</cp:coreProperties>
</file>