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R41" i="1" s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G10" i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N16" i="1"/>
  <c r="N17" i="1" s="1"/>
  <c r="H16" i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K39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I39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L31" i="1"/>
  <c r="L32" i="1" s="1"/>
  <c r="M30" i="1"/>
  <c r="F29" i="1"/>
  <c r="F30" i="1" s="1"/>
  <c r="N29" i="1"/>
  <c r="P29" i="1"/>
  <c r="O29" i="1"/>
  <c r="AD37" i="1" l="1"/>
  <c r="AD38" i="1"/>
  <c r="Q39" i="1"/>
  <c r="AD36" i="1" s="1"/>
  <c r="AD39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F39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O39" i="1"/>
  <c r="AB32" i="1" s="1"/>
  <c r="AA38" i="1"/>
  <c r="N39" i="1"/>
  <c r="AA32" i="1" s="1"/>
  <c r="AC38" i="1"/>
  <c r="P39" i="1"/>
  <c r="AC32" i="1" s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AC39" i="1"/>
  <c r="AA39" i="1"/>
  <c r="AB39" i="1"/>
  <c r="Y39" i="1"/>
  <c r="Y23" i="1"/>
  <c r="Y38" i="1"/>
  <c r="E35" i="1"/>
  <c r="E36" i="1" s="1"/>
  <c r="Z20" i="1"/>
  <c r="M37" i="1"/>
  <c r="L39" i="1" l="1"/>
  <c r="E37" i="1"/>
  <c r="E38" i="1" s="1"/>
  <c r="E39" i="1" s="1"/>
  <c r="Z37" i="1"/>
  <c r="M38" i="1"/>
  <c r="M39" i="1" s="1"/>
  <c r="Z33" i="1" s="1"/>
  <c r="Z16" i="1"/>
  <c r="Y32" i="1" l="1"/>
  <c r="Y33" i="1"/>
  <c r="Z32" i="1"/>
  <c r="Z36" i="1"/>
  <c r="Z39" i="1"/>
  <c r="R25" i="1"/>
  <c r="R39" i="1"/>
  <c r="R40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F41" i="1"/>
  <c r="F40" i="1"/>
  <c r="S4" i="1" l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9" i="1"/>
  <c r="S32" i="1"/>
  <c r="S40" i="1"/>
  <c r="S41" i="1"/>
  <c r="G40" i="1"/>
  <c r="G41" i="1"/>
  <c r="T5" i="1" l="1"/>
  <c r="T3" i="1"/>
  <c r="T4" i="1"/>
  <c r="T39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41" i="1"/>
  <c r="T40" i="1"/>
  <c r="H40" i="1"/>
  <c r="H41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9" i="1"/>
  <c r="U38" i="1"/>
  <c r="U35" i="1"/>
  <c r="U10" i="1"/>
  <c r="U17" i="1"/>
  <c r="U5" i="1"/>
  <c r="U11" i="1"/>
  <c r="U33" i="1"/>
  <c r="U40" i="1"/>
  <c r="U41" i="1"/>
  <c r="K41" i="1" l="1"/>
  <c r="X40" i="1"/>
  <c r="K40" i="1"/>
  <c r="X8" i="1" l="1"/>
  <c r="X3" i="1"/>
  <c r="X7" i="1"/>
  <c r="X5" i="1"/>
  <c r="X6" i="1"/>
  <c r="X4" i="1"/>
  <c r="X39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X41" i="1"/>
  <c r="I41" i="1"/>
  <c r="I40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9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V40" i="1"/>
  <c r="V41" i="1"/>
  <c r="J41" i="1"/>
  <c r="J40" i="1"/>
  <c r="W3" i="1" s="1"/>
  <c r="W14" i="1" l="1"/>
  <c r="W8" i="1"/>
  <c r="W7" i="1"/>
  <c r="W5" i="1"/>
  <c r="W12" i="1"/>
  <c r="W39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40" i="1"/>
  <c r="W41" i="1"/>
  <c r="Z41" i="1"/>
  <c r="Z40" i="1"/>
  <c r="M41" i="1"/>
  <c r="M40" i="1"/>
  <c r="AB40" i="1"/>
  <c r="O41" i="1"/>
  <c r="O40" i="1"/>
  <c r="AB41" i="1"/>
  <c r="L41" i="1"/>
  <c r="Y40" i="1"/>
  <c r="L40" i="1"/>
  <c r="Y41" i="1"/>
  <c r="AA41" i="1"/>
  <c r="AA40" i="1"/>
  <c r="N40" i="1"/>
  <c r="N41" i="1"/>
  <c r="AC41" i="1"/>
  <c r="AC40" i="1"/>
  <c r="P40" i="1"/>
  <c r="P41" i="1"/>
  <c r="Q41" i="1"/>
  <c r="AD41" i="1"/>
  <c r="Q40" i="1"/>
  <c r="AD4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<sst xmlns="http://schemas.openxmlformats.org/spreadsheetml/2006/main" count="725" uniqueCount="464">
  <si>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</si>
  <si>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</si>
  <si>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</si>
  <si>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</si>
  <si>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</si>
  <si>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</si>
  <si>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</si>
  <si>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</si>
  <si>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</si>
  <si>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</si>
  <si>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</si>
  <si>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</si>
  <si>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</si>
  <si>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</si>
  <si>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</si>
  <si>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</si>
  <si>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</si>
  <si>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</si>
  <si>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</si>
  <si>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</si>
  <si>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</si>
  <si>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</si>
  <si>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</si>
  <si>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</si>
  <si>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</si>
  <si>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</si>
  <si>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</si>
  <si>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</si>
  <si>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</si>
  <si>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</si>
  <si>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</si>
  <si>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</si>
  <si>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</si>
  <si>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</si>
  <si>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</si>
  <si>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</si>
  <si>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</si>
  <si>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</si>
  <si>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</si>
  <si>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</si>
  <si>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</si>
  <si>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</si>
  <si>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</si>
  <si>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</si>
  <si>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</si>
  <si>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</si>
  <si>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</si>
  <si>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</si>
  <si>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</si>
  <si>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</si>
  <si>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</si>
  <si>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</si>
  <si>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</si>
  <si>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</si>
  <si>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</si>
  <si>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</si>
  <si>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</si>
  <si>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</si>
  <si>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</si>
  <si>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</si>
  <si>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</si>
  <si>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</si>
  <si>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</si>
  <si>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</si>
  <si>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</si>
  <si>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</si>
  <si>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</si>
  <si>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</si>
  <si>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</si>
  <si>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</si>
  <si>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</si>
  <si>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</si>
  <si>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</si>
  <si>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</si>
  <si>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</si>
  <si>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</si>
  <si>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</si>
  <si>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</si>
  <si>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</si>
  <si>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</si>
  <si>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</si>
  <si>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</si>
  <si>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</si>
  <si>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</si>
  <si>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</si>
  <si>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</si>
  <si>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</si>
  <si>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</si>
  <si>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</si>
  <si>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</si>
  <si>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</si>
  <si>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</si>
  <si>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</si>
  <si>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</si>
  <si>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</si>
  <si>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</si>
  <si>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</si>
  <si>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</si>
  <si>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</si>
  <si>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</si>
  <si>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</si>
  <si>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</si>
  <si>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</si>
  <si>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</si>
  <si>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</si>
  <si>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</si>
  <si>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</si>
  <si>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</si>
  <si>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</si>
  <si>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</si>
  <si>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</si>
  <si>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</si>
  <si>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</si>
  <si>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</si>
  <si>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</si>
  <si>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</si>
  <si>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</si>
  <si>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</si>
  <si>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</si>
  <si>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</si>
  <si>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</si>
  <si>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</si>
  <si>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</si>
  <si>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</si>
  <si>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</si>
  <si>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</si>
  <si>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</si>
  <si>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</si>
  <si>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</si>
  <si>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</si>
  <si>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</si>
  <si>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</si>
  <si>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</si>
  <si>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</si>
  <si>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</si>
  <si>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</si>
  <si>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</si>
  <si>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</si>
  <si>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</si>
  <si>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</si>
  <si>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</si>
  <si>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</si>
  <si>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</si>
  <si>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</si>
  <si>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</si>
  <si>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</si>
  <si>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</si>
  <si>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</si>
  <si>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</si>
  <si>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</si>
  <si>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</si>
  <si>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</si>
  <si>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</si>
  <si>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</si>
  <si>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</si>
  <si>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</si>
  <si>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</si>
  <si>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</si>
  <si>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</si>
  <si>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</si>
  <si>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</si>
  <si>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</si>
  <si>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</si>
  <si>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</si>
  <si>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</si>
  <si>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</si>
  <si>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</si>
  <si>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</si>
  <si>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</si>
  <si>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</si>
  <si>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</si>
  <si>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</si>
  <si>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</si>
  <si>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</si>
  <si>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</si>
  <si>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</si>
  <si>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</si>
  <si>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</si>
  <si>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</si>
  <si>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</si>
  <si>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</si>
  <si>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</si>
  <si>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</si>
  <si>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</si>
  <si>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</si>
  <si>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</si>
  <si>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</si>
  <si>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</si>
  <si>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</si>
  <si>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</si>
  <si>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</si>
  <si>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</si>
  <si>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</si>
  <si>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</si>
  <si>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</si>
  <si>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</si>
  <si>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</si>
  <si>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</si>
  <si>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</si>
  <si>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</si>
  <si>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</si>
  <si>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</si>
  <si>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</si>
  <si>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</si>
  <si>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</si>
  <si>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</si>
  <si>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</si>
  <si>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</si>
  <si>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</si>
  <si>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</si>
  <si>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</si>
  <si>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</si>
  <si>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</si>
  <si>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</si>
  <si>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</si>
  <si>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</si>
  <si>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</si>
  <si>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</si>
  <si>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</si>
  <si>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</si>
  <si>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</si>
  <si>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</si>
  <si>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</si>
  <si>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</si>
  <si>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</si>
  <si>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</si>
  <si>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</si>
  <si>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</si>
  <si>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</si>
  <si>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</si>
  <si>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</si>
  <si>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</si>
  <si>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</si>
  <si>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</si>
  <si>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</si>
  <si>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</si>
  <si>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</si>
  <si>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</si>
  <si>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</si>
  <si>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</si>
  <si>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</si>
  <si>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</si>
  <si>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</si>
  <si>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</si>
  <si>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</si>
  <si>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</si>
  <si>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</si>
  <si>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</si>
  <si>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</si>
  <si>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</si>
  <si>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</si>
  <si>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</si>
  <si>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</si>
  <si>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</si>
  <si>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</si>
  <si>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</si>
  <si>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</si>
  <si>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</si>
  <si>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</si>
  <si>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</si>
  <si>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</si>
  <si>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</si>
  <si>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</si>
  <si>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</si>
  <si>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</si>
  <si>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</si>
  <si>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</si>
  <si>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</si>
  <si>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</si>
  <si>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</si>
  <si>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</si>
  <si>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</si>
  <si>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</si>
  <si>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</si>
  <si>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</si>
  <si>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</si>
  <si>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</si>
  <si>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</si>
  <si>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</si>
  <si>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</si>
  <si>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</si>
  <si>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</si>
  <si>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</si>
  <si>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</si>
  <si>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</si>
  <si>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</si>
  <si>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</si>
  <si>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</si>
  <si>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</si>
  <si>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</si>
  <si>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</si>
  <si>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</si>
  <si>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</si>
  <si>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</si>
  <si>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</si>
  <si>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</si>
  <si>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</si>
  <si>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</si>
  <si>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</si>
  <si>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</si>
  <si>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</si>
  <si>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</si>
  <si>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</si>
  <si>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</si>
  <si>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</si>
  <si>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</si>
  <si>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</si>
  <si>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</si>
  <si>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</si>
  <si>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</si>
  <si>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</si>
  <si>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</si>
  <si>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</si>
  <si>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</si>
  <si>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</si>
  <si>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</si>
  <si>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</si>
  <si>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</si>
  <si>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</si>
  <si>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</si>
  <si>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</si>
  <si>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</si>
  <si>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</si>
  <si>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</si>
  <si>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</si>
  <si>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</si>
  <si>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</si>
  <si>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</si>
  <si>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</si>
  <si>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</si>
  <si>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</si>
  <si>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</si>
  <si>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</si>
  <si>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</si>
  <si>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</si>
  <si>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</si>
  <si>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</si>
  <si>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</si>
  <si>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</si>
  <si>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</si>
  <si>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</si>
  <si>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</si>
  <si>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</si>
  <si>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</si>
  <si>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</si>
  <si>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</si>
  <si>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</si>
  <si>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</si>
  <si>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</si>
  <si>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</si>
  <si>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</si>
  <si>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</si>
  <si>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</si>
  <si>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</si>
  <si>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</si>
  <si>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</si>
  <si>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</si>
  <si>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</si>
  <si>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</si>
  <si>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</si>
  <si>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</si>
  <si>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</si>
  <si>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</si>
  <si>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</si>
  <si>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</si>
  <si>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</si>
  <si>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</si>
  <si>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</si>
  <si>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</si>
  <si>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</si>
  <si>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</si>
  <si>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</si>
  <si>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</si>
  <si>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</si>
  <si>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</si>
  <si>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</si>
  <si>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</si>
  <si>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</si>
  <si>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</si>
  <si>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</si>
  <si>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</si>
  <si>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</si>
  <si>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</si>
  <si>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</si>
  <si>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</si>
  <si>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</si>
  <si>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</si>
  <si>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</si>
  <si>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</si>
  <si>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</si>
  <si>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</si>
  <si>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</si>
  <si>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</si>
  <si>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</si>
  <si>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</si>
  <si>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</si>
  <si>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</si>
  <si>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</si>
  <si>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</si>
  <si>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</si>
  <si>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</si>
  <si>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</si>
  <si>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</si>
  <si>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</si>
  <si>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</si>
  <si>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</si>
  <si>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</si>
  <si>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</si>
  <si>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</si>
  <si>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</si>
  <si>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</si>
  <si>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</si>
  <si>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</si>
  <si>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</si>
  <si>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</si>
  <si>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</si>
  <si>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</si>
  <si>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</si>
  <si>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</si>
  <si>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</si>
  <si>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</si>
  <si>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</si>
  <si>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</si>
  <si>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</si>
  <si>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</si>
  <si>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</si>
  <si>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</si>
  <si>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</si>
  <si>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</si>
  <si>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</si>
  <si>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</si>
  <si>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</si>
  <si>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</si>
  <si>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</si>
  <si>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</si>
  <si>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</si>
  <si>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</si>
  <si>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</si>
  <si>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</si>
  <si>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</si>
  <si>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</si>
  <si>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</si>
  <si>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</si>
  <si>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</si>
  <si>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</si>
  <si>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</si>
  <si>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</si>
  <si>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</si>
  <si>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Шарапова Л.В.</t>
  </si>
  <si>
    <t>ОКС с ↑ ST</t>
  </si>
  <si>
    <t>16:12</t>
  </si>
  <si>
    <t>Launcher 6F AL 1</t>
  </si>
  <si>
    <t>Launcher 6F AL 2</t>
  </si>
  <si>
    <t xml:space="preserve">И/О заведующего отделения: В.Л. Мартынко </t>
  </si>
  <si>
    <t>Правый</t>
  </si>
  <si>
    <t>проходим, контуры ровные.</t>
  </si>
  <si>
    <t xml:space="preserve">относительно ствола ЛКА прямой угол отхождения ПНА. S - образные извитости дистального сегмента. Умеренный кальциноз проксимального и среднего сегмента. На границе проксимального и среднего сегмента стеноз 55%. Стеноз устья ДВ 40%, стеноз устья ДВ2 60%. Антеградный кровоток TIMI III.  </t>
  </si>
  <si>
    <t>относительно стовла ЛКА отрицательный угол отхождения (S - образное отхождение). На границе проксимальной и средней трети  определяется ХТО.  Антеградный кровоток TIMI 0. Ретроградное заполнение дистального сегмента за счёт умеренно развитых внутрисистемных коллатералей.</t>
  </si>
  <si>
    <t>С учётом клинических данных совместно с деж.кардиологом Карян Б.Г.  принято решение  о целесообразности реваскуляризации ПКА.</t>
  </si>
  <si>
    <t>1. Контроль места пункции, повязка  на руке 6ч. 2) Далее, консервативная стратегия, наблюдение кардиолога.</t>
  </si>
  <si>
    <t>50 ml</t>
  </si>
  <si>
    <t>200 ml</t>
  </si>
  <si>
    <t>стеноз устья 30%, эксентричные стенозы проксимального сегмента 40%, неровности контуров среднего сегмента. На границе среднего и дистального сегмента тотальная тромботическая окклюзия, TTG3, стенозы дистального сегмента 60%, локальный стеноз средней трети крупной ЗБВ 80%.   Антеградный кровоток TIMI 0. Rentrop ближе к 2 - конрастируется дист/3 ЗБВ за счёт преимущественно коллатералей проксимального сегмента ОА и чсатично из СВ ПНА.</t>
  </si>
  <si>
    <r>
      <t>Устье ПКА оптимально катетеризировано проводниковым катетером Launcher AL1 1 6Fr. Коронарный проводник Intuition  удалось провести в дистальный сегмент. Реканализация артерии выполнена аспирационным катетером hunter 6f, получены фрагменты тромботических масс 1,5- 3 мм. В зону границы среднего и дистального сегментов с покрытием 60% стенозов удалось  имплантирован DES Resolute Integrity 2,75-22 mm, давлением 14 атм. В зону  среднего сегмента имплантирован DES Resolute Integrity 3,0-22 mm, давлением 16 атм. После имплантации стентов отмечается феномен slow-reflow</t>
    </r>
    <r>
      <rPr>
        <sz val="10"/>
        <color theme="1"/>
        <rFont val="Calibri"/>
        <family val="2"/>
        <charset val="204"/>
      </rPr>
      <t>→</t>
    </r>
    <r>
      <rPr>
        <sz val="10"/>
        <color theme="1"/>
        <rFont val="Times New Roman"/>
        <family val="1"/>
        <charset val="204"/>
      </rPr>
      <t>введение эптифибатида через аспирационный катетер. Значительное улучшение перфузии.  Постдилатация и оптимизация стента БК NC Euphora 3.75-15, давлением 14 - 16 атм. После постдилатации и оптимизации стентов рецидив феномена slow-reflow</t>
    </r>
    <r>
      <rPr>
        <sz val="10"/>
        <color theme="1"/>
        <rFont val="Calibri"/>
        <family val="2"/>
        <charset val="204"/>
      </rPr>
      <t>→</t>
    </r>
    <r>
      <rPr>
        <sz val="10"/>
        <color theme="1"/>
        <rFont val="Times New Roman"/>
        <family val="1"/>
        <charset val="204"/>
      </rPr>
      <t>введение эптифибатида через аспирационный катетер</t>
    </r>
    <r>
      <rPr>
        <sz val="10"/>
        <color theme="1"/>
        <rFont val="Calibri"/>
        <family val="2"/>
        <charset val="204"/>
      </rPr>
      <t>→</t>
    </r>
    <r>
      <rPr>
        <sz val="10"/>
        <color theme="1"/>
        <rFont val="Times New Roman"/>
        <family val="1"/>
        <charset val="204"/>
      </rPr>
      <t>лучшение перфузии миокарда. На контрольных съёмках ангиографический результат достигнут, удовлетворительный, признаков краевых диссекций, тромбоза по ПКА нет. Антеградный кровоток по ПКА восстановлен ближе к TIMI III. Ангиографический результат достигнут, удовлетворительный. От стентирования ср/3 ЗБВ и проксимального сегмента ПКА решено воздержаться с целью минимизации грубого нарушения перфузии на уровне микроциркуляторного русла! Пациентка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</si>
</sst>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5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4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3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2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1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0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19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8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7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6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5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4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3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2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1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0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9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8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7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6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5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4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3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2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1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0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26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44720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0.55902777777777779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0.56597222222222221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448</v>
      </c>
      <c r="C11" s="62"/>
      <c r="D11" s="116" t="s">
        <v>233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16036</v>
      </c>
      <c r="C12" s="63"/>
      <c r="D12" s="116" t="s">
        <v>371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8856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449</v>
      </c>
      <c r="C16" s="18"/>
      <c r="D16" s="41"/>
      <c r="E16" s="41"/>
      <c r="F16" s="41"/>
      <c r="G16" s="159" t="s">
        <v>450</v>
      </c>
      <c r="H16" s="117">
        <v>1185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454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455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456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457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462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458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460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0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441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280</v>
      </c>
      <c r="D8" s="218"/>
      <c r="E8" s="218"/>
      <c r="F8" s="83">
        <v>2</v>
      </c>
      <c r="G8" s="145" t="s">
        <v>381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44720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0.56597222222222221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0.625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Шарапова Л.В.</v>
      </c>
      <c r="C15" s="18"/>
      <c r="D15" s="116" t="s">
        <v>233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16036</v>
      </c>
      <c r="C16" s="18"/>
      <c r="D16" s="116" t="s">
        <v>371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78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8856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16:12</v>
      </c>
      <c r="H20" s="118">
        <f>КАГ!H16</f>
        <v>1185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0.5690277777777778</v>
      </c>
    </row>
    <row r="23" spans="1:8" ht="14.45" customHeight="1">
      <c r="A23" s="228" t="s">
        <v>463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459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5" sqref="F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Шарапова Л.В.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16036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78</v>
      </c>
    </row>
    <row r="7" spans="1:4">
      <c r="A7" s="43"/>
      <c r="B7" s="18"/>
      <c r="C7" s="124" t="s">
        <v>12</v>
      </c>
      <c r="D7" s="126">
        <f>КАГ!$B$14</f>
        <v>8856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44720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423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379</v>
      </c>
      <c r="C17" s="168" t="s">
        <v>417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3" t="s">
        <v>382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400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3" zoomScaleNormal="100" workbookViewId="0">
      <selection activeCell="I38" sqref="I3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customWidth="1" outlineLevel="1"/>
    <col min="11" max="17" width="4.42578125" style="140" customWidth="1" outlineLevel="1"/>
    <col min="18" max="30" width="4.42578125" style="139" customWidth="1" outlineLevel="1"/>
    <col min="31" max="31" width="8.85546875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AL 1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451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452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материала]])),MAX($E$1:E41)+1,0)</f>
        <v>0</v>
      </c>
      <c r="F40" s="142">
        <f>IF(ISNUMBER(SEARCH('Карта учёта'!$B$14,Расходка[[#This Row],[Наименование расходного материала]])),MAX($F$1:F41)+1,0)</f>
        <v>0</v>
      </c>
      <c r="G40" s="142">
        <f>IF(ISNUMBER(SEARCH('Карта учёта'!$B$15,Расходка[Наименование расходного материала])),MAX($G$1:G41)+1,0)</f>
        <v>0</v>
      </c>
      <c r="H40" s="142">
        <f>IF(ISNUMBER(SEARCH('Карта учёта'!$B$16,Расходка[Наименование расходного материала])),MAX($H$1:H41)+1,0)</f>
        <v>0</v>
      </c>
      <c r="I40" s="142">
        <f>IF(ISNUMBER(SEARCH('Карта учёта'!$B$17,Расходка[Наименование расходного материала])),MAX($I$1:I41)+1,0)</f>
        <v>0</v>
      </c>
      <c r="J40" s="142">
        <f>IF(ISNUMBER(SEARCH('Карта учёта'!$B$18,Расходка[Наименование расходного материала])),MAX($J$1:J41)+1,0)</f>
        <v>0</v>
      </c>
      <c r="K40" s="142">
        <f>IF(ISNUMBER(SEARCH('Карта учёта'!$B$19,Расходка[Наименование расходного материала])),MAX($K$1:K41)+1,0)</f>
        <v>0</v>
      </c>
      <c r="L40" s="142">
        <f ca="1">IF(ISNUMBER(SEARCH('Карта учёта'!$B$20,Расходка[Наименование расходного материала])),MAX($L$1:L41)+1,0)</f>
        <v>0</v>
      </c>
      <c r="M40" s="142">
        <f ca="1">IF(ISNUMBER(SEARCH('Карта учёта'!$B$21,Расходка[Наименование расходного материала])),MAX($M$1:M41)+1,0)</f>
        <v>0</v>
      </c>
      <c r="N40" s="142">
        <f ca="1">IF(ISNUMBER(SEARCH('Карта учёта'!$B$22,Расходка[Наименование расходного материала])),MAX($N$1:N41)+1,0)</f>
        <v>0</v>
      </c>
      <c r="O40" s="142">
        <f ca="1">IF(ISNUMBER(SEARCH('Карта учёта'!$B$23,Расходка[Наименование расходного материала])),MAX($O$1:O41)+1,0)</f>
        <v>0</v>
      </c>
      <c r="P40" s="142">
        <f ca="1">IF(ISNUMBER(SEARCH('Карта учёта'!$B$24,Расходка[Наименование расходного материала])),MAX($P$1:P41)+1,0)</f>
        <v>0</v>
      </c>
      <c r="Q40" s="142">
        <f ca="1">IF(ISNUMBER(SEARCH('Карта учёта'!$B$25,Расходка[Наименование расходного материала])),MAX($Q$1:Q41)+1,0)</f>
        <v>0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 ca="1">IFERROR(INDEX(Расходка[Наименование расходного материала],MATCH(Расходка[№],Поиск_расходки[Индекс8],0)),"")</f>
        <v/>
      </c>
      <c r="Z40" s="144" t="str">
        <f ca="1">IFERROR(INDEX(Расходка[Наименование расходного материала],MATCH(Расходка[№],Поиск_расходки[Индекс9],0)),"")</f>
        <v/>
      </c>
      <c r="AA40" s="144" t="str">
        <f ca="1">IFERROR(INDEX(Расходка[Наименование расходного материала],MATCH(Расходка[№],Поиск_расходки[Индекс10],0)),"")</f>
        <v/>
      </c>
      <c r="AB40" s="144" t="str">
        <f ca="1">IFERROR(INDEX(Расходка[Наименование расходного материала],MATCH(Расходка[№],Поиск_расходки[Индекс11],0)),"")</f>
        <v/>
      </c>
      <c r="AC40" s="144" t="str">
        <f ca="1">IFERROR(INDEX(Расходка[Наименование расходного материала],MATCH(Расходка[№],Поиск_расходки[Индекс12],0)),"")</f>
        <v/>
      </c>
      <c r="AD40" s="144" t="str">
        <f ca="1"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 ca="1">IF(ISNUMBER(SEARCH('Карта учёта'!$B$20,Расходка[Наименование расходного материала])),MAX($L$1:L40)+1,0)</f>
        <v>0</v>
      </c>
      <c r="M41" s="142">
        <f ca="1">IF(ISNUMBER(SEARCH('Карта учёта'!$B$21,Расходка[Наименование расходного материала])),MAX($M$1:M40)+1,0)</f>
        <v>0</v>
      </c>
      <c r="N41" s="142">
        <f ca="1">IF(ISNUMBER(SEARCH('Карта учёта'!$B$22,Расходка[Наименование расходного материала])),MAX($N$1:N40)+1,0)</f>
        <v>0</v>
      </c>
      <c r="O41" s="142">
        <f ca="1">IF(ISNUMBER(SEARCH('Карта учёта'!$B$23,Расходка[Наименование расходного материала])),MAX($O$1:O40)+1,0)</f>
        <v>0</v>
      </c>
      <c r="P41" s="142">
        <f ca="1">IF(ISNUMBER(SEARCH('Карта учёта'!$B$24,Расходка[Наименование расходного материала])),MAX($P$1:P40)+1,0)</f>
        <v>0</v>
      </c>
      <c r="Q41" s="142">
        <f ca="1">IF(ISNUMBER(SEARCH('Карта учёта'!$B$25,Расходка[Наименование расходного материала])),MAX($Q$1:Q40)+1,0)</f>
        <v>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>
        <f ca="1">IFERROR(INDEX(Расходка[Наименование расходного материала],MATCH(Расходка[№],Поиск_расходки[Индекс8],0)),"")</f>
        <v>0</v>
      </c>
      <c r="Z41" s="144">
        <f ca="1">IFERROR(INDEX(Расходка[Наименование расходного материала],MATCH(Расходка[№],Поиск_расходки[Индекс9],0)),"")</f>
        <v>0</v>
      </c>
      <c r="AA41" s="144">
        <f ca="1">IFERROR(INDEX(Расходка[Наименование расходного материала],MATCH(Расходка[№],Поиск_расходки[Индекс10],0)),"")</f>
        <v>0</v>
      </c>
      <c r="AB41" s="144">
        <f ca="1">IFERROR(INDEX(Расходка[Наименование расходного материала],MATCH(Расходка[№],Поиск_расходки[Индекс11],0)),"")</f>
        <v>0</v>
      </c>
      <c r="AC41" s="144">
        <f ca="1">IFERROR(INDEX(Расходка[Наименование расходного материала],MATCH(Расходка[№],Поиск_расходки[Индекс12],0)),"")</f>
        <v>0</v>
      </c>
      <c r="AD41" s="144">
        <f ca="1">IFERROR(INDEX(Расходка[Наименование расходного материала],MATCH(Расходка[№],Поиск_расходки[Индекс13],0)),"")</f>
        <v>0</v>
      </c>
      <c r="AF41" s="4" t="s">
        <v>6</v>
      </c>
      <c r="AG41" s="4" t="s">
        <v>423</v>
      </c>
    </row>
    <row r="42" spans="1:33">
      <c r="C42" s="1"/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446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444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2022-06-08T12:17:05Z</cp:lastPrinted>
  <dcterms:created xsi:type="dcterms:W3CDTF">2015-06-05T18:19:34Z</dcterms:created>
  <dcterms:modified xsi:type="dcterms:W3CDTF">2022-06-08T12:52:09Z</dcterms:modified>
</cp:coreProperties>
</file>