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6\16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" i="1" l="1"/>
  <c r="E40" i="1"/>
  <c r="E41" i="1"/>
  <c r="O39" i="1"/>
  <c r="O40" i="1" s="1"/>
  <c r="P39" i="1"/>
  <c r="P40" i="1"/>
  <c r="P41" i="1"/>
  <c r="Q39" i="1"/>
  <c r="Q40" i="1" s="1"/>
  <c r="R39" i="1"/>
  <c r="R40" i="1"/>
  <c r="R41" i="1"/>
  <c r="AC39" i="1"/>
  <c r="AC40" i="1"/>
  <c r="AC41" i="1"/>
  <c r="AD39" i="1"/>
  <c r="Q41" i="1" l="1"/>
  <c r="AD40" i="1"/>
  <c r="AD41" i="1"/>
  <c r="O41" i="1"/>
  <c r="C16" i="5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E7" i="1"/>
  <c r="E8" i="1" s="1"/>
  <c r="I7" i="1"/>
  <c r="I8" i="1" s="1"/>
  <c r="I9" i="1" s="1"/>
  <c r="F7" i="1"/>
  <c r="J9" i="1"/>
  <c r="M7" i="1"/>
  <c r="M8" i="1" s="1"/>
  <c r="M9" i="1" s="1"/>
  <c r="O8" i="1"/>
  <c r="O9" i="1" s="1"/>
  <c r="O10" i="1" s="1"/>
  <c r="H8" i="1"/>
  <c r="E9" i="1"/>
  <c r="P12" i="1"/>
  <c r="Q9" i="1"/>
  <c r="L9" i="1"/>
  <c r="K8" i="1"/>
  <c r="N10" i="1" l="1"/>
  <c r="Q10" i="1"/>
  <c r="J10" i="1"/>
  <c r="J11" i="1" s="1"/>
  <c r="G9" i="1"/>
  <c r="G10" i="1" s="1"/>
  <c r="H9" i="1"/>
  <c r="I10" i="1"/>
  <c r="I11" i="1" s="1"/>
  <c r="I12" i="1" s="1"/>
  <c r="F8" i="1"/>
  <c r="F9" i="1" s="1"/>
  <c r="F10" i="1" s="1"/>
  <c r="F11" i="1" s="1"/>
  <c r="F12" i="1" s="1"/>
  <c r="E10" i="1"/>
  <c r="M10" i="1"/>
  <c r="M11" i="1" s="1"/>
  <c r="M12" i="1" s="1"/>
  <c r="K9" i="1"/>
  <c r="K10" i="1" s="1"/>
  <c r="P13" i="1"/>
  <c r="Q11" i="1"/>
  <c r="Q12" i="1" s="1"/>
  <c r="Q13" i="1" s="1"/>
  <c r="O11" i="1"/>
  <c r="O12" i="1" s="1"/>
  <c r="L10" i="1"/>
  <c r="N11" i="1" l="1"/>
  <c r="N12" i="1"/>
  <c r="P14" i="1"/>
  <c r="P15" i="1" s="1"/>
  <c r="J12" i="1"/>
  <c r="H10" i="1"/>
  <c r="H11" i="1" s="1"/>
  <c r="H12" i="1" s="1"/>
  <c r="H13" i="1" s="1"/>
  <c r="N13" i="1"/>
  <c r="E11" i="1"/>
  <c r="F13" i="1"/>
  <c r="G11" i="1"/>
  <c r="I13" i="1"/>
  <c r="I14" i="1" s="1"/>
  <c r="O13" i="1"/>
  <c r="O14" i="1" s="1"/>
  <c r="L11" i="1"/>
  <c r="Q14" i="1"/>
  <c r="M13" i="1"/>
  <c r="M14" i="1" s="1"/>
  <c r="K11" i="1"/>
  <c r="L12" i="1" l="1"/>
  <c r="L13" i="1" s="1"/>
  <c r="L14" i="1" s="1"/>
  <c r="L15" i="1" s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J22" i="1"/>
  <c r="L18" i="1"/>
  <c r="G16" i="1"/>
  <c r="G17" i="1" s="1"/>
  <c r="F20" i="1"/>
  <c r="N20" i="1" l="1"/>
  <c r="AA2" i="1" s="1"/>
  <c r="Q25" i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G24" i="1"/>
  <c r="P25" i="1"/>
  <c r="N24" i="1"/>
  <c r="O23" i="1"/>
  <c r="O24" i="1" s="1"/>
  <c r="F23" i="1"/>
  <c r="F24" i="1" s="1"/>
  <c r="W39" i="1" l="1"/>
  <c r="W41" i="1"/>
  <c r="W40" i="1"/>
  <c r="H30" i="1"/>
  <c r="H31" i="1" s="1"/>
  <c r="E20" i="1"/>
  <c r="M25" i="1"/>
  <c r="M26" i="1" s="1"/>
  <c r="AD30" i="1"/>
  <c r="Q31" i="1"/>
  <c r="K31" i="1"/>
  <c r="I30" i="1"/>
  <c r="L27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O25" i="1"/>
  <c r="O26" i="1" s="1"/>
  <c r="F25" i="1"/>
  <c r="H32" i="1" l="1"/>
  <c r="E21" i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X2" i="1"/>
  <c r="AD31" i="1"/>
  <c r="AD29" i="1"/>
  <c r="AD28" i="1"/>
  <c r="L28" i="1"/>
  <c r="L29" i="1" s="1"/>
  <c r="M27" i="1"/>
  <c r="O27" i="1"/>
  <c r="AC26" i="1"/>
  <c r="P27" i="1"/>
  <c r="F26" i="1"/>
  <c r="F27" i="1" s="1"/>
  <c r="N26" i="1"/>
  <c r="AB2" i="1"/>
  <c r="X40" i="1" l="1"/>
  <c r="X41" i="1"/>
  <c r="X39" i="1"/>
  <c r="V39" i="1"/>
  <c r="V40" i="1"/>
  <c r="V41" i="1"/>
  <c r="U40" i="1"/>
  <c r="U39" i="1"/>
  <c r="U41" i="1"/>
  <c r="V2" i="1"/>
  <c r="U2" i="1"/>
  <c r="E22" i="1"/>
  <c r="E23" i="1" s="1"/>
  <c r="E24" i="1" s="1"/>
  <c r="Q34" i="1"/>
  <c r="N27" i="1"/>
  <c r="M28" i="1"/>
  <c r="M29" i="1" s="1"/>
  <c r="L30" i="1"/>
  <c r="G29" i="1"/>
  <c r="F28" i="1"/>
  <c r="N28" i="1"/>
  <c r="AC27" i="1"/>
  <c r="P28" i="1"/>
  <c r="O28" i="1"/>
  <c r="G30" i="1" l="1"/>
  <c r="Q35" i="1"/>
  <c r="Q36" i="1" s="1"/>
  <c r="Q37" i="1" s="1"/>
  <c r="Q38" i="1" s="1"/>
  <c r="E25" i="1"/>
  <c r="AD16" i="1"/>
  <c r="AD35" i="1"/>
  <c r="AD34" i="1"/>
  <c r="AD20" i="1"/>
  <c r="AD23" i="1"/>
  <c r="AD22" i="1"/>
  <c r="L31" i="1"/>
  <c r="L32" i="1" s="1"/>
  <c r="M30" i="1"/>
  <c r="F29" i="1"/>
  <c r="F30" i="1" s="1"/>
  <c r="N29" i="1"/>
  <c r="P29" i="1"/>
  <c r="O29" i="1"/>
  <c r="G31" i="1" l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L33" i="1"/>
  <c r="M31" i="1"/>
  <c r="N30" i="1"/>
  <c r="O30" i="1"/>
  <c r="P30" i="1"/>
  <c r="AC25" i="1"/>
  <c r="T41" i="1" l="1"/>
  <c r="T2" i="1"/>
  <c r="T39" i="1"/>
  <c r="T40" i="1"/>
  <c r="S39" i="1"/>
  <c r="S40" i="1"/>
  <c r="S41" i="1"/>
  <c r="AD33" i="1"/>
  <c r="AD32" i="1"/>
  <c r="E27" i="1"/>
  <c r="M32" i="1"/>
  <c r="M33" i="1" s="1"/>
  <c r="L34" i="1"/>
  <c r="S2" i="1"/>
  <c r="AC30" i="1"/>
  <c r="P31" i="1"/>
  <c r="O31" i="1"/>
  <c r="N31" i="1"/>
  <c r="E28" i="1" l="1"/>
  <c r="L35" i="1"/>
  <c r="M34" i="1"/>
  <c r="Z2" i="1"/>
  <c r="O32" i="1"/>
  <c r="O33" i="1" s="1"/>
  <c r="N32" i="1"/>
  <c r="AC31" i="1"/>
  <c r="P32" i="1"/>
  <c r="P33" i="1" s="1"/>
  <c r="AC29" i="1"/>
  <c r="AC28" i="1"/>
  <c r="N33" i="1" l="1"/>
  <c r="AA24" i="1" s="1"/>
  <c r="E29" i="1"/>
  <c r="E30" i="1"/>
  <c r="E31" i="1" s="1"/>
  <c r="L36" i="1"/>
  <c r="M35" i="1"/>
  <c r="AC17" i="1"/>
  <c r="P34" i="1"/>
  <c r="P35" i="1" s="1"/>
  <c r="P36" i="1" s="1"/>
  <c r="P37" i="1" s="1"/>
  <c r="P38" i="1" s="1"/>
  <c r="N34" i="1"/>
  <c r="N35" i="1" s="1"/>
  <c r="N36" i="1" s="1"/>
  <c r="N37" i="1" s="1"/>
  <c r="N38" i="1" s="1"/>
  <c r="N39" i="1" s="1"/>
  <c r="N40" i="1" s="1"/>
  <c r="N41" i="1" s="1"/>
  <c r="O34" i="1"/>
  <c r="O35" i="1" l="1"/>
  <c r="O36" i="1" s="1"/>
  <c r="O37" i="1" s="1"/>
  <c r="O38" i="1" s="1"/>
  <c r="AB11" i="1"/>
  <c r="AB26" i="1"/>
  <c r="AB17" i="1"/>
  <c r="AB13" i="1"/>
  <c r="AB7" i="1"/>
  <c r="AB21" i="1"/>
  <c r="AB15" i="1"/>
  <c r="AA18" i="1"/>
  <c r="AA9" i="1"/>
  <c r="AA13" i="1"/>
  <c r="AA14" i="1"/>
  <c r="AA15" i="1"/>
  <c r="AA6" i="1"/>
  <c r="AA12" i="1"/>
  <c r="AA8" i="1"/>
  <c r="AA31" i="1"/>
  <c r="AA28" i="1"/>
  <c r="AA19" i="1"/>
  <c r="AA25" i="1"/>
  <c r="AA30" i="1"/>
  <c r="AA11" i="1"/>
  <c r="AA3" i="1"/>
  <c r="AA17" i="1"/>
  <c r="AA10" i="1"/>
  <c r="AA21" i="1"/>
  <c r="AA29" i="1"/>
  <c r="AA7" i="1"/>
  <c r="AA26" i="1"/>
  <c r="AA27" i="1"/>
  <c r="AA5" i="1"/>
  <c r="AA4" i="1"/>
  <c r="AA40" i="1"/>
  <c r="AA39" i="1"/>
  <c r="AA41" i="1"/>
  <c r="AB38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Y2" i="1"/>
  <c r="M36" i="1"/>
  <c r="AB36" i="1"/>
  <c r="AA36" i="1"/>
  <c r="AA35" i="1"/>
  <c r="AC36" i="1"/>
  <c r="AC35" i="1"/>
  <c r="AB20" i="1"/>
  <c r="AA23" i="1"/>
  <c r="AA20" i="1"/>
  <c r="AC23" i="1"/>
  <c r="AC20" i="1"/>
  <c r="AB34" i="1"/>
  <c r="AA34" i="1"/>
  <c r="AA22" i="1"/>
  <c r="AC34" i="1"/>
  <c r="AC22" i="1"/>
  <c r="AB40" i="1" l="1"/>
  <c r="AB41" i="1"/>
  <c r="AB39" i="1"/>
  <c r="AB6" i="1"/>
  <c r="AB14" i="1"/>
  <c r="AB18" i="1"/>
  <c r="AB19" i="1"/>
  <c r="AB27" i="1"/>
  <c r="AB8" i="1"/>
  <c r="AB9" i="1"/>
  <c r="AB5" i="1"/>
  <c r="AB4" i="1"/>
  <c r="AB12" i="1"/>
  <c r="AB10" i="1"/>
  <c r="AB22" i="1"/>
  <c r="AB23" i="1"/>
  <c r="AB35" i="1"/>
  <c r="AB16" i="1"/>
  <c r="AB32" i="1"/>
  <c r="AB3" i="1"/>
  <c r="AB28" i="1"/>
  <c r="AB30" i="1"/>
  <c r="AB25" i="1"/>
  <c r="AB24" i="1"/>
  <c r="AB31" i="1"/>
  <c r="AB29" i="1"/>
  <c r="AA33" i="1"/>
  <c r="L38" i="1"/>
  <c r="AC33" i="1"/>
  <c r="AB33" i="1"/>
  <c r="E35" i="1"/>
  <c r="E36" i="1" s="1"/>
  <c r="M37" i="1"/>
  <c r="L39" i="1" l="1"/>
  <c r="L40" i="1" s="1"/>
  <c r="L41" i="1" s="1"/>
  <c r="Y3" i="1"/>
  <c r="Y4" i="1"/>
  <c r="Y5" i="1"/>
  <c r="Y7" i="1"/>
  <c r="Y41" i="1"/>
  <c r="Y39" i="1"/>
  <c r="Y40" i="1"/>
  <c r="Y30" i="1"/>
  <c r="Y15" i="1"/>
  <c r="Y18" i="1"/>
  <c r="Y20" i="1"/>
  <c r="Y28" i="1"/>
  <c r="Y26" i="1"/>
  <c r="Y11" i="1"/>
  <c r="Y24" i="1"/>
  <c r="Y21" i="1"/>
  <c r="Y10" i="1"/>
  <c r="Y25" i="1"/>
  <c r="Y16" i="1"/>
  <c r="Y35" i="1"/>
  <c r="Y34" i="1"/>
  <c r="Y31" i="1"/>
  <c r="Y12" i="1"/>
  <c r="Y22" i="1"/>
  <c r="Y29" i="1"/>
  <c r="Y27" i="1"/>
  <c r="Y13" i="1"/>
  <c r="Y19" i="1"/>
  <c r="Y36" i="1"/>
  <c r="Y14" i="1"/>
  <c r="Y9" i="1"/>
  <c r="Y17" i="1"/>
  <c r="Y38" i="1"/>
  <c r="Y37" i="1"/>
  <c r="E37" i="1"/>
  <c r="E38" i="1" s="1"/>
  <c r="M38" i="1"/>
  <c r="M39" i="1" s="1"/>
  <c r="M40" i="1" s="1"/>
  <c r="M41" i="1" s="1"/>
  <c r="Y8" i="1" l="1"/>
  <c r="Y6" i="1"/>
  <c r="Y23" i="1"/>
  <c r="Z33" i="1"/>
  <c r="Z39" i="1"/>
  <c r="Z40" i="1"/>
  <c r="Z41" i="1"/>
  <c r="Z18" i="1"/>
  <c r="Z8" i="1"/>
  <c r="Z15" i="1"/>
  <c r="Z34" i="1"/>
  <c r="Z26" i="1"/>
  <c r="Z10" i="1"/>
  <c r="Z22" i="1"/>
  <c r="Z25" i="1"/>
  <c r="Z12" i="1"/>
  <c r="Z20" i="1"/>
  <c r="Z21" i="1"/>
  <c r="Z31" i="1"/>
  <c r="Z5" i="1"/>
  <c r="Z27" i="1"/>
  <c r="Z35" i="1"/>
  <c r="Z29" i="1"/>
  <c r="Z4" i="1"/>
  <c r="Z17" i="1"/>
  <c r="Z19" i="1"/>
  <c r="Z16" i="1"/>
  <c r="Z37" i="1"/>
  <c r="Z13" i="1"/>
  <c r="Z11" i="1"/>
  <c r="Z28" i="1"/>
  <c r="Z24" i="1"/>
  <c r="Z9" i="1"/>
  <c r="Z7" i="1"/>
  <c r="Z6" i="1"/>
  <c r="Z30" i="1"/>
  <c r="Z14" i="1"/>
  <c r="Z3" i="1"/>
  <c r="Y32" i="1"/>
  <c r="Y33" i="1"/>
  <c r="Z32" i="1"/>
  <c r="Z36" i="1"/>
  <c r="R25" i="1"/>
  <c r="Z38" i="1"/>
  <c r="Z23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X8" i="1" l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V3" i="1" l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W3" i="1"/>
  <c r="S3" i="1" l="1"/>
  <c r="S5" i="1"/>
  <c r="S37" i="1"/>
  <c r="S19" i="1"/>
  <c r="S27" i="1"/>
  <c r="S23" i="1"/>
  <c r="S14" i="1"/>
  <c r="S7" i="1"/>
  <c r="S22" i="1"/>
  <c r="S38" i="1"/>
  <c r="S34" i="1"/>
  <c r="S16" i="1"/>
  <c r="S26" i="1"/>
  <c r="S9" i="1"/>
  <c r="S24" i="1"/>
  <c r="S18" i="1"/>
  <c r="S17" i="1"/>
  <c r="S33" i="1"/>
  <c r="S4" i="1"/>
  <c r="S35" i="1"/>
  <c r="S6" i="1"/>
  <c r="S11" i="1"/>
  <c r="S21" i="1"/>
  <c r="S12" i="1"/>
  <c r="S25" i="1"/>
  <c r="S31" i="1"/>
  <c r="S36" i="1"/>
  <c r="S8" i="1"/>
  <c r="S13" i="1"/>
  <c r="S29" i="1"/>
  <c r="S15" i="1"/>
  <c r="S10" i="1"/>
  <c r="S20" i="1"/>
  <c r="S30" i="1"/>
  <c r="S28" i="1"/>
  <c r="S32" i="1"/>
  <c r="T5" i="1" l="1"/>
  <c r="T4" i="1"/>
  <c r="T37" i="1"/>
  <c r="T35" i="1"/>
  <c r="T24" i="1"/>
  <c r="T11" i="1"/>
  <c r="T12" i="1"/>
  <c r="T23" i="1"/>
  <c r="T20" i="1"/>
  <c r="T33" i="1"/>
  <c r="T36" i="1"/>
  <c r="T21" i="1"/>
  <c r="T17" i="1"/>
  <c r="T7" i="1"/>
  <c r="T26" i="1"/>
  <c r="T22" i="1"/>
  <c r="T10" i="1"/>
  <c r="T29" i="1"/>
  <c r="T32" i="1"/>
  <c r="T3" i="1"/>
  <c r="T34" i="1"/>
  <c r="T15" i="1"/>
  <c r="T6" i="1"/>
  <c r="T25" i="1"/>
  <c r="T9" i="1"/>
  <c r="T16" i="1"/>
  <c r="T30" i="1"/>
  <c r="T38" i="1"/>
  <c r="T19" i="1"/>
  <c r="T14" i="1"/>
  <c r="T28" i="1"/>
  <c r="T8" i="1"/>
  <c r="T13" i="1"/>
  <c r="T18" i="1"/>
  <c r="T27" i="1"/>
  <c r="T31" i="1"/>
  <c r="U6" i="1" l="1"/>
  <c r="U7" i="1"/>
  <c r="U5" i="1"/>
  <c r="U3" i="1"/>
  <c r="U4" i="1"/>
  <c r="U8" i="1"/>
  <c r="U37" i="1"/>
  <c r="U36" i="1"/>
  <c r="U32" i="1"/>
  <c r="U12" i="1"/>
  <c r="U30" i="1"/>
  <c r="U25" i="1"/>
  <c r="U24" i="1"/>
  <c r="U9" i="1"/>
  <c r="U20" i="1"/>
  <c r="U29" i="1"/>
  <c r="U22" i="1"/>
  <c r="U13" i="1"/>
  <c r="U38" i="1"/>
  <c r="U10" i="1"/>
  <c r="U33" i="1"/>
  <c r="U34" i="1"/>
  <c r="U31" i="1"/>
  <c r="U27" i="1"/>
  <c r="U23" i="1"/>
  <c r="U21" i="1"/>
  <c r="U18" i="1"/>
  <c r="U16" i="1"/>
  <c r="U28" i="1"/>
  <c r="U19" i="1"/>
  <c r="U15" i="1"/>
  <c r="U14" i="1"/>
  <c r="U26" i="1"/>
  <c r="U35" i="1"/>
  <c r="U17" i="1"/>
  <c r="U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<sst xmlns="http://schemas.openxmlformats.org/spreadsheetml/2006/main" count="733" uniqueCount="463">
  <si>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</si>
  <si>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</si>
  <si>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</si>
  <si>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</si>
  <si>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</si>
  <si>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</si>
  <si>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</si>
  <si>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</si>
  <si>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</si>
  <si>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</si>
  <si>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</si>
  <si>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</si>
  <si>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</si>
  <si>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</si>
  <si>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</si>
  <si>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</si>
  <si>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</si>
  <si>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</si>
  <si>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</si>
  <si>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</si>
  <si>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</si>
  <si>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</si>
  <si>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</si>
  <si>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</si>
  <si>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</si>
  <si>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</si>
  <si>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</si>
  <si>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</si>
  <si>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</si>
  <si>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</si>
  <si>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</si>
  <si>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</si>
  <si>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</si>
  <si>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</si>
  <si>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</si>
  <si>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</si>
  <si>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</si>
  <si>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</si>
  <si>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</si>
  <si>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</si>
  <si>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</si>
  <si>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</si>
  <si>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</si>
  <si>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</si>
  <si>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</si>
  <si>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</si>
  <si>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</si>
  <si>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</si>
  <si>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</si>
  <si>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</si>
  <si>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</si>
  <si>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</si>
  <si>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</si>
  <si>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</si>
  <si>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</si>
  <si>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</si>
  <si>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</si>
  <si>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</si>
  <si>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</si>
  <si>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</si>
  <si>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</si>
  <si>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</si>
  <si>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</si>
  <si>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</si>
  <si>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</si>
  <si>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</si>
  <si>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</si>
  <si>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</si>
  <si>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</si>
  <si>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</si>
  <si>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</si>
  <si>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</si>
  <si>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</si>
  <si>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</si>
  <si>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</si>
  <si>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</si>
  <si>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</si>
  <si>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</si>
  <si>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</si>
  <si>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</si>
  <si>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</si>
  <si>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</si>
  <si>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</si>
  <si>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</si>
  <si>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</si>
  <si>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</si>
  <si>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</si>
  <si>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</si>
  <si>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</si>
  <si>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</si>
  <si>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</si>
  <si>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</si>
  <si>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</si>
  <si>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</si>
  <si>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</si>
  <si>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</si>
  <si>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</si>
  <si>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</si>
  <si>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</si>
  <si>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</si>
  <si>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</si>
  <si>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</si>
  <si>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</si>
  <si>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</si>
  <si>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</si>
  <si>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</si>
  <si>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</si>
  <si>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</si>
  <si>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</si>
  <si>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</si>
  <si>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</si>
  <si>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</si>
  <si>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</si>
  <si>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</si>
  <si>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</si>
  <si>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</si>
  <si>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</si>
  <si>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</si>
  <si>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</si>
  <si>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</si>
  <si>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</si>
  <si>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</si>
  <si>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</si>
  <si>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</si>
  <si>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</si>
  <si>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</si>
  <si>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</si>
  <si>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</si>
  <si>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</si>
  <si>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</si>
  <si>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</si>
  <si>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</si>
  <si>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</si>
  <si>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</si>
  <si>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</si>
  <si>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</si>
  <si>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</si>
  <si>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</si>
  <si>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</si>
  <si>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</si>
  <si>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</si>
  <si>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</si>
  <si>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</si>
  <si>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</si>
  <si>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</si>
  <si>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</si>
  <si>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</si>
  <si>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</si>
  <si>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</si>
  <si>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</si>
  <si>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</si>
  <si>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</si>
  <si>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</si>
  <si>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</si>
  <si>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</si>
  <si>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</si>
  <si>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</si>
  <si>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</si>
  <si>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</si>
  <si>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</si>
  <si>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</si>
  <si>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</si>
  <si>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</si>
  <si>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</si>
  <si>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</si>
  <si>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</si>
  <si>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</si>
  <si>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</si>
  <si>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</si>
  <si>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</si>
  <si>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</si>
  <si>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</si>
  <si>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</si>
  <si>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</si>
  <si>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</si>
  <si>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</si>
  <si>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</si>
  <si>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</si>
  <si>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</si>
  <si>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</si>
  <si>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</si>
  <si>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</si>
  <si>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</si>
  <si>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</si>
  <si>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</si>
  <si>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</si>
  <si>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</si>
  <si>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</si>
  <si>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</si>
  <si>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</si>
  <si>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</si>
  <si>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</si>
  <si>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</si>
  <si>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</si>
  <si>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</si>
  <si>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</si>
  <si>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</si>
  <si>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</si>
  <si>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</si>
  <si>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</si>
  <si>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</si>
  <si>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</si>
  <si>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</si>
  <si>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</si>
  <si>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</si>
  <si>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</si>
  <si>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</si>
  <si>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</si>
  <si>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</si>
  <si>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</si>
  <si>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</si>
  <si>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</si>
  <si>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</si>
  <si>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</si>
  <si>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</si>
  <si>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</si>
  <si>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</si>
  <si>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</si>
  <si>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</si>
  <si>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</si>
  <si>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</si>
  <si>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</si>
  <si>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</si>
  <si>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</si>
  <si>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</si>
  <si>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</si>
  <si>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</si>
  <si>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</si>
  <si>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</si>
  <si>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</si>
  <si>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</si>
  <si>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</si>
  <si>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</si>
  <si>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</si>
  <si>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</si>
  <si>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</si>
  <si>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</si>
  <si>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</si>
  <si>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</si>
  <si>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</si>
  <si>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</si>
  <si>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</si>
  <si>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</si>
  <si>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</si>
  <si>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</si>
  <si>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</si>
  <si>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</si>
  <si>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</si>
  <si>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</si>
  <si>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</si>
  <si>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</si>
  <si>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</si>
  <si>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</si>
  <si>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</si>
  <si>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</si>
  <si>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</si>
  <si>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</si>
  <si>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</si>
  <si>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</si>
  <si>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</si>
  <si>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</si>
  <si>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</si>
  <si>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</si>
  <si>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</si>
  <si>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</si>
  <si>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</si>
  <si>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</si>
  <si>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</si>
  <si>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</si>
  <si>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</si>
  <si>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</si>
  <si>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</si>
  <si>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</si>
  <si>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</si>
  <si>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</si>
  <si>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</si>
  <si>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</si>
  <si>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</si>
  <si>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</si>
  <si>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</si>
  <si>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</si>
  <si>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</si>
  <si>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</si>
  <si>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</si>
  <si>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</si>
  <si>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</si>
  <si>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</si>
  <si>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</si>
  <si>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</si>
  <si>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</si>
  <si>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</si>
  <si>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</si>
  <si>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</si>
  <si>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</si>
  <si>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</si>
  <si>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</si>
  <si>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</si>
  <si>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</si>
  <si>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</si>
  <si>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</si>
  <si>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</si>
  <si>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</si>
  <si>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</si>
  <si>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</si>
  <si>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</si>
  <si>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</si>
  <si>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</si>
  <si>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</si>
  <si>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</si>
  <si>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</si>
  <si>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</si>
  <si>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</si>
  <si>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</si>
  <si>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</si>
  <si>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</si>
  <si>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</si>
  <si>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</si>
  <si>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</si>
  <si>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</si>
  <si>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</si>
  <si>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</si>
  <si>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</si>
  <si>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</si>
  <si>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</si>
  <si>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</si>
  <si>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</si>
  <si>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</si>
  <si>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</si>
  <si>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</si>
  <si>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</si>
  <si>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</si>
  <si>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</si>
  <si>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</si>
  <si>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</si>
  <si>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</si>
  <si>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</si>
  <si>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</si>
  <si>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</si>
  <si>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</si>
  <si>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</si>
  <si>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</si>
  <si>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</si>
  <si>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</si>
  <si>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</si>
  <si>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</si>
  <si>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</si>
  <si>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</si>
  <si>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</si>
  <si>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</si>
  <si>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</si>
  <si>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</si>
  <si>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</si>
  <si>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</si>
  <si>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</si>
  <si>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</si>
  <si>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</si>
  <si>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</si>
  <si>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</si>
  <si>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</si>
  <si>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</si>
  <si>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</si>
  <si>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</si>
  <si>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</si>
  <si>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</si>
  <si>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</si>
  <si>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</si>
  <si>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</si>
  <si>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</si>
  <si>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</si>
  <si>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</si>
  <si>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</si>
  <si>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</si>
  <si>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</si>
  <si>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</si>
  <si>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</si>
  <si>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</si>
  <si>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</si>
  <si>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</si>
  <si>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</si>
  <si>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</si>
  <si>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</si>
  <si>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</si>
  <si>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</si>
  <si>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</si>
  <si>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</si>
  <si>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</si>
  <si>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</si>
  <si>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</si>
  <si>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</si>
  <si>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</si>
  <si>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</si>
  <si>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</si>
  <si>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</si>
  <si>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</si>
  <si>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</si>
  <si>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</si>
  <si>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</si>
  <si>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</si>
  <si>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</si>
  <si>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</si>
  <si>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</si>
  <si>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</si>
  <si>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</si>
  <si>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</si>
  <si>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</si>
  <si>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</si>
  <si>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</si>
  <si>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</si>
  <si>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</si>
  <si>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</si>
  <si>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</si>
  <si>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</si>
  <si>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</si>
  <si>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</si>
  <si>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</si>
  <si>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</si>
  <si>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</si>
  <si>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</si>
  <si>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</si>
  <si>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</si>
  <si>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</si>
  <si>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</si>
  <si>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</si>
  <si>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</si>
  <si>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</si>
  <si>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</si>
  <si>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</si>
  <si>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</si>
  <si>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</si>
  <si>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</si>
  <si>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</si>
  <si>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</si>
  <si>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</si>
  <si>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</si>
  <si>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</si>
  <si>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</si>
  <si>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</si>
  <si>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</si>
  <si>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</si>
  <si>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</si>
  <si>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</si>
  <si>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</si>
  <si>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</si>
  <si>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</si>
  <si>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</si>
  <si>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</si>
  <si>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</si>
  <si>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</si>
  <si>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 xml:space="preserve">И/О заведующего отделения: В.Л. Мартынко </t>
  </si>
  <si>
    <t>50 ml</t>
  </si>
  <si>
    <t xml:space="preserve">1. Контроль места пункции, повязка  на руке 6ч. </t>
  </si>
  <si>
    <t>DES</t>
  </si>
  <si>
    <t>Нистратов А.В.</t>
  </si>
  <si>
    <t>Бочков А.В.</t>
  </si>
  <si>
    <t>45:48</t>
  </si>
  <si>
    <t>стеноз дист/3 50%</t>
  </si>
  <si>
    <t xml:space="preserve">Сбалансированный </t>
  </si>
  <si>
    <r>
      <t xml:space="preserve">стеноз устья ПНА 30%, </t>
    </r>
    <r>
      <rPr>
        <u/>
        <sz val="10"/>
        <color theme="1"/>
        <rFont val="Calibri"/>
        <family val="2"/>
        <charset val="204"/>
        <scheme val="minor"/>
      </rPr>
      <t>эксцентричный</t>
    </r>
    <r>
      <rPr>
        <sz val="10"/>
        <color theme="1"/>
        <rFont val="Calibri"/>
        <family val="2"/>
        <charset val="204"/>
        <scheme val="minor"/>
      </rPr>
      <t xml:space="preserve"> стеноз проксимального сегмента 70%, стеноз устья ДВ 80%.  Антеградный кровоток TIMI III.</t>
    </r>
  </si>
  <si>
    <t>субокклюзирующий стеноз  устья крупной ОА (98%), стеноз среднего сегмента 75%, стенозы дистального сегмента 50% и 65%. Стеноз проксимальной трети ВТК 60%. Антеградный кровоток TIMI III.  Антеградный кровоток по ОА TIMI II.</t>
  </si>
  <si>
    <t>ХТО на уровне проксимального сегмента.   Антеградный кровоток TIMI 0. Слабые коллатерали из дистальных сегментов ОА в дистальный сегмента ЗМЖА.</t>
  </si>
  <si>
    <t>С учётом клинических данных совместно с деж.кардиологом Потаповой А.Н.  принято решение  в пользу реваскуляризации бассейна ствола ЛКА (ПНА+ОА)эндоваскулярным методом.</t>
  </si>
  <si>
    <t>500 ml</t>
  </si>
  <si>
    <r>
      <rPr>
        <sz val="10"/>
        <color theme="1"/>
        <rFont val="Times New Roman"/>
        <family val="1"/>
        <charset val="204"/>
      </rPr>
      <t xml:space="preserve">Устье ствола ЛКА катетеризировано проводниковым катетером Launcher JL 4.0 7Fr. Коронарные проводники Intuition заведены в дистальный сегмент ПНА и ОА. Выполнена баллонная ангиопластика субокклюзирующего стеноза устья крупной ОА БК Sprinter Legend 2.5-15 мм, давлением 14 атм. В зону эксцентричного 70% стеноза проксимального сегмента ПНА имплантирован DES Resolute Integrity 3,5-18 mm, давлением 10 атм. В зону 75% стеноза среднего сегмента ОА  имплантирован DES Resolute Integrity 3,5-18 mm, давлением 12 атм. Затем от устья ствола ЛКА с полным покрытием устья ОА и проксимального сегмента ОА имплантирован DES Resolute Integrity 3,5-34 mm, давлением 16 атм. Рекроссинг проводников </t>
    </r>
    <r>
      <rPr>
        <sz val="10"/>
        <color theme="1"/>
        <rFont val="Calibri"/>
        <family val="2"/>
        <charset val="204"/>
      </rPr>
      <t>→</t>
    </r>
    <r>
      <rPr>
        <sz val="10"/>
        <color theme="1"/>
        <rFont val="Times New Roman"/>
        <family val="1"/>
        <charset val="204"/>
      </rPr>
      <t xml:space="preserve"> Pre-POT БК NC Euphora 4.5-8, давлением 14 атм.  → Последовательная дилатация устья ячейки стента: ствол ЛКА-ОА и устья ПНА БК Sprinter Legend 1.5-15 мм и Sprinter Legend 2.5-15 мм на 16 атм. → Далее Pre-Kissing БК от стентов 3.5-18 на давлении 12 атм. → Далее выполнено  стентирования зоны бифуркации ствола ЛКА - ПНА Tap методом (иплантация в ПНА  DES Resolute Integrity 3,5-15 mm с минимальной протрузией в ствол ЛКА, давлением 14 атм.) c последующим kissing дилатацией БК от стента 3.5-15 и БК Sprinter Legend 3.5-15, давлением 14 атм.  → Далее завершающий POT (оптимизация стента в устье ствола ЛКА) БК NC Euphora 4.5-8, давлением 24 атм.   На контрольных съёмках ангиографический результат удовлетворительный, neo карина сформирована оптимально, результат достигнут, признаков краевых диссекций, тромбоза ствола ЛКА ПНА, ОА нет; устье ДВ и ВТК нескомпрометированы, кровоток сохранён TIMI III. Пациент в стабильном состоянии переводится в ПРИТ для дальнейшего наблюдения и лечения</t>
    </r>
    <r>
      <rPr>
        <sz val="11"/>
        <color theme="1"/>
        <rFont val="Times New Roman"/>
        <family val="1"/>
        <charset val="204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</si>
</sst>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2" fillId="0" borderId="0" xfId="0" applyFont="1" applyBorder="1" applyAlignment="1" applyProtection="1">
      <alignment horizontal="justify" vertical="top" wrapText="1"/>
      <protection locked="0"/>
    </xf>
    <xf numFmtId="0" fontId="12" fillId="0" borderId="13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41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41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13" zoomScaleNormal="100" zoomScaleSheetLayoutView="100" zoomScalePageLayoutView="90" workbookViewId="0">
      <selection activeCell="K28" sqref="K2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5" t="s">
        <v>277</v>
      </c>
      <c r="B6" s="206"/>
      <c r="C6" s="206"/>
      <c r="D6" s="206"/>
      <c r="E6" s="206"/>
      <c r="F6" s="206"/>
      <c r="G6" s="206"/>
      <c r="H6" s="207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255</v>
      </c>
      <c r="B8" s="25">
        <v>44730</v>
      </c>
      <c r="C8" s="60"/>
      <c r="D8" s="21" t="s">
        <v>249</v>
      </c>
      <c r="E8" s="34"/>
      <c r="F8" s="34"/>
      <c r="G8" s="22"/>
      <c r="H8" s="23"/>
    </row>
    <row r="9" spans="1:8" ht="15.6" customHeight="1">
      <c r="A9" s="26" t="s">
        <v>257</v>
      </c>
      <c r="B9" s="27">
        <v>0.57638888888888895</v>
      </c>
      <c r="C9" s="60"/>
      <c r="D9" s="115" t="s">
        <v>235</v>
      </c>
      <c r="E9" s="111"/>
      <c r="F9" s="111"/>
      <c r="G9" s="28" t="s">
        <v>226</v>
      </c>
      <c r="H9" s="30"/>
    </row>
    <row r="10" spans="1:8" ht="15.6" customHeight="1" thickBot="1">
      <c r="A10" s="99" t="s">
        <v>258</v>
      </c>
      <c r="B10" s="100">
        <v>0.58333333333333337</v>
      </c>
      <c r="C10" s="61"/>
      <c r="D10" s="116" t="s">
        <v>236</v>
      </c>
      <c r="E10" s="112"/>
      <c r="F10" s="112"/>
      <c r="G10" s="29" t="s">
        <v>219</v>
      </c>
      <c r="H10" s="31"/>
    </row>
    <row r="11" spans="1:8" ht="18" thickTop="1" thickBot="1">
      <c r="A11" s="106" t="s">
        <v>256</v>
      </c>
      <c r="B11" s="107" t="s">
        <v>453</v>
      </c>
      <c r="C11" s="62"/>
      <c r="D11" s="116" t="s">
        <v>233</v>
      </c>
      <c r="E11" s="112"/>
      <c r="F11" s="112"/>
      <c r="G11" s="29" t="s">
        <v>330</v>
      </c>
      <c r="H11" s="31"/>
    </row>
    <row r="12" spans="1:8" ht="16.5" thickTop="1">
      <c r="A12" s="97" t="s">
        <v>8</v>
      </c>
      <c r="B12" s="98">
        <v>20752</v>
      </c>
      <c r="C12" s="63"/>
      <c r="D12" s="116" t="s">
        <v>371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65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9450</v>
      </c>
      <c r="C14" s="63"/>
      <c r="D14" s="41"/>
      <c r="E14" s="41"/>
      <c r="F14" s="41"/>
      <c r="G14" s="42"/>
      <c r="H14" s="64"/>
    </row>
    <row r="15" spans="1:8" ht="15.75">
      <c r="A15" s="20" t="s">
        <v>196</v>
      </c>
      <c r="B15" s="24">
        <v>35</v>
      </c>
      <c r="C15" s="18"/>
      <c r="D15" s="41"/>
      <c r="E15" s="41"/>
      <c r="F15" s="41"/>
      <c r="G15" s="113" t="s">
        <v>338</v>
      </c>
      <c r="H15" s="114" t="s">
        <v>342</v>
      </c>
    </row>
    <row r="16" spans="1:8" ht="15.6" customHeight="1">
      <c r="A16" s="20" t="s">
        <v>134</v>
      </c>
      <c r="B16" s="24" t="s">
        <v>385</v>
      </c>
      <c r="C16" s="18"/>
      <c r="D16" s="41"/>
      <c r="E16" s="41"/>
      <c r="F16" s="41"/>
      <c r="G16" s="159" t="s">
        <v>454</v>
      </c>
      <c r="H16" s="117">
        <v>3151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252</v>
      </c>
      <c r="B18" s="104" t="s">
        <v>456</v>
      </c>
      <c r="C18" s="18"/>
      <c r="D18" s="33" t="s">
        <v>274</v>
      </c>
      <c r="E18" s="33"/>
      <c r="F18" s="33"/>
      <c r="G18" s="101" t="s">
        <v>253</v>
      </c>
      <c r="H18" s="102" t="s">
        <v>382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276</v>
      </c>
      <c r="B20" s="208" t="s">
        <v>455</v>
      </c>
      <c r="C20" s="208"/>
      <c r="D20" s="208"/>
      <c r="E20" s="208"/>
      <c r="F20" s="208"/>
      <c r="G20" s="208"/>
      <c r="H20" s="209"/>
    </row>
    <row r="21" spans="1:8">
      <c r="A21" s="66"/>
      <c r="B21" s="210"/>
      <c r="C21" s="210"/>
      <c r="D21" s="210"/>
      <c r="E21" s="210"/>
      <c r="F21" s="210"/>
      <c r="G21" s="210"/>
      <c r="H21" s="211"/>
    </row>
    <row r="22" spans="1:8" ht="15.6" customHeight="1">
      <c r="A22" s="67" t="s">
        <v>335</v>
      </c>
      <c r="B22" s="212" t="s">
        <v>457</v>
      </c>
      <c r="C22" s="212"/>
      <c r="D22" s="212"/>
      <c r="E22" s="212"/>
      <c r="F22" s="212"/>
      <c r="G22" s="212"/>
      <c r="H22" s="213"/>
    </row>
    <row r="23" spans="1:8" ht="14.45" customHeight="1">
      <c r="A23" s="43"/>
      <c r="B23" s="214"/>
      <c r="C23" s="214"/>
      <c r="D23" s="214"/>
      <c r="E23" s="214"/>
      <c r="F23" s="214"/>
      <c r="G23" s="214"/>
      <c r="H23" s="215"/>
    </row>
    <row r="24" spans="1:8" ht="14.45" customHeight="1">
      <c r="A24" s="68"/>
      <c r="B24" s="214"/>
      <c r="C24" s="214"/>
      <c r="D24" s="214"/>
      <c r="E24" s="214"/>
      <c r="F24" s="214"/>
      <c r="G24" s="214"/>
      <c r="H24" s="215"/>
    </row>
    <row r="25" spans="1:8" ht="14.45" customHeight="1">
      <c r="A25" s="43"/>
      <c r="B25" s="214"/>
      <c r="C25" s="214"/>
      <c r="D25" s="214"/>
      <c r="E25" s="214"/>
      <c r="F25" s="214"/>
      <c r="G25" s="214"/>
      <c r="H25" s="215"/>
    </row>
    <row r="26" spans="1:8" ht="14.45" customHeight="1">
      <c r="A26" s="45"/>
      <c r="B26" s="216"/>
      <c r="C26" s="216"/>
      <c r="D26" s="216"/>
      <c r="E26" s="216"/>
      <c r="F26" s="216"/>
      <c r="G26" s="216"/>
      <c r="H26" s="217"/>
    </row>
    <row r="27" spans="1:8" ht="14.45" customHeight="1">
      <c r="A27" s="67" t="s">
        <v>336</v>
      </c>
      <c r="B27" s="212" t="s">
        <v>458</v>
      </c>
      <c r="C27" s="212"/>
      <c r="D27" s="212"/>
      <c r="E27" s="212"/>
      <c r="F27" s="212"/>
      <c r="G27" s="212"/>
      <c r="H27" s="213"/>
    </row>
    <row r="28" spans="1:8" ht="15.6" customHeight="1">
      <c r="A28" s="43"/>
      <c r="B28" s="214"/>
      <c r="C28" s="214"/>
      <c r="D28" s="214"/>
      <c r="E28" s="214"/>
      <c r="F28" s="214"/>
      <c r="G28" s="214"/>
      <c r="H28" s="215"/>
    </row>
    <row r="29" spans="1:8" ht="14.45" customHeight="1">
      <c r="A29" s="43"/>
      <c r="B29" s="214"/>
      <c r="C29" s="214"/>
      <c r="D29" s="214"/>
      <c r="E29" s="214"/>
      <c r="F29" s="214"/>
      <c r="G29" s="214"/>
      <c r="H29" s="215"/>
    </row>
    <row r="30" spans="1:8" ht="14.45" customHeight="1">
      <c r="A30" s="37"/>
      <c r="B30" s="214"/>
      <c r="C30" s="214"/>
      <c r="D30" s="214"/>
      <c r="E30" s="214"/>
      <c r="F30" s="214"/>
      <c r="G30" s="214"/>
      <c r="H30" s="215"/>
    </row>
    <row r="31" spans="1:8" ht="14.45" customHeight="1">
      <c r="A31" s="38"/>
      <c r="B31" s="216"/>
      <c r="C31" s="216"/>
      <c r="D31" s="216"/>
      <c r="E31" s="216"/>
      <c r="F31" s="216"/>
      <c r="G31" s="216"/>
      <c r="H31" s="217"/>
    </row>
    <row r="32" spans="1:8" ht="14.45" customHeight="1">
      <c r="A32" s="67" t="s">
        <v>337</v>
      </c>
      <c r="B32" s="212" t="s">
        <v>459</v>
      </c>
      <c r="C32" s="212"/>
      <c r="D32" s="212"/>
      <c r="E32" s="212"/>
      <c r="F32" s="212"/>
      <c r="G32" s="212"/>
      <c r="H32" s="213"/>
    </row>
    <row r="33" spans="1:8" ht="14.45" customHeight="1">
      <c r="A33" s="43"/>
      <c r="B33" s="214"/>
      <c r="C33" s="214"/>
      <c r="D33" s="214"/>
      <c r="E33" s="214"/>
      <c r="F33" s="214"/>
      <c r="G33" s="214"/>
      <c r="H33" s="215"/>
    </row>
    <row r="34" spans="1:8" ht="15.6" customHeight="1">
      <c r="A34" s="43"/>
      <c r="B34" s="214"/>
      <c r="C34" s="214"/>
      <c r="D34" s="214"/>
      <c r="E34" s="214"/>
      <c r="F34" s="214"/>
      <c r="G34" s="214"/>
      <c r="H34" s="215"/>
    </row>
    <row r="35" spans="1:8" ht="14.45" customHeight="1">
      <c r="A35" s="43"/>
      <c r="B35" s="214"/>
      <c r="C35" s="214"/>
      <c r="D35" s="214"/>
      <c r="E35" s="214"/>
      <c r="F35" s="214"/>
      <c r="G35" s="214"/>
      <c r="H35" s="215"/>
    </row>
    <row r="36" spans="1:8" ht="15.6" customHeight="1">
      <c r="A36" s="151"/>
      <c r="B36" s="214"/>
      <c r="C36" s="214"/>
      <c r="D36" s="214"/>
      <c r="E36" s="214"/>
      <c r="F36" s="214"/>
      <c r="G36" s="214"/>
      <c r="H36" s="215"/>
    </row>
    <row r="37" spans="1:8" ht="14.45" customHeight="1">
      <c r="A37" s="43"/>
      <c r="B37" s="146"/>
      <c r="C37" s="18"/>
      <c r="D37" s="202" t="str">
        <f>IF($A$6=Вмешательства!$D$3,Вмешательства!$N$2,"")</f>
        <v/>
      </c>
      <c r="E37" s="202"/>
      <c r="F37" s="147"/>
      <c r="G37" s="147"/>
      <c r="H37" s="152"/>
    </row>
    <row r="38" spans="1:8" ht="14.45" customHeight="1">
      <c r="A38" s="43"/>
      <c r="B38" s="146"/>
      <c r="C38" s="153"/>
      <c r="D38" s="203"/>
      <c r="E38" s="203"/>
      <c r="F38" s="203"/>
      <c r="G38" s="203"/>
      <c r="H38" s="204"/>
    </row>
    <row r="39" spans="1:8" ht="14.45" customHeight="1">
      <c r="A39" s="40"/>
      <c r="B39" s="147"/>
      <c r="C39" s="153"/>
      <c r="D39" s="203"/>
      <c r="E39" s="203"/>
      <c r="F39" s="203"/>
      <c r="G39" s="203"/>
      <c r="H39" s="204"/>
    </row>
    <row r="40" spans="1:8" ht="14.45" customHeight="1">
      <c r="A40" s="40"/>
      <c r="B40" s="147"/>
      <c r="C40" s="153"/>
      <c r="D40" s="203"/>
      <c r="E40" s="203"/>
      <c r="F40" s="203"/>
      <c r="G40" s="203"/>
      <c r="H40" s="204"/>
    </row>
    <row r="41" spans="1:8" ht="14.45" customHeight="1">
      <c r="A41" s="40"/>
      <c r="B41" s="147"/>
      <c r="C41" s="153"/>
      <c r="D41" s="203"/>
      <c r="E41" s="203"/>
      <c r="F41" s="203"/>
      <c r="G41" s="203"/>
      <c r="H41" s="204"/>
    </row>
    <row r="42" spans="1:8" ht="14.45" customHeight="1">
      <c r="A42" s="40"/>
      <c r="B42" s="147"/>
      <c r="C42" s="154"/>
      <c r="D42" s="157" t="s">
        <v>251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8" t="s">
        <v>460</v>
      </c>
      <c r="E43" s="200"/>
      <c r="F43" s="200"/>
      <c r="G43" s="200"/>
      <c r="H43" s="201"/>
    </row>
    <row r="44" spans="1:8" ht="14.45" customHeight="1">
      <c r="A44" s="40"/>
      <c r="B44" s="147"/>
      <c r="C44" s="155"/>
      <c r="D44" s="200"/>
      <c r="E44" s="200"/>
      <c r="F44" s="200"/>
      <c r="G44" s="200"/>
      <c r="H44" s="201"/>
    </row>
    <row r="45" spans="1:8" ht="14.45" customHeight="1">
      <c r="A45" s="40"/>
      <c r="B45" s="147"/>
      <c r="C45" s="155"/>
      <c r="D45" s="200"/>
      <c r="E45" s="200"/>
      <c r="F45" s="200"/>
      <c r="G45" s="200"/>
      <c r="H45" s="201"/>
    </row>
    <row r="46" spans="1:8">
      <c r="A46" s="40"/>
      <c r="B46" s="147"/>
      <c r="C46" s="155"/>
      <c r="D46" s="200"/>
      <c r="E46" s="200"/>
      <c r="F46" s="200"/>
      <c r="G46" s="200"/>
      <c r="H46" s="201"/>
    </row>
    <row r="47" spans="1:8">
      <c r="A47" s="43"/>
      <c r="B47" s="18"/>
      <c r="C47" s="155"/>
      <c r="D47" s="200"/>
      <c r="E47" s="200"/>
      <c r="F47" s="200"/>
      <c r="G47" s="200"/>
      <c r="H47" s="201"/>
    </row>
    <row r="48" spans="1:8">
      <c r="A48" s="43"/>
      <c r="B48" s="18"/>
      <c r="C48" s="155"/>
      <c r="D48" s="200"/>
      <c r="E48" s="200"/>
      <c r="F48" s="200"/>
      <c r="G48" s="200"/>
      <c r="H48" s="201"/>
    </row>
    <row r="49" spans="1:13">
      <c r="A49" s="45"/>
      <c r="B49" s="36"/>
      <c r="C49" s="156"/>
      <c r="D49" s="200"/>
      <c r="E49" s="200"/>
      <c r="F49" s="200"/>
      <c r="G49" s="200"/>
      <c r="H49" s="201"/>
    </row>
    <row r="50" spans="1:13">
      <c r="A50" s="43"/>
      <c r="B50" s="18"/>
      <c r="C50" s="18"/>
      <c r="D50" s="200"/>
      <c r="E50" s="200"/>
      <c r="F50" s="200"/>
      <c r="G50" s="200"/>
      <c r="H50" s="201"/>
      <c r="M50" t="s">
        <v>275</v>
      </c>
    </row>
    <row r="51" spans="1:13">
      <c r="A51" s="70" t="s">
        <v>263</v>
      </c>
      <c r="B51" s="71" t="s">
        <v>449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270</v>
      </c>
      <c r="B53" s="74" t="s">
        <v>383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topLeftCell="A7" zoomScaleNormal="100" zoomScaleSheetLayoutView="100" zoomScalePageLayoutView="90" workbookViewId="0">
      <selection activeCell="M35" sqref="M3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8.4257812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9" t="s">
        <v>272</v>
      </c>
      <c r="B6" s="220"/>
      <c r="C6" s="220"/>
      <c r="D6" s="220"/>
      <c r="E6" s="220"/>
      <c r="F6" s="220"/>
      <c r="G6" s="220"/>
      <c r="H6" s="221"/>
    </row>
    <row r="7" spans="1:8" ht="21.6" customHeight="1">
      <c r="A7" s="219"/>
      <c r="B7" s="220"/>
      <c r="C7" s="220"/>
      <c r="D7" s="220"/>
      <c r="E7" s="220"/>
      <c r="F7" s="220"/>
      <c r="G7" s="220"/>
      <c r="H7" s="221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8" t="s">
        <v>284</v>
      </c>
      <c r="D8" s="218"/>
      <c r="E8" s="218"/>
      <c r="F8" s="83">
        <v>4</v>
      </c>
      <c r="G8" s="145" t="s">
        <v>451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18"/>
      <c r="D9" s="218"/>
      <c r="E9" s="218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45</v>
      </c>
      <c r="B10" s="18"/>
      <c r="C10" s="218"/>
      <c r="D10" s="218"/>
      <c r="E10" s="218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255</v>
      </c>
      <c r="B12" s="25">
        <f>КАГ!B8</f>
        <v>44730</v>
      </c>
      <c r="C12" s="63"/>
      <c r="D12" s="21" t="s">
        <v>249</v>
      </c>
      <c r="E12" s="34"/>
      <c r="F12" s="34"/>
      <c r="G12" s="22"/>
      <c r="H12" s="23"/>
    </row>
    <row r="13" spans="1:8" ht="15.75">
      <c r="A13" s="91" t="s">
        <v>257</v>
      </c>
      <c r="B13" s="27">
        <v>0.58333333333333337</v>
      </c>
      <c r="C13" s="63"/>
      <c r="D13" s="115" t="s">
        <v>235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258</v>
      </c>
      <c r="B14" s="27">
        <v>0.68055555555555547</v>
      </c>
      <c r="C14" s="63"/>
      <c r="D14" s="116" t="s">
        <v>236</v>
      </c>
      <c r="E14" s="112"/>
      <c r="F14" s="112"/>
      <c r="G14" s="96" t="str">
        <f>КАГ!G10</f>
        <v>Мешалкина И.В.</v>
      </c>
      <c r="H14" s="109" t="str">
        <f>IF(ISBLANK(КАГ!H10),"",КАГ!H10)</f>
        <v/>
      </c>
    </row>
    <row r="15" spans="1:8" ht="18" thickTop="1" thickBot="1">
      <c r="A15" s="106" t="s">
        <v>256</v>
      </c>
      <c r="B15" s="191" t="str">
        <f>КАГ!B11</f>
        <v>Бочков А.В.</v>
      </c>
      <c r="C15" s="18"/>
      <c r="D15" s="116" t="s">
        <v>233</v>
      </c>
      <c r="E15" s="112"/>
      <c r="F15" s="112"/>
      <c r="G15" s="96" t="str">
        <f>КАГ!G11</f>
        <v>Станкевич И.В.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20752</v>
      </c>
      <c r="C16" s="18"/>
      <c r="D16" s="116" t="s">
        <v>371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65</v>
      </c>
      <c r="C17" s="18"/>
      <c r="D17" s="116" t="s">
        <v>247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9450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196</v>
      </c>
      <c r="B19" s="78">
        <f>КАГ!B15</f>
        <v>35</v>
      </c>
      <c r="C19" s="80"/>
      <c r="D19" s="80"/>
      <c r="E19" s="80"/>
      <c r="F19" s="80"/>
      <c r="G19" s="103" t="s">
        <v>338</v>
      </c>
      <c r="H19" s="110" t="s">
        <v>339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45:48</v>
      </c>
      <c r="H20" s="118">
        <f>КАГ!H16</f>
        <v>3151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25" t="s">
        <v>462</v>
      </c>
      <c r="B23" s="226"/>
      <c r="C23" s="226"/>
      <c r="D23" s="226"/>
      <c r="E23" s="226"/>
      <c r="F23" s="226"/>
      <c r="G23" s="226"/>
      <c r="H23" s="227"/>
    </row>
    <row r="24" spans="1:8" ht="14.45" customHeight="1">
      <c r="A24" s="225"/>
      <c r="B24" s="226"/>
      <c r="C24" s="226"/>
      <c r="D24" s="226"/>
      <c r="E24" s="226"/>
      <c r="F24" s="226"/>
      <c r="G24" s="226"/>
      <c r="H24" s="227"/>
    </row>
    <row r="25" spans="1:8" ht="14.45" customHeight="1">
      <c r="A25" s="225"/>
      <c r="B25" s="226"/>
      <c r="C25" s="226"/>
      <c r="D25" s="226"/>
      <c r="E25" s="226"/>
      <c r="F25" s="226"/>
      <c r="G25" s="226"/>
      <c r="H25" s="227"/>
    </row>
    <row r="26" spans="1:8" ht="14.45" customHeight="1">
      <c r="A26" s="225"/>
      <c r="B26" s="226"/>
      <c r="C26" s="226"/>
      <c r="D26" s="226"/>
      <c r="E26" s="226"/>
      <c r="F26" s="226"/>
      <c r="G26" s="226"/>
      <c r="H26" s="227"/>
    </row>
    <row r="27" spans="1:8" ht="14.45" customHeight="1">
      <c r="A27" s="225"/>
      <c r="B27" s="226"/>
      <c r="C27" s="226"/>
      <c r="D27" s="226"/>
      <c r="E27" s="226"/>
      <c r="F27" s="226"/>
      <c r="G27" s="226"/>
      <c r="H27" s="227"/>
    </row>
    <row r="28" spans="1:8" ht="14.45" customHeight="1">
      <c r="A28" s="225"/>
      <c r="B28" s="226"/>
      <c r="C28" s="226"/>
      <c r="D28" s="226"/>
      <c r="E28" s="226"/>
      <c r="F28" s="226"/>
      <c r="G28" s="226"/>
      <c r="H28" s="227"/>
    </row>
    <row r="29" spans="1:8" ht="14.45" customHeight="1">
      <c r="A29" s="225"/>
      <c r="B29" s="226"/>
      <c r="C29" s="226"/>
      <c r="D29" s="226"/>
      <c r="E29" s="226"/>
      <c r="F29" s="226"/>
      <c r="G29" s="226"/>
      <c r="H29" s="227"/>
    </row>
    <row r="30" spans="1:8" ht="14.45" customHeight="1">
      <c r="A30" s="225"/>
      <c r="B30" s="226"/>
      <c r="C30" s="226"/>
      <c r="D30" s="226"/>
      <c r="E30" s="226"/>
      <c r="F30" s="226"/>
      <c r="G30" s="226"/>
      <c r="H30" s="227"/>
    </row>
    <row r="31" spans="1:8" ht="14.45" customHeight="1">
      <c r="A31" s="225"/>
      <c r="B31" s="226"/>
      <c r="C31" s="226"/>
      <c r="D31" s="226"/>
      <c r="E31" s="226"/>
      <c r="F31" s="226"/>
      <c r="G31" s="226"/>
      <c r="H31" s="227"/>
    </row>
    <row r="32" spans="1:8" ht="14.45" customHeight="1">
      <c r="A32" s="225"/>
      <c r="B32" s="226"/>
      <c r="C32" s="226"/>
      <c r="D32" s="226"/>
      <c r="E32" s="226"/>
      <c r="F32" s="226"/>
      <c r="G32" s="226"/>
      <c r="H32" s="227"/>
    </row>
    <row r="33" spans="1:8" ht="14.45" customHeight="1">
      <c r="A33" s="225"/>
      <c r="B33" s="226"/>
      <c r="C33" s="226"/>
      <c r="D33" s="226"/>
      <c r="E33" s="226"/>
      <c r="F33" s="226"/>
      <c r="G33" s="226"/>
      <c r="H33" s="227"/>
    </row>
    <row r="34" spans="1:8" ht="14.45" customHeight="1">
      <c r="A34" s="225"/>
      <c r="B34" s="226"/>
      <c r="C34" s="226"/>
      <c r="D34" s="226"/>
      <c r="E34" s="226"/>
      <c r="F34" s="226"/>
      <c r="G34" s="226"/>
      <c r="H34" s="227"/>
    </row>
    <row r="35" spans="1:8" ht="14.45" customHeight="1">
      <c r="A35" s="225"/>
      <c r="B35" s="226"/>
      <c r="C35" s="226"/>
      <c r="D35" s="226"/>
      <c r="E35" s="226"/>
      <c r="F35" s="226"/>
      <c r="G35" s="226"/>
      <c r="H35" s="227"/>
    </row>
    <row r="36" spans="1:8" ht="14.45" customHeight="1">
      <c r="A36" s="225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225"/>
      <c r="B37" s="226"/>
      <c r="C37" s="226"/>
      <c r="D37" s="226"/>
      <c r="E37" s="226"/>
      <c r="F37" s="226"/>
      <c r="G37" s="226"/>
      <c r="H37" s="227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251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2" t="s">
        <v>450</v>
      </c>
      <c r="E40" s="223"/>
      <c r="F40" s="223"/>
      <c r="G40" s="223"/>
      <c r="H40" s="224"/>
    </row>
    <row r="41" spans="1:8" ht="14.45" customHeight="1">
      <c r="A41" s="37"/>
      <c r="B41" s="33"/>
      <c r="C41" s="148"/>
      <c r="D41" s="223"/>
      <c r="E41" s="223"/>
      <c r="F41" s="223"/>
      <c r="G41" s="223"/>
      <c r="H41" s="224"/>
    </row>
    <row r="42" spans="1:8" ht="14.45" customHeight="1">
      <c r="A42" s="37"/>
      <c r="B42" s="33"/>
      <c r="C42" s="148"/>
      <c r="D42" s="223"/>
      <c r="E42" s="223"/>
      <c r="F42" s="223"/>
      <c r="G42" s="223"/>
      <c r="H42" s="224"/>
    </row>
    <row r="43" spans="1:8" ht="14.45" customHeight="1">
      <c r="A43" s="37"/>
      <c r="B43" s="33"/>
      <c r="C43" s="148"/>
      <c r="D43" s="223"/>
      <c r="E43" s="223"/>
      <c r="F43" s="223"/>
      <c r="G43" s="223"/>
      <c r="H43" s="224"/>
    </row>
    <row r="44" spans="1:8" ht="14.45" customHeight="1">
      <c r="A44" s="37"/>
      <c r="B44" s="33"/>
      <c r="C44" s="148"/>
      <c r="D44" s="223"/>
      <c r="E44" s="223"/>
      <c r="F44" s="223"/>
      <c r="G44" s="223"/>
      <c r="H44" s="224"/>
    </row>
    <row r="45" spans="1:8" ht="14.45" customHeight="1">
      <c r="A45" s="37"/>
      <c r="B45" s="33"/>
      <c r="C45" s="148"/>
      <c r="D45" s="223"/>
      <c r="E45" s="223"/>
      <c r="F45" s="223"/>
      <c r="G45" s="223"/>
      <c r="H45" s="224"/>
    </row>
    <row r="46" spans="1:8" ht="14.45" customHeight="1">
      <c r="A46" s="37"/>
      <c r="B46" s="33"/>
      <c r="C46" s="148"/>
      <c r="D46" s="223"/>
      <c r="E46" s="223"/>
      <c r="F46" s="223"/>
      <c r="G46" s="223"/>
      <c r="H46" s="224"/>
    </row>
    <row r="47" spans="1:8" ht="14.45" customHeight="1">
      <c r="A47" s="43"/>
      <c r="B47" s="18"/>
      <c r="C47" s="148"/>
      <c r="D47" s="223"/>
      <c r="E47" s="223"/>
      <c r="F47" s="223"/>
      <c r="G47" s="223"/>
      <c r="H47" s="224"/>
    </row>
    <row r="48" spans="1:8" ht="14.45" customHeight="1">
      <c r="A48" s="43"/>
      <c r="B48" s="18"/>
      <c r="C48" s="148"/>
      <c r="D48" s="223"/>
      <c r="E48" s="223"/>
      <c r="F48" s="223"/>
      <c r="G48" s="223"/>
      <c r="H48" s="224"/>
    </row>
    <row r="49" spans="1:8" ht="14.45" customHeight="1">
      <c r="A49" s="43"/>
      <c r="B49" s="18"/>
      <c r="C49" s="148"/>
      <c r="D49" s="223"/>
      <c r="E49" s="223"/>
      <c r="F49" s="223"/>
      <c r="G49" s="223"/>
      <c r="H49" s="224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263</v>
      </c>
      <c r="B51" s="71" t="s">
        <v>461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270</v>
      </c>
      <c r="B53" s="74" t="s">
        <v>383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7" sqref="H17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44730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259</v>
      </c>
      <c r="B4" s="185" t="s">
        <v>133</v>
      </c>
      <c r="C4" s="186" t="s">
        <v>15</v>
      </c>
      <c r="D4" s="187" t="str">
        <f>КАГ!$B$11</f>
        <v>Бочков А.В.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20752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65</v>
      </c>
    </row>
    <row r="7" spans="1:4">
      <c r="A7" s="43"/>
      <c r="B7" s="18"/>
      <c r="C7" s="124" t="s">
        <v>12</v>
      </c>
      <c r="D7" s="126">
        <f>КАГ!$B$14</f>
        <v>9450</v>
      </c>
    </row>
    <row r="8" spans="1:4">
      <c r="A8" s="127" t="str">
        <f>ЧКВ!$A$9</f>
        <v>Код модели: 21167</v>
      </c>
      <c r="B8" s="128"/>
      <c r="C8" s="124" t="s">
        <v>196</v>
      </c>
      <c r="D8" s="126">
        <f>КАГ!$B$15</f>
        <v>35</v>
      </c>
    </row>
    <row r="9" spans="1:4">
      <c r="A9" s="127" t="str">
        <f>ЧКВ!$A$10</f>
        <v>Код метода: 45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44730</v>
      </c>
    </row>
    <row r="11" spans="1:4">
      <c r="A11" s="32"/>
      <c r="B11" s="136"/>
      <c r="C11" s="136"/>
      <c r="D11" s="137"/>
    </row>
    <row r="12" spans="1:4" ht="18.75" customHeight="1">
      <c r="A12" s="171" t="s">
        <v>412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2" t="s">
        <v>409</v>
      </c>
      <c r="C13" s="170"/>
      <c r="D13" s="175">
        <v>2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Интродьюсер </v>
      </c>
      <c r="B14" s="193" t="s">
        <v>415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5" s="193" t="s">
        <v>417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93" t="s">
        <v>399</v>
      </c>
      <c r="C16" s="168"/>
      <c r="D16" s="175">
        <v>2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93" t="s">
        <v>390</v>
      </c>
      <c r="C17" s="168" t="s">
        <v>103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93" t="s">
        <v>390</v>
      </c>
      <c r="C18" s="168" t="s">
        <v>105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9" s="193" t="s">
        <v>390</v>
      </c>
      <c r="C19" s="168" t="s">
        <v>112</v>
      </c>
      <c r="D19" s="175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20" s="194" t="s">
        <v>379</v>
      </c>
      <c r="C20" s="168" t="s">
        <v>119</v>
      </c>
      <c r="D20" s="177">
        <v>1</v>
      </c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1" s="193" t="s">
        <v>400</v>
      </c>
      <c r="C21" s="168" t="s">
        <v>112</v>
      </c>
      <c r="D21" s="178">
        <v>1</v>
      </c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2" s="195" t="s">
        <v>400</v>
      </c>
      <c r="C22" s="168" t="s">
        <v>162</v>
      </c>
      <c r="D22" s="178">
        <v>2</v>
      </c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3" s="195" t="s">
        <v>400</v>
      </c>
      <c r="C23" s="168" t="s">
        <v>179</v>
      </c>
      <c r="D23" s="178">
        <v>1</v>
      </c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448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343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материал'!$C$2:$C$51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190</v>
      </c>
      <c r="J1" s="2" t="s">
        <v>193</v>
      </c>
      <c r="K1" s="2" t="s">
        <v>191</v>
      </c>
      <c r="L1" s="2" t="s">
        <v>194</v>
      </c>
    </row>
    <row r="2" spans="1:15">
      <c r="A2" s="10">
        <v>1</v>
      </c>
      <c r="B2" s="2" t="s">
        <v>9</v>
      </c>
      <c r="C2" s="10" t="s">
        <v>292</v>
      </c>
      <c r="D2" s="5" t="s">
        <v>277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279</v>
      </c>
    </row>
    <row r="3" spans="1:15">
      <c r="A3" s="10">
        <v>2</v>
      </c>
      <c r="B3" s="2" t="s">
        <v>18</v>
      </c>
      <c r="C3" s="10" t="s">
        <v>85</v>
      </c>
      <c r="D3" s="5" t="s">
        <v>278</v>
      </c>
      <c r="F3" t="s">
        <v>92</v>
      </c>
      <c r="G3">
        <v>218190</v>
      </c>
      <c r="I3" t="s">
        <v>385</v>
      </c>
      <c r="J3" s="2">
        <v>21167</v>
      </c>
      <c r="K3" t="s">
        <v>101</v>
      </c>
      <c r="L3" s="2">
        <v>46</v>
      </c>
      <c r="N3" t="s">
        <v>271</v>
      </c>
    </row>
    <row r="4" spans="1:15" ht="30">
      <c r="A4" s="10">
        <v>3</v>
      </c>
      <c r="B4" s="2" t="s">
        <v>38</v>
      </c>
      <c r="C4" s="10" t="s">
        <v>39</v>
      </c>
      <c r="D4" s="5" t="s">
        <v>272</v>
      </c>
      <c r="F4" t="s">
        <v>93</v>
      </c>
      <c r="G4">
        <v>218140</v>
      </c>
      <c r="I4" t="s">
        <v>192</v>
      </c>
      <c r="J4" s="2">
        <v>21168</v>
      </c>
      <c r="K4" t="s">
        <v>102</v>
      </c>
      <c r="L4" s="2">
        <v>45</v>
      </c>
      <c r="N4" t="s">
        <v>441</v>
      </c>
    </row>
    <row r="5" spans="1:15" ht="30">
      <c r="A5" s="10">
        <v>4</v>
      </c>
      <c r="B5" s="2"/>
      <c r="C5" s="10" t="s">
        <v>39</v>
      </c>
      <c r="D5" s="5" t="s">
        <v>440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250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377</v>
      </c>
      <c r="F7" t="s">
        <v>96</v>
      </c>
      <c r="G7">
        <v>323500</v>
      </c>
      <c r="I7" t="s">
        <v>291</v>
      </c>
      <c r="K7" t="s">
        <v>376</v>
      </c>
    </row>
    <row r="8" spans="1:15" ht="30">
      <c r="A8" s="10">
        <v>7</v>
      </c>
      <c r="B8" s="2"/>
      <c r="C8" s="10" t="s">
        <v>293</v>
      </c>
      <c r="D8" s="5" t="s">
        <v>195</v>
      </c>
      <c r="F8" t="s">
        <v>97</v>
      </c>
      <c r="G8">
        <v>323510</v>
      </c>
      <c r="I8" t="s">
        <v>281</v>
      </c>
      <c r="K8" t="s">
        <v>413</v>
      </c>
    </row>
    <row r="9" spans="1:15">
      <c r="A9" s="10">
        <v>8</v>
      </c>
      <c r="B9" s="9"/>
      <c r="C9" s="10" t="s">
        <v>80</v>
      </c>
      <c r="D9" s="5" t="s">
        <v>311</v>
      </c>
      <c r="I9" t="s">
        <v>282</v>
      </c>
      <c r="K9" t="s">
        <v>414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283</v>
      </c>
    </row>
    <row r="11" spans="1:15">
      <c r="A11" s="10">
        <v>10</v>
      </c>
      <c r="B11" s="2"/>
      <c r="C11" s="10" t="s">
        <v>294</v>
      </c>
      <c r="D11" s="5" t="s">
        <v>202</v>
      </c>
      <c r="F11" s="16" t="s">
        <v>98</v>
      </c>
      <c r="G11" s="16"/>
      <c r="H11" s="16"/>
      <c r="I11" t="s">
        <v>284</v>
      </c>
    </row>
    <row r="12" spans="1:15">
      <c r="A12" s="10">
        <v>11</v>
      </c>
      <c r="B12" s="2" t="s">
        <v>25</v>
      </c>
      <c r="C12" s="10" t="s">
        <v>295</v>
      </c>
      <c r="D12" s="5" t="s">
        <v>26</v>
      </c>
      <c r="F12" s="16" t="s">
        <v>384</v>
      </c>
      <c r="G12" s="16"/>
      <c r="H12" s="16"/>
      <c r="I12" t="s">
        <v>285</v>
      </c>
      <c r="O12" s="10"/>
    </row>
    <row r="13" spans="1:15">
      <c r="A13" s="10">
        <v>12</v>
      </c>
      <c r="B13" s="2" t="s">
        <v>19</v>
      </c>
      <c r="C13" s="10" t="s">
        <v>296</v>
      </c>
      <c r="D13" s="5" t="s">
        <v>20</v>
      </c>
      <c r="F13" s="16" t="s">
        <v>192</v>
      </c>
      <c r="G13" s="16"/>
      <c r="H13" s="16"/>
      <c r="I13" t="s">
        <v>286</v>
      </c>
      <c r="N13" s="12"/>
      <c r="O13" s="12"/>
    </row>
    <row r="14" spans="1:15">
      <c r="A14" s="10">
        <v>13</v>
      </c>
      <c r="B14" s="2" t="s">
        <v>21</v>
      </c>
      <c r="C14" s="10" t="s">
        <v>297</v>
      </c>
      <c r="D14" s="5" t="s">
        <v>22</v>
      </c>
      <c r="F14" s="16" t="s">
        <v>153</v>
      </c>
      <c r="G14" s="16"/>
      <c r="H14" s="16"/>
      <c r="I14" t="s">
        <v>287</v>
      </c>
    </row>
    <row r="15" spans="1:15">
      <c r="A15" s="10">
        <v>14</v>
      </c>
      <c r="B15" s="2" t="s">
        <v>23</v>
      </c>
      <c r="C15" s="10" t="s">
        <v>298</v>
      </c>
      <c r="D15" s="5" t="s">
        <v>24</v>
      </c>
      <c r="F15" s="16" t="s">
        <v>155</v>
      </c>
      <c r="G15" s="16"/>
      <c r="H15" s="16"/>
      <c r="I15" t="s">
        <v>273</v>
      </c>
    </row>
    <row r="16" spans="1:15">
      <c r="A16" s="10">
        <v>15</v>
      </c>
      <c r="B16" s="2" t="s">
        <v>27</v>
      </c>
      <c r="C16" s="10" t="s">
        <v>299</v>
      </c>
      <c r="D16" s="5" t="s">
        <v>28</v>
      </c>
      <c r="F16" s="16" t="s">
        <v>154</v>
      </c>
      <c r="G16" s="16"/>
      <c r="H16" s="16"/>
      <c r="I16" t="s">
        <v>288</v>
      </c>
    </row>
    <row r="17" spans="1:9">
      <c r="A17" s="10">
        <v>16</v>
      </c>
      <c r="B17" s="2" t="s">
        <v>29</v>
      </c>
      <c r="C17" s="10" t="s">
        <v>300</v>
      </c>
      <c r="D17" s="5" t="s">
        <v>30</v>
      </c>
      <c r="F17" s="16" t="s">
        <v>157</v>
      </c>
      <c r="I17" t="s">
        <v>280</v>
      </c>
    </row>
    <row r="18" spans="1:9">
      <c r="A18" s="10">
        <v>17</v>
      </c>
      <c r="B18" s="2" t="s">
        <v>31</v>
      </c>
      <c r="C18" s="10" t="s">
        <v>301</v>
      </c>
      <c r="D18" s="5" t="s">
        <v>32</v>
      </c>
      <c r="F18" s="16"/>
      <c r="I18" t="s">
        <v>289</v>
      </c>
    </row>
    <row r="19" spans="1:9">
      <c r="A19" s="10">
        <v>18</v>
      </c>
      <c r="B19" s="2" t="s">
        <v>33</v>
      </c>
      <c r="C19" s="10" t="s">
        <v>302</v>
      </c>
      <c r="D19" s="5" t="s">
        <v>34</v>
      </c>
      <c r="I19" t="s">
        <v>290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308</v>
      </c>
      <c r="D29" s="5" t="s">
        <v>309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304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303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305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306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307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310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topLeftCell="A16" zoomScaleNormal="100" workbookViewId="0">
      <selection activeCell="AB44" sqref="AB44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347</v>
      </c>
      <c r="H1" s="139" t="s">
        <v>348</v>
      </c>
      <c r="I1" s="139" t="s">
        <v>349</v>
      </c>
      <c r="J1" s="139" t="s">
        <v>350</v>
      </c>
      <c r="K1" s="140" t="s">
        <v>351</v>
      </c>
      <c r="L1" s="140" t="s">
        <v>352</v>
      </c>
      <c r="M1" s="140" t="s">
        <v>353</v>
      </c>
      <c r="N1" s="140" t="s">
        <v>354</v>
      </c>
      <c r="O1" s="140" t="s">
        <v>355</v>
      </c>
      <c r="P1" s="140" t="s">
        <v>356</v>
      </c>
      <c r="Q1" s="140" t="s">
        <v>357</v>
      </c>
      <c r="R1" s="139" t="s">
        <v>131</v>
      </c>
      <c r="S1" s="139" t="s">
        <v>132</v>
      </c>
      <c r="T1" s="139" t="s">
        <v>358</v>
      </c>
      <c r="U1" s="139" t="s">
        <v>359</v>
      </c>
      <c r="V1" s="139" t="s">
        <v>360</v>
      </c>
      <c r="W1" s="139" t="s">
        <v>361</v>
      </c>
      <c r="X1" s="139" t="s">
        <v>362</v>
      </c>
      <c r="Y1" s="139" t="s">
        <v>363</v>
      </c>
      <c r="Z1" s="139" t="s">
        <v>364</v>
      </c>
      <c r="AA1" s="139" t="s">
        <v>365</v>
      </c>
      <c r="AB1" s="139" t="s">
        <v>366</v>
      </c>
      <c r="AC1" s="139" t="s">
        <v>367</v>
      </c>
      <c r="AD1" s="139" t="s">
        <v>368</v>
      </c>
      <c r="AF1" s="2" t="s">
        <v>159</v>
      </c>
      <c r="AG1" s="2" t="s">
        <v>189</v>
      </c>
      <c r="AI1" t="s">
        <v>260</v>
      </c>
      <c r="AJ1" t="s">
        <v>261</v>
      </c>
      <c r="AK1" t="s">
        <v>262</v>
      </c>
    </row>
    <row r="2" spans="1:37">
      <c r="A2">
        <v>1</v>
      </c>
      <c r="B2" t="s">
        <v>122</v>
      </c>
      <c r="C2" s="1" t="s">
        <v>381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0</v>
      </c>
      <c r="M2" s="140">
        <f>IF(ISNUMBER(SEARCH('Карта учёта'!$B$21,Расходка[Наименование расходного материала])),MAX($M$1:M1)+1,0)</f>
        <v>0</v>
      </c>
      <c r="N2" s="141">
        <f>IF(ISNUMBER(SEARCH('Карта учёта'!$B$22,Расходка[Наименование расходного материала])),MAX($N$1:N1)+1,0)</f>
        <v>0</v>
      </c>
      <c r="O2" s="140">
        <f>IF(ISNUMBER(SEARCH('Карта учёта'!$B$23,Расходка[Наименование расходного материала])),MAX($O$1:O1)+1,0)</f>
        <v>0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Oscor 7F</v>
      </c>
      <c r="T2" s="139" t="str">
        <f>IFERROR(INDEX(Расходка[Наименование расходного материала],MATCH(Расходка[№],Поиск_расходки[Индекс3],0)),"")</f>
        <v>Launcher 7F JL 4.0</v>
      </c>
      <c r="U2" s="139" t="str">
        <f>IFERROR(INDEX(Расходка[Наименование расходного материала],MATCH(Расходка[№],Поиск_расходки[Индекс4],0)),"")</f>
        <v>Intuition</v>
      </c>
      <c r="V2" s="139" t="str">
        <f>IFERROR(INDEX(Расходка[Наименование расходного материала],MATCH(Расходка[№],Поиск_расходки[Индекс5],0)),"")</f>
        <v>Sprinter Legend</v>
      </c>
      <c r="W2" s="139" t="str">
        <f>IFERROR(INDEX(Расходка[Наименование расходного материала],MATCH(Расходка[№],Поиск_расходки[Индекс6],0)),"")</f>
        <v>Sprinter Legend</v>
      </c>
      <c r="X2" s="139" t="str">
        <f>IFERROR(INDEX(Расходка[Наименование расходного материала],MATCH(Расходка[№],Поиск_расходки[Индекс7],0)),"")</f>
        <v>Sprinter Legend</v>
      </c>
      <c r="Y2" s="139" t="str">
        <f>IFERROR(INDEX(Расходка[Наименование расходного материала],MATCH(Расходка[№],Поиск_расходки[Индекс8],0)),"")</f>
        <v>NC Euphora</v>
      </c>
      <c r="Z2" s="139" t="str">
        <f>IFERROR(INDEX(Расходка[Наименование расходного материала],MATCH(Расходка[№],Поиск_расходки[Индекс9],0)),"")</f>
        <v>DES, Resolute Integtity</v>
      </c>
      <c r="AA2" s="139" t="str">
        <f>IFERROR(INDEX(Расходка[Наименование расходного материала],MATCH(Расходка[№],Поиск_расходки[Индекс10],0)),"")</f>
        <v>DES, Resolute Integtity</v>
      </c>
      <c r="AB2" s="139" t="str">
        <f>IFERROR(INDEX(Расходка[Наименование расходного материала],MATCH(Расходка[№],Поиск_расходки[Индекс11],0)),"")</f>
        <v>DES, Resolute Integtity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254</v>
      </c>
      <c r="AJ2" t="s">
        <v>263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389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0</v>
      </c>
      <c r="M3" s="140">
        <f>IF(ISNUMBER(SEARCH('Карта учёта'!$B$21,Расходка[Наименование расходного материала])),MAX($M$1:M2)+1,0)</f>
        <v>0</v>
      </c>
      <c r="N3" s="142">
        <f>IF(ISNUMBER(SEARCH('Карта учёта'!$B$22,Расходка[Наименование расходного материала])),MAX($N$1:N2)+1,0)</f>
        <v>0</v>
      </c>
      <c r="O3" s="140">
        <f>IF(ISNUMBER(SEARCH('Карта учёта'!$B$23,Расходка[Наименование расходного материала])),MAX($O$1:O2)+1,0)</f>
        <v>0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/>
      </c>
      <c r="Z3" s="139" t="str">
        <f>IFERROR(INDEX(Расходка[Наименование расходного материала],MATCH(Расходка[№],Поиск_расходки[Индекс9],0)),"")</f>
        <v/>
      </c>
      <c r="AA3" s="139" t="str">
        <f>IFERROR(INDEX(Расходка[Наименование расходного материала],MATCH(Расходка[№],Поиск_расходки[Индекс10],0)),"")</f>
        <v/>
      </c>
      <c r="AB3" s="139" t="str">
        <f>IFERROR(INDEX(Расходка[Наименование расходного материала],MATCH(Расходка[№],Поиск_расходки[Индекс11],0)),"")</f>
        <v/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442</v>
      </c>
      <c r="AI3" t="s">
        <v>254</v>
      </c>
      <c r="AJ3" t="s">
        <v>264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390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1</v>
      </c>
      <c r="J4" s="140">
        <f>IF(ISNUMBER(SEARCH('Карта учёта'!$B$18,Расходка[Наименование расходного материала])),MAX($J$1:J3)+1,0)</f>
        <v>1</v>
      </c>
      <c r="K4" s="140">
        <f>IF(ISNUMBER(SEARCH('Карта учёта'!$B$19,Расходка[Наименование расходного материала])),MAX($K$1:K3)+1,0)</f>
        <v>1</v>
      </c>
      <c r="L4" s="140">
        <f>IF(ISNUMBER(SEARCH('Карта учёта'!$B$20,Расходка[Наименование расходного материала])),MAX($L$1:L3)+1,0)</f>
        <v>0</v>
      </c>
      <c r="M4" s="140">
        <f>IF(ISNUMBER(SEARCH('Карта учёта'!$B$21,Расходка[Наименование расходного материала])),MAX($M$1:M3)+1,0)</f>
        <v>0</v>
      </c>
      <c r="N4" s="142">
        <f>IF(ISNUMBER(SEARCH('Карта учёта'!$B$22,Расходка[Наименование расходного материала])),MAX($N$1:N3)+1,0)</f>
        <v>0</v>
      </c>
      <c r="O4" s="140">
        <f>IF(ISNUMBER(SEARCH('Карта учёта'!$B$23,Расходка[Наименование расходного материала])),MAX($O$1:O3)+1,0)</f>
        <v>0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/>
      </c>
      <c r="Z4" s="139" t="str">
        <f>IFERROR(INDEX(Расходка[Наименование расходного материала],MATCH(Расходка[№],Поиск_расходки[Индекс9],0)),"")</f>
        <v/>
      </c>
      <c r="AA4" s="139" t="str">
        <f>IFERROR(INDEX(Расходка[Наименование расходного материала],MATCH(Расходка[№],Поиск_расходки[Индекс10],0)),"")</f>
        <v/>
      </c>
      <c r="AB4" s="139" t="str">
        <f>IFERROR(INDEX(Расходка[Наименование расходного материала],MATCH(Расходка[№],Поиск_расходки[Индекс11],0)),"")</f>
        <v/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254</v>
      </c>
      <c r="AJ4" t="s">
        <v>265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344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0</v>
      </c>
      <c r="M5" s="140">
        <f>IF(ISNUMBER(SEARCH('Карта учёта'!$B$21,Расходка[Наименование расходного материала])),MAX($M$1:M4)+1,0)</f>
        <v>0</v>
      </c>
      <c r="N5" s="142">
        <f>IF(ISNUMBER(SEARCH('Карта учёта'!$B$22,Расходка[Наименование расходного материала])),MAX($N$1:N4)+1,0)</f>
        <v>0</v>
      </c>
      <c r="O5" s="140">
        <f>IF(ISNUMBER(SEARCH('Карта учёта'!$B$23,Расходка[Наименование расходного материала])),MAX($O$1:O4)+1,0)</f>
        <v>0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/>
      </c>
      <c r="Z5" s="139" t="str">
        <f>IFERROR(INDEX(Расходка[Наименование расходного материала],MATCH(Расходка[№],Поиск_расходки[Индекс9],0)),"")</f>
        <v/>
      </c>
      <c r="AA5" s="139" t="str">
        <f>IFERROR(INDEX(Расходка[Наименование расходного материала],MATCH(Расходка[№],Поиск_расходки[Индекс10],0)),"")</f>
        <v/>
      </c>
      <c r="AB5" s="139" t="str">
        <f>IFERROR(INDEX(Расходка[Наименование расходного материала],MATCH(Расходка[№],Поиск_расходки[Индекс11],0)),"")</f>
        <v/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158</v>
      </c>
      <c r="AI5" t="s">
        <v>254</v>
      </c>
      <c r="AJ5" t="s">
        <v>266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345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0</v>
      </c>
      <c r="M6" s="140">
        <f>IF(ISNUMBER(SEARCH('Карта учёта'!$B$21,Расходка[Наименование расходного материала])),MAX($M$1:M5)+1,0)</f>
        <v>0</v>
      </c>
      <c r="N6" s="142">
        <f>IF(ISNUMBER(SEARCH('Карта учёта'!$B$22,Расходка[Наименование расходного материала])),MAX($N$1:N5)+1,0)</f>
        <v>0</v>
      </c>
      <c r="O6" s="140">
        <f>IF(ISNUMBER(SEARCH('Карта учёта'!$B$23,Расходка[Наименование расходного материала])),MAX($O$1:O5)+1,0)</f>
        <v>0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/>
      </c>
      <c r="Z6" s="139" t="str">
        <f>IFERROR(INDEX(Расходка[Наименование расходного материала],MATCH(Расходка[№],Поиск_расходки[Индекс9],0)),"")</f>
        <v/>
      </c>
      <c r="AA6" s="139" t="str">
        <f>IFERROR(INDEX(Расходка[Наименование расходного материала],MATCH(Расходка[№],Поиск_расходки[Индекс10],0)),"")</f>
        <v/>
      </c>
      <c r="AB6" s="139" t="str">
        <f>IFERROR(INDEX(Расходка[Наименование расходного материала],MATCH(Расходка[№],Поиск_расходки[Индекс11],0)),"")</f>
        <v/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254</v>
      </c>
      <c r="AJ6" t="s">
        <v>267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379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1</v>
      </c>
      <c r="M7" s="140">
        <f>IF(ISNUMBER(SEARCH('Карта учёта'!$B$21,Расходка[Наименование расходного материала])),MAX($M$1:M6)+1,0)</f>
        <v>0</v>
      </c>
      <c r="N7" s="142">
        <f>IF(ISNUMBER(SEARCH('Карта учёта'!$B$22,Расходка[Наименование расходного материала])),MAX($N$1:N6)+1,0)</f>
        <v>0</v>
      </c>
      <c r="O7" s="140">
        <f>IF(ISNUMBER(SEARCH('Карта учёта'!$B$23,Расходка[Наименование расходного материала])),MAX($O$1:O6)+1,0)</f>
        <v>0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/>
      </c>
      <c r="Z7" s="139" t="str">
        <f>IFERROR(INDEX(Расходка[Наименование расходного материала],MATCH(Расходка[№],Поиск_расходки[Индекс9],0)),"")</f>
        <v/>
      </c>
      <c r="AA7" s="139" t="str">
        <f>IFERROR(INDEX(Расходка[Наименование расходного материала],MATCH(Расходка[№],Поиск_расходки[Индекс10],0)),"")</f>
        <v/>
      </c>
      <c r="AB7" s="139" t="str">
        <f>IFERROR(INDEX(Расходка[Наименование расходного материала],MATCH(Расходка[№],Поиск_расходки[Индекс11],0)),"")</f>
        <v/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254</v>
      </c>
      <c r="AJ7" t="s">
        <v>268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156</v>
      </c>
      <c r="C8" t="s">
        <v>391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0</v>
      </c>
      <c r="M8" s="140">
        <f>IF(ISNUMBER(SEARCH('Карта учёта'!$B$21,Расходка[Наименование расходного материала])),MAX($M$1:M7)+1,0)</f>
        <v>0</v>
      </c>
      <c r="N8" s="142">
        <f>IF(ISNUMBER(SEARCH('Карта учёта'!$B$22,Расходка[Наименование расходного материала])),MAX($N$1:N7)+1,0)</f>
        <v>0</v>
      </c>
      <c r="O8" s="140">
        <f>IF(ISNUMBER(SEARCH('Карта учёта'!$B$23,Расходка[Наименование расходного материала])),MAX($O$1:O7)+1,0)</f>
        <v>0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/>
      </c>
      <c r="Z8" s="139" t="str">
        <f>IFERROR(INDEX(Расходка[Наименование расходного материала],MATCH(Расходка[№],Поиск_расходки[Индекс9],0)),"")</f>
        <v/>
      </c>
      <c r="AA8" s="139" t="str">
        <f>IFERROR(INDEX(Расходка[Наименование расходного материала],MATCH(Расходка[№],Поиск_расходки[Индекс10],0)),"")</f>
        <v/>
      </c>
      <c r="AB8" s="139" t="str">
        <f>IFERROR(INDEX(Расходка[Наименование расходного материала],MATCH(Расходка[№],Поиск_расходки[Индекс11],0)),"")</f>
        <v/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254</v>
      </c>
      <c r="AJ8" t="s">
        <v>269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392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0</v>
      </c>
      <c r="M9" s="140">
        <f>IF(ISNUMBER(SEARCH('Карта учёта'!$B$21,Расходка[Наименование расходного материала])),MAX($M$1:M8)+1,0)</f>
        <v>0</v>
      </c>
      <c r="N9" s="142">
        <f>IF(ISNUMBER(SEARCH('Карта учёта'!$B$22,Расходка[Наименование расходного материала])),MAX($N$1:N8)+1,0)</f>
        <v>0</v>
      </c>
      <c r="O9" s="140">
        <f>IF(ISNUMBER(SEARCH('Карта учёта'!$B$23,Расходка[Наименование расходного материала])),MAX($O$1:O8)+1,0)</f>
        <v>0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/>
      </c>
      <c r="Z9" s="139" t="str">
        <f>IFERROR(INDEX(Расходка[Наименование расходного материала],MATCH(Расходка[№],Поиск_расходки[Индекс9],0)),"")</f>
        <v/>
      </c>
      <c r="AA9" s="139" t="str">
        <f>IFERROR(INDEX(Расходка[Наименование расходного материала],MATCH(Расходка[№],Поиск_расходки[Индекс10],0)),"")</f>
        <v/>
      </c>
      <c r="AB9" s="139" t="str">
        <f>IFERROR(INDEX(Расходка[Наименование расходного материала],MATCH(Расходка[№],Поиск_расходки[Индекс11],0)),"")</f>
        <v/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393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0</v>
      </c>
      <c r="M10" s="140">
        <f>IF(ISNUMBER(SEARCH('Карта учёта'!$B$21,Расходка[Наименование расходного материала])),MAX($M$1:M9)+1,0)</f>
        <v>0</v>
      </c>
      <c r="N10" s="142">
        <f>IF(ISNUMBER(SEARCH('Карта учёта'!$B$22,Расходка[Наименование расходного материала])),MAX($N$1:N9)+1,0)</f>
        <v>0</v>
      </c>
      <c r="O10" s="140">
        <f>IF(ISNUMBER(SEARCH('Карта учёта'!$B$23,Расходка[Наименование расходного материала])),MAX($O$1:O9)+1,0)</f>
        <v>0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/>
      </c>
      <c r="Z10" s="139" t="str">
        <f>IFERROR(INDEX(Расходка[Наименование расходного материала],MATCH(Расходка[№],Поиск_расходки[Индекс9],0)),"")</f>
        <v/>
      </c>
      <c r="AA10" s="139" t="str">
        <f>IFERROR(INDEX(Расходка[Наименование расходного материала],MATCH(Расходка[№],Поиск_расходки[Индекс10],0)),"")</f>
        <v/>
      </c>
      <c r="AB10" s="139" t="str">
        <f>IFERROR(INDEX(Расходка[Наименование расходного материала],MATCH(Расходка[№],Поиск_расходки[Индекс11],0)),"")</f>
        <v/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0</v>
      </c>
      <c r="M11" s="140">
        <f>IF(ISNUMBER(SEARCH('Карта учёта'!$B$21,Расходка[Наименование расходного материала])),MAX($M$1:M10)+1,0)</f>
        <v>0</v>
      </c>
      <c r="N11" s="142">
        <f>IF(ISNUMBER(SEARCH('Карта учёта'!$B$22,Расходка[Наименование расходного материала])),MAX($N$1:N10)+1,0)</f>
        <v>0</v>
      </c>
      <c r="O11" s="140">
        <f>IF(ISNUMBER(SEARCH('Карта учёта'!$B$23,Расходка[Наименование расходного материала])),MAX($O$1:O10)+1,0)</f>
        <v>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/>
      </c>
      <c r="Z11" s="139" t="str">
        <f>IFERROR(INDEX(Расходка[Наименование расходного материала],MATCH(Расходка[№],Поиск_расходки[Индекс9],0)),"")</f>
        <v/>
      </c>
      <c r="AA11" s="139" t="str">
        <f>IFERROR(INDEX(Расходка[Наименование расходного материала],MATCH(Расходка[№],Поиск_расходки[Индекс10],0)),"")</f>
        <v/>
      </c>
      <c r="AB11" s="139" t="str">
        <f>IFERROR(INDEX(Расходка[Наименование расходного материала],MATCH(Расходка[№],Поиск_расходки[Индекс11],0)),"")</f>
        <v/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176</v>
      </c>
    </row>
    <row r="12" spans="1:37">
      <c r="A12">
        <v>11</v>
      </c>
      <c r="B12" t="s">
        <v>3</v>
      </c>
      <c r="C12" t="s">
        <v>395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0</v>
      </c>
      <c r="M12" s="140">
        <f>IF(ISNUMBER(SEARCH('Карта учёта'!$B$21,Расходка[Наименование расходного материала])),MAX($M$1:M11)+1,0)</f>
        <v>0</v>
      </c>
      <c r="N12" s="142">
        <f>IF(ISNUMBER(SEARCH('Карта учёта'!$B$22,Расходка[Наименование расходного материала])),MAX($N$1:N11)+1,0)</f>
        <v>0</v>
      </c>
      <c r="O12" s="140">
        <f>IF(ISNUMBER(SEARCH('Карта учёта'!$B$23,Расходка[Наименование расходного материала])),MAX($O$1:O11)+1,0)</f>
        <v>0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/>
      </c>
      <c r="Z12" s="139" t="str">
        <f>IFERROR(INDEX(Расходка[Наименование расходного материала],MATCH(Расходка[№],Поиск_расходки[Индекс9],0)),"")</f>
        <v/>
      </c>
      <c r="AA12" s="139" t="str">
        <f>IFERROR(INDEX(Расходка[Наименование расходного материала],MATCH(Расходка[№],Поиск_расходки[Индекс10],0)),"")</f>
        <v/>
      </c>
      <c r="AB12" s="139" t="str">
        <f>IFERROR(INDEX(Расходка[Наименование расходного материала],MATCH(Расходка[№],Поиск_расходки[Индекс11],0)),"")</f>
        <v/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396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0</v>
      </c>
      <c r="M13" s="140">
        <f>IF(ISNUMBER(SEARCH('Карта учёта'!$B$21,Расходка[Наименование расходного материала])),MAX($M$1:M12)+1,0)</f>
        <v>0</v>
      </c>
      <c r="N13" s="142">
        <f>IF(ISNUMBER(SEARCH('Карта учёта'!$B$22,Расходка[Наименование расходного материала])),MAX($N$1:N12)+1,0)</f>
        <v>0</v>
      </c>
      <c r="O13" s="140">
        <f>IF(ISNUMBER(SEARCH('Карта учёта'!$B$23,Расходка[Наименование расходного материала])),MAX($O$1:O12)+1,0)</f>
        <v>0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/>
      </c>
      <c r="Z13" s="139" t="str">
        <f>IFERROR(INDEX(Расходка[Наименование расходного материала],MATCH(Расходка[№],Поиск_расходки[Индекс9],0)),"")</f>
        <v/>
      </c>
      <c r="AA13" s="139" t="str">
        <f>IFERROR(INDEX(Расходка[Наименование расходного материала],MATCH(Расходка[№],Поиск_расходки[Индекс10],0)),"")</f>
        <v/>
      </c>
      <c r="AB13" s="139" t="str">
        <f>IFERROR(INDEX(Расходка[Наименование расходного материала],MATCH(Расходка[№],Поиск_расходки[Индекс11],0)),"")</f>
        <v/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386</v>
      </c>
    </row>
    <row r="14" spans="1:37">
      <c r="A14">
        <v>13</v>
      </c>
      <c r="B14" t="s">
        <v>3</v>
      </c>
      <c r="C14" t="s">
        <v>397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0</v>
      </c>
      <c r="M14" s="140">
        <f>IF(ISNUMBER(SEARCH('Карта учёта'!$B$21,Расходка[Наименование расходного материала])),MAX($M$1:M13)+1,0)</f>
        <v>0</v>
      </c>
      <c r="N14" s="142">
        <f>IF(ISNUMBER(SEARCH('Карта учёта'!$B$22,Расходка[Наименование расходного материала])),MAX($N$1:N13)+1,0)</f>
        <v>0</v>
      </c>
      <c r="O14" s="140">
        <f>IF(ISNUMBER(SEARCH('Карта учёта'!$B$23,Расходка[Наименование расходного материала])),MAX($O$1:O13)+1,0)</f>
        <v>0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/>
      </c>
      <c r="Z14" s="139" t="str">
        <f>IFERROR(INDEX(Расходка[Наименование расходного материала],MATCH(Расходка[№],Поиск_расходки[Индекс9],0)),"")</f>
        <v/>
      </c>
      <c r="AA14" s="139" t="str">
        <f>IFERROR(INDEX(Расходка[Наименование расходного материала],MATCH(Расходка[№],Поиск_расходки[Индекс10],0)),"")</f>
        <v/>
      </c>
      <c r="AB14" s="139" t="str">
        <f>IFERROR(INDEX(Расходка[Наименование расходного материала],MATCH(Расходка[№],Поиск_расходки[Индекс11],0)),"")</f>
        <v/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387</v>
      </c>
    </row>
    <row r="15" spans="1:37">
      <c r="A15">
        <v>14</v>
      </c>
      <c r="B15" t="s">
        <v>3</v>
      </c>
      <c r="C15" t="s">
        <v>436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0</v>
      </c>
      <c r="M15" s="140">
        <f>IF(ISNUMBER(SEARCH('Карта учёта'!$B$21,Расходка[Наименование расходного материала])),MAX($M$1:M14)+1,0)</f>
        <v>0</v>
      </c>
      <c r="N15" s="142">
        <f>IF(ISNUMBER(SEARCH('Карта учёта'!$B$22,Расходка[Наименование расходного материала])),MAX($N$1:N14)+1,0)</f>
        <v>0</v>
      </c>
      <c r="O15" s="140">
        <f>IF(ISNUMBER(SEARCH('Карта учёта'!$B$23,Расходка[Наименование расходного материала])),MAX($O$1:O14)+1,0)</f>
        <v>0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/>
      </c>
      <c r="Z15" s="139" t="str">
        <f>IFERROR(INDEX(Расходка[Наименование расходного материала],MATCH(Расходка[№],Поиск_расходки[Индекс9],0)),"")</f>
        <v/>
      </c>
      <c r="AA15" s="139" t="str">
        <f>IFERROR(INDEX(Расходка[Наименование расходного материала],MATCH(Расходка[№],Поиск_расходки[Индекс10],0)),"")</f>
        <v/>
      </c>
      <c r="AB15" s="139" t="str">
        <f>IFERROR(INDEX(Расходка[Наименование расходного материала],MATCH(Расходка[№],Поиск_расходки[Индекс11],0)),"")</f>
        <v/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388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0</v>
      </c>
      <c r="M16" s="140">
        <f>IF(ISNUMBER(SEARCH('Карта учёта'!$B$21,Расходка[Наименование расходного материала])),MAX($M$1:M15)+1,0)</f>
        <v>0</v>
      </c>
      <c r="N16" s="142">
        <f>IF(ISNUMBER(SEARCH('Карта учёта'!$B$22,Расходка[Наименование расходного материала])),MAX($N$1:N15)+1,0)</f>
        <v>0</v>
      </c>
      <c r="O16" s="140">
        <f>IF(ISNUMBER(SEARCH('Карта учёта'!$B$23,Расходка[Наименование расходного материала])),MAX($O$1:O15)+1,0)</f>
        <v>0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/>
      </c>
      <c r="Z16" s="139" t="str">
        <f>IFERROR(INDEX(Расходка[Наименование расходного материала],MATCH(Расходка[№],Поиск_расходки[Индекс9],0)),"")</f>
        <v/>
      </c>
      <c r="AA16" s="139" t="str">
        <f>IFERROR(INDEX(Расходка[Наименование расходного материала],MATCH(Расходка[№],Поиск_расходки[Индекс10],0)),"")</f>
        <v/>
      </c>
      <c r="AB16" s="139" t="str">
        <f>IFERROR(INDEX(Расходка[Наименование расходного материала],MATCH(Расходка[№],Поиск_расходки[Индекс11],0)),"")</f>
        <v/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419</v>
      </c>
      <c r="AI16">
        <v>136170</v>
      </c>
    </row>
    <row r="17" spans="1:33">
      <c r="A17">
        <v>16</v>
      </c>
      <c r="B17" t="s">
        <v>3</v>
      </c>
      <c r="C17" t="s">
        <v>398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0</v>
      </c>
      <c r="M17" s="140">
        <f>IF(ISNUMBER(SEARCH('Карта учёта'!$B$21,Расходка[Наименование расходного материала])),MAX($M$1:M16)+1,0)</f>
        <v>0</v>
      </c>
      <c r="N17" s="142">
        <f>IF(ISNUMBER(SEARCH('Карта учёта'!$B$22,Расходка[Наименование расходного материала])),MAX($N$1:N16)+1,0)</f>
        <v>0</v>
      </c>
      <c r="O17" s="140">
        <f>IF(ISNUMBER(SEARCH('Карта учёта'!$B$23,Расходка[Наименование расходного материала])),MAX($O$1:O16)+1,0)</f>
        <v>0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/>
      </c>
      <c r="Z17" s="139" t="str">
        <f>IFERROR(INDEX(Расходка[Наименование расходного материала],MATCH(Расходка[№],Поиск_расходки[Индекс9],0)),"")</f>
        <v/>
      </c>
      <c r="AA17" s="139" t="str">
        <f>IFERROR(INDEX(Расходка[Наименование расходного материала],MATCH(Расходка[№],Поиск_расходки[Индекс10],0)),"")</f>
        <v/>
      </c>
      <c r="AB17" s="139" t="str">
        <f>IFERROR(INDEX(Расходка[Наименование расходного материала],MATCH(Расходка[№],Поиск_расходки[Индекс11],0)),"")</f>
        <v/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416</v>
      </c>
    </row>
    <row r="18" spans="1:33">
      <c r="A18">
        <v>17</v>
      </c>
      <c r="B18" t="s">
        <v>3</v>
      </c>
      <c r="C18" t="s">
        <v>426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0</v>
      </c>
      <c r="M18" s="140">
        <f>IF(ISNUMBER(SEARCH('Карта учёта'!$B$21,Расходка[Наименование расходного материала])),MAX($M$1:M17)+1,0)</f>
        <v>0</v>
      </c>
      <c r="N18" s="142">
        <f>IF(ISNUMBER(SEARCH('Карта учёта'!$B$22,Расходка[Наименование расходного материала])),MAX($N$1:N17)+1,0)</f>
        <v>0</v>
      </c>
      <c r="O18" s="140">
        <f>IF(ISNUMBER(SEARCH('Карта учёта'!$B$23,Расходка[Наименование расходного материала])),MAX($O$1:O17)+1,0)</f>
        <v>0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/>
      </c>
      <c r="Z18" s="139" t="str">
        <f>IFERROR(INDEX(Расходка[Наименование расходного материала],MATCH(Расходка[№],Поиск_расходки[Индекс9],0)),"")</f>
        <v/>
      </c>
      <c r="AA18" s="139" t="str">
        <f>IFERROR(INDEX(Расходка[Наименование расходного материала],MATCH(Расходка[№],Поиск_расходки[Индекс10],0)),"")</f>
        <v/>
      </c>
      <c r="AB18" s="139" t="str">
        <f>IFERROR(INDEX(Расходка[Наименование расходного материала],MATCH(Расходка[№],Поиск_расходки[Индекс11],0)),"")</f>
        <v/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399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1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0</v>
      </c>
      <c r="M19" s="140">
        <f>IF(ISNUMBER(SEARCH('Карта учёта'!$B$21,Расходка[Наименование расходного материала])),MAX($M$1:M18)+1,0)</f>
        <v>0</v>
      </c>
      <c r="N19" s="142">
        <f>IF(ISNUMBER(SEARCH('Карта учёта'!$B$22,Расходка[Наименование расходного материала])),MAX($N$1:N18)+1,0)</f>
        <v>0</v>
      </c>
      <c r="O19" s="140">
        <f>IF(ISNUMBER(SEARCH('Карта учёта'!$B$23,Расходка[Наименование расходного материала])),MAX($O$1:O18)+1,0)</f>
        <v>0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/>
      </c>
      <c r="Z19" s="139" t="str">
        <f>IFERROR(INDEX(Расходка[Наименование расходного материала],MATCH(Расходка[№],Поиск_расходки[Индекс9],0)),"")</f>
        <v/>
      </c>
      <c r="AA19" s="139" t="str">
        <f>IFERROR(INDEX(Расходка[Наименование расходного материала],MATCH(Расходка[№],Поиск_расходки[Индекс10],0)),"")</f>
        <v/>
      </c>
      <c r="AB19" s="139" t="str">
        <f>IFERROR(INDEX(Расходка[Наименование расходного материала],MATCH(Расходка[№],Поиск_расходки[Индекс11],0)),"")</f>
        <v/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400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0</v>
      </c>
      <c r="M20" s="140">
        <f>IF(ISNUMBER(SEARCH('Карта учёта'!$B$21,Расходка[Наименование расходного материала])),MAX($M$1:M19)+1,0)</f>
        <v>1</v>
      </c>
      <c r="N20" s="142">
        <f>IF(ISNUMBER(SEARCH('Карта учёта'!$B$22,Расходка[Наименование расходного материала])),MAX($N$1:N19)+1,0)</f>
        <v>1</v>
      </c>
      <c r="O20" s="140">
        <f>IF(ISNUMBER(SEARCH('Карта учёта'!$B$23,Расходка[Наименование расходного материала])),MAX($O$1:O19)+1,0)</f>
        <v>1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/>
      </c>
      <c r="Z20" s="139" t="str">
        <f>IFERROR(INDEX(Расходка[Наименование расходного материала],MATCH(Расходка[№],Поиск_расходки[Индекс9],0)),"")</f>
        <v/>
      </c>
      <c r="AA20" s="139" t="str">
        <f>IFERROR(INDEX(Расходка[Наименование расходного материала],MATCH(Расходка[№],Поиск_расходки[Индекс10],0)),"")</f>
        <v/>
      </c>
      <c r="AB20" s="139" t="str">
        <f>IFERROR(INDEX(Расходка[Наименование расходного материала],MATCH(Расходка[№],Поиск_расходки[Индекс11],0)),"")</f>
        <v/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7" t="s">
        <v>430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0</v>
      </c>
      <c r="M21" s="140">
        <f>IF(ISNUMBER(SEARCH('Карта учёта'!$B$21,Расходка[Наименование расходного материала])),MAX($M$1:M20)+1,0)</f>
        <v>0</v>
      </c>
      <c r="N21" s="142">
        <f>IF(ISNUMBER(SEARCH('Карта учёта'!$B$22,Расходка[Наименование расходного материала])),MAX($N$1:N20)+1,0)</f>
        <v>0</v>
      </c>
      <c r="O21" s="140">
        <f>IF(ISNUMBER(SEARCH('Карта учёта'!$B$23,Расходка[Наименование расходного материала])),MAX($O$1:O20)+1,0)</f>
        <v>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/>
      </c>
      <c r="Z21" s="139" t="str">
        <f>IFERROR(INDEX(Расходка[Наименование расходного материала],MATCH(Расходка[№],Поиск_расходки[Индекс9],0)),"")</f>
        <v/>
      </c>
      <c r="AA21" s="139" t="str">
        <f>IFERROR(INDEX(Расходка[Наименование расходного материала],MATCH(Расходка[№],Поиск_расходки[Индекс10],0)),"")</f>
        <v/>
      </c>
      <c r="AB21" s="139" t="str">
        <f>IFERROR(INDEX(Расходка[Наименование расходного материала],MATCH(Расходка[№],Поиск_расходки[Индекс11],0)),"")</f>
        <v/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429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0</v>
      </c>
      <c r="M22" s="140">
        <f>IF(ISNUMBER(SEARCH('Карта учёта'!$B$21,Расходка[Наименование расходного материала])),MAX($M$1:M21)+1,0)</f>
        <v>0</v>
      </c>
      <c r="N22" s="142">
        <f>IF(ISNUMBER(SEARCH('Карта учёта'!$B$22,Расходка[Наименование расходного материала])),MAX($N$1:N21)+1,0)</f>
        <v>0</v>
      </c>
      <c r="O22" s="140">
        <f>IF(ISNUMBER(SEARCH('Карта учёта'!$B$23,Расходка[Наименование расходного материала])),MAX($O$1:O21)+1,0)</f>
        <v>0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/>
      </c>
      <c r="Z22" s="139" t="str">
        <f>IFERROR(INDEX(Расходка[Наименование расходного материала],MATCH(Расходка[№],Поиск_расходки[Индекс9],0)),"")</f>
        <v/>
      </c>
      <c r="AA22" s="139" t="str">
        <f>IFERROR(INDEX(Расходка[Наименование расходного материала],MATCH(Расходка[№],Поиск_расходки[Индекс10],0)),"")</f>
        <v/>
      </c>
      <c r="AB22" s="139" t="str">
        <f>IFERROR(INDEX(Расходка[Наименование расходного материала],MATCH(Расходка[№],Поиск_расходки[Индекс11],0)),"")</f>
        <v/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9" t="s">
        <v>445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0</v>
      </c>
      <c r="M23" s="140">
        <f>IF(ISNUMBER(SEARCH('Карта учёта'!$B$21,Расходка[Наименование расходного материала])),MAX($M$1:M22)+1,0)</f>
        <v>0</v>
      </c>
      <c r="N23" s="142">
        <f>IF(ISNUMBER(SEARCH('Карта учёта'!$B$22,Расходка[Наименование расходного материала])),MAX($N$1:N22)+1,0)</f>
        <v>0</v>
      </c>
      <c r="O23" s="140">
        <f>IF(ISNUMBER(SEARCH('Карта учёта'!$B$23,Расходка[Наименование расходного материала])),MAX($O$1:O22)+1,0)</f>
        <v>0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/>
      </c>
      <c r="Z23" s="139" t="str">
        <f>IFERROR(INDEX(Расходка[Наименование расходного материала],MATCH(Расходка[№],Поиск_расходки[Индекс9],0)),"")</f>
        <v/>
      </c>
      <c r="AA23" s="139" t="str">
        <f>IFERROR(INDEX(Расходка[Наименование расходного материала],MATCH(Расходка[№],Поиск_расходки[Индекс10],0)),"")</f>
        <v/>
      </c>
      <c r="AB23" s="139" t="str">
        <f>IFERROR(INDEX(Расходка[Наименование расходного материала],MATCH(Расходка[№],Поиск_расходки[Индекс11],0)),"")</f>
        <v/>
      </c>
      <c r="AC23" s="139" t="str">
        <f>IFERROR(INDEX(Расходка[Наименование расходного материала],MATCH(Расходка[№],Поиск_расходки[Индекс12],0)),"")</f>
        <v>DES,Firehawk</v>
      </c>
      <c r="AD23" s="139" t="str">
        <f>IFERROR(INDEX(Расходка[Наименование расходного материала],MATCH(Расходка[№],Поиск_расходки[Индекс13],0)),"")</f>
        <v>DES,Firehawk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" t="s">
        <v>346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0</v>
      </c>
      <c r="M24" s="140">
        <f>IF(ISNUMBER(SEARCH('Карта учёта'!$B$21,Расходка[Наименование расходного материала])),MAX($M$1:M23)+1,0)</f>
        <v>0</v>
      </c>
      <c r="N24" s="142">
        <f>IF(ISNUMBER(SEARCH('Карта учёта'!$B$22,Расходка[Наименование расходного материала])),MAX($N$1:N23)+1,0)</f>
        <v>0</v>
      </c>
      <c r="O24" s="140">
        <f>IF(ISNUMBER(SEARCH('Карта учёта'!$B$23,Расходка[Наименование расходного материала])),MAX($O$1:O23)+1,0)</f>
        <v>0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/>
      </c>
      <c r="Z24" s="139" t="str">
        <f>IFERROR(INDEX(Расходка[Наименование расходного материала],MATCH(Расходка[№],Поиск_расходки[Индекс9],0)),"")</f>
        <v/>
      </c>
      <c r="AA24" s="139" t="str">
        <f>IFERROR(INDEX(Расходка[Наименование расходного материала],MATCH(Расходка[№],Поиск_расходки[Индекс10],0)),"")</f>
        <v/>
      </c>
      <c r="AB24" s="139" t="str">
        <f>IFERROR(INDEX(Расходка[Наименование расходного материала],MATCH(Расходка[№],Поиск_расходки[Индекс11],0)),"")</f>
        <v/>
      </c>
      <c r="AC24" s="139" t="str">
        <f>IFERROR(INDEX(Расходка[Наименование расходного материала],MATCH(Расходка[№],Поиск_расходки[Индекс12],0)),"")</f>
        <v>BMS, Integtity</v>
      </c>
      <c r="AD24" s="139" t="str">
        <f>IFERROR(INDEX(Расходка[Наименование расходного материала],MATCH(Расходка[№],Поиск_расходки[Индекс13],0)),"")</f>
        <v>BMS, Integtity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401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0</v>
      </c>
      <c r="M25" s="140">
        <f>IF(ISNUMBER(SEARCH('Карта учёта'!$B$21,Расходка[Наименование расходного материала])),MAX($M$1:M24)+1,0)</f>
        <v>0</v>
      </c>
      <c r="N25" s="142">
        <f>IF(ISNUMBER(SEARCH('Карта учёта'!$B$22,Расходка[Наименование расходного материала])),MAX($N$1:N24)+1,0)</f>
        <v>0</v>
      </c>
      <c r="O25" s="140">
        <f>IF(ISNUMBER(SEARCH('Карта учёта'!$B$23,Расходка[Наименование расходного материала])),MAX($O$1:O24)+1,0)</f>
        <v>0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/>
      </c>
      <c r="Z25" s="139" t="str">
        <f>IFERROR(INDEX(Расходка[Наименование расходного материала],MATCH(Расходка[№],Поиск_расходки[Индекс9],0)),"")</f>
        <v/>
      </c>
      <c r="AA25" s="139" t="str">
        <f>IFERROR(INDEX(Расходка[Наименование расходного материала],MATCH(Расходка[№],Поиск_расходки[Индекс10],0)),"")</f>
        <v/>
      </c>
      <c r="AB25" s="139" t="str">
        <f>IFERROR(INDEX(Расходка[Наименование расходного материала],MATCH(Расходка[№],Поиск_расходки[Индекс11],0)),"")</f>
        <v/>
      </c>
      <c r="AC25" s="139" t="str">
        <f>IFERROR(INDEX(Расходка[Наименование расходного материала],MATCH(Расходка[№],Поиск_расходки[Индекс12],0)),"")</f>
        <v>Guidezilla™ II 6F</v>
      </c>
      <c r="AD25" s="139" t="str">
        <f>IFERROR(INDEX(Расходка[Наименование расходного материала],MATCH(Расходка[№],Поиск_расходки[Индекс13],0)),"")</f>
        <v>Guidezilla™ II 6F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427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0</v>
      </c>
      <c r="M26" s="142">
        <f>IF(ISNUMBER(SEARCH('Карта учёта'!$B$21,Расходка[Наименование расходного материала])),MAX($M$1:M25)+1,0)</f>
        <v>0</v>
      </c>
      <c r="N26" s="142">
        <f>IF(ISNUMBER(SEARCH('Карта учёта'!$B$22,Расходка[Наименование расходного материала])),MAX($N$1:N25)+1,0)</f>
        <v>0</v>
      </c>
      <c r="O26" s="142">
        <f>IF(ISNUMBER(SEARCH('Карта учёта'!$B$23,Расходка[Наименование расходного материала])),MAX($O$1:O25)+1,0)</f>
        <v>0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/>
      </c>
      <c r="Z26" s="144" t="str">
        <f>IFERROR(INDEX(Расходка[Наименование расходного материала],MATCH(Расходка[№],Поиск_расходки[Индекс9],0)),"")</f>
        <v/>
      </c>
      <c r="AA26" s="144" t="str">
        <f>IFERROR(INDEX(Расходка[Наименование расходного материала],MATCH(Расходка[№],Поиск_расходки[Индекс10],0)),"")</f>
        <v/>
      </c>
      <c r="AB26" s="144" t="str">
        <f>IFERROR(INDEX(Расходка[Наименование расходного материала],MATCH(Расходка[№],Поиск_расходки[Индекс11],0)),"")</f>
        <v/>
      </c>
      <c r="AC26" s="144" t="str">
        <f>IFERROR(INDEX(Расходка[Наименование расходного материала],MATCH(Расходка[№],Поиск_расходки[Индекс12],0)),"")</f>
        <v>Telescope ™ II 6F</v>
      </c>
      <c r="AD26" s="144" t="str">
        <f>IFERROR(INDEX(Расходка[Наименование расходного материала],MATCH(Расходка[№],Поиск_расходки[Индекс13],0)),"")</f>
        <v>Telescope ™ II 6F</v>
      </c>
      <c r="AF26" s="4" t="s">
        <v>5</v>
      </c>
      <c r="AG26" s="4" t="s">
        <v>374</v>
      </c>
    </row>
    <row r="27" spans="1:33">
      <c r="A27">
        <v>26</v>
      </c>
      <c r="B27" t="s">
        <v>4</v>
      </c>
      <c r="C27" t="s">
        <v>402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0</v>
      </c>
      <c r="M27" s="142">
        <f>IF(ISNUMBER(SEARCH('Карта учёта'!$B$21,Расходка[Наименование расходного материала])),MAX($M$1:M26)+1,0)</f>
        <v>0</v>
      </c>
      <c r="N27" s="142">
        <f>IF(ISNUMBER(SEARCH('Карта учёта'!$B$22,Расходка[Наименование расходного материала])),MAX($N$1:N26)+1,0)</f>
        <v>0</v>
      </c>
      <c r="O27" s="142">
        <f>IF(ISNUMBER(SEARCH('Карта учёта'!$B$23,Расходка[Наименование расходного материала])),MAX($O$1:O26)+1,0)</f>
        <v>0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/>
      </c>
      <c r="Z27" s="144" t="str">
        <f>IFERROR(INDEX(Расходка[Наименование расходного материала],MATCH(Расходка[№],Поиск_расходки[Индекс9],0)),"")</f>
        <v/>
      </c>
      <c r="AA27" s="144" t="str">
        <f>IFERROR(INDEX(Расходка[Наименование расходного материала],MATCH(Расходка[№],Поиск_расходки[Индекс10],0)),"")</f>
        <v/>
      </c>
      <c r="AB27" s="144" t="str">
        <f>IFERROR(INDEX(Расходка[Наименование расходного материала],MATCH(Расходка[№],Поиск_расходки[Индекс11],0)),"")</f>
        <v/>
      </c>
      <c r="AC27" s="144" t="str">
        <f>IFERROR(INDEX(Расходка[Наименование расходного материала],MATCH(Расходка[№],Поиск_расходки[Индекс12],0)),"")</f>
        <v>Launcher 6F EBU 3.5</v>
      </c>
      <c r="AD27" s="144" t="str">
        <f>IFERROR(INDEX(Расходка[Наименование расходного материала],MATCH(Расходка[№],Поиск_расходки[Индекс13],0)),"")</f>
        <v>Launcher 6F EBU 3.5</v>
      </c>
      <c r="AF27" s="4" t="s">
        <v>5</v>
      </c>
      <c r="AG27" s="4" t="s">
        <v>375</v>
      </c>
    </row>
    <row r="28" spans="1:33">
      <c r="A28">
        <v>27</v>
      </c>
      <c r="B28" t="s">
        <v>4</v>
      </c>
      <c r="C28" t="s">
        <v>403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0</v>
      </c>
      <c r="M28" s="142">
        <f>IF(ISNUMBER(SEARCH('Карта учёта'!$B$21,Расходка[Наименование расходного материала])),MAX($M$1:M27)+1,0)</f>
        <v>0</v>
      </c>
      <c r="N28" s="142">
        <f>IF(ISNUMBER(SEARCH('Карта учёта'!$B$22,Расходка[Наименование расходного материала])),MAX($N$1:N27)+1,0)</f>
        <v>0</v>
      </c>
      <c r="O28" s="142">
        <f>IF(ISNUMBER(SEARCH('Карта учёта'!$B$23,Расходка[Наименование расходного материала])),MAX($O$1:O27)+1,0)</f>
        <v>0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/>
      </c>
      <c r="Z28" s="144" t="str">
        <f>IFERROR(INDEX(Расходка[Наименование расходного материала],MATCH(Расходка[№],Поиск_расходки[Индекс9],0)),"")</f>
        <v/>
      </c>
      <c r="AA28" s="144" t="str">
        <f>IFERROR(INDEX(Расходка[Наименование расходного материала],MATCH(Расходка[№],Поиск_расходки[Индекс10],0)),"")</f>
        <v/>
      </c>
      <c r="AB28" s="144" t="str">
        <f>IFERROR(INDEX(Расходка[Наименование расходного материала],MATCH(Расходка[№],Поиск_расходки[Индекс11],0)),"")</f>
        <v/>
      </c>
      <c r="AC28" s="144" t="str">
        <f>IFERROR(INDEX(Расходка[Наименование расходного материала],MATCH(Расходка[№],Поиск_расходки[Индекс12],0)),"")</f>
        <v>Launcher 6F EBU 4.0</v>
      </c>
      <c r="AD28" s="144" t="str">
        <f>IFERROR(INDEX(Расходка[Наименование расходного материала],MATCH(Расходка[№],Поиск_расходки[Индекс13],0)),"")</f>
        <v>Launcher 6F EBU 4.0</v>
      </c>
      <c r="AF28" s="4" t="s">
        <v>6</v>
      </c>
      <c r="AG28" s="4" t="s">
        <v>160</v>
      </c>
    </row>
    <row r="29" spans="1:33">
      <c r="A29">
        <v>28</v>
      </c>
      <c r="B29" t="s">
        <v>4</v>
      </c>
      <c r="C29" t="s">
        <v>404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0</v>
      </c>
      <c r="M29" s="142">
        <f>IF(ISNUMBER(SEARCH('Карта учёта'!$B$21,Расходка[Наименование расходного материала])),MAX($M$1:M28)+1,0)</f>
        <v>0</v>
      </c>
      <c r="N29" s="142">
        <f>IF(ISNUMBER(SEARCH('Карта учёта'!$B$22,Расходка[Наименование расходного материала])),MAX($N$1:N28)+1,0)</f>
        <v>0</v>
      </c>
      <c r="O29" s="142">
        <f>IF(ISNUMBER(SEARCH('Карта учёта'!$B$23,Расходка[Наименование расходного материала])),MAX($O$1:O28)+1,0)</f>
        <v>0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/>
      </c>
      <c r="Z29" s="144" t="str">
        <f>IFERROR(INDEX(Расходка[Наименование расходного материала],MATCH(Расходка[№],Поиск_расходки[Индекс9],0)),"")</f>
        <v/>
      </c>
      <c r="AA29" s="144" t="str">
        <f>IFERROR(INDEX(Расходка[Наименование расходного материала],MATCH(Расходка[№],Поиск_расходки[Индекс10],0)),"")</f>
        <v/>
      </c>
      <c r="AB29" s="144" t="str">
        <f>IFERROR(INDEX(Расходка[Наименование расходного материала],MATCH(Расходка[№],Поиск_расходки[Индекс11],0)),"")</f>
        <v/>
      </c>
      <c r="AC29" s="144" t="str">
        <f>IFERROR(INDEX(Расходка[Наименование расходного материала],MATCH(Расходка[№],Поиск_расходки[Индекс12],0)),"")</f>
        <v>Launcher 6F JL 3.5</v>
      </c>
      <c r="AD29" s="144" t="str">
        <f>IFERROR(INDEX(Расходка[Наименование расходного материала],MATCH(Расходка[№],Поиск_расходки[Индекс13],0)),"")</f>
        <v>Launcher 6F JL 3.5</v>
      </c>
      <c r="AF29" s="4" t="s">
        <v>6</v>
      </c>
      <c r="AG29" s="4" t="s">
        <v>420</v>
      </c>
    </row>
    <row r="30" spans="1:33">
      <c r="A30">
        <v>29</v>
      </c>
      <c r="B30" t="s">
        <v>4</v>
      </c>
      <c r="C30" t="s">
        <v>405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0</v>
      </c>
      <c r="M30" s="142">
        <f>IF(ISNUMBER(SEARCH('Карта учёта'!$B$21,Расходка[Наименование расходного материала])),MAX($M$1:M29)+1,0)</f>
        <v>0</v>
      </c>
      <c r="N30" s="142">
        <f>IF(ISNUMBER(SEARCH('Карта учёта'!$B$22,Расходка[Наименование расходного материала])),MAX($N$1:N29)+1,0)</f>
        <v>0</v>
      </c>
      <c r="O30" s="142">
        <f>IF(ISNUMBER(SEARCH('Карта учёта'!$B$23,Расходка[Наименование расходного материала])),MAX($O$1:O29)+1,0)</f>
        <v>0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/>
      </c>
      <c r="Z30" s="144" t="str">
        <f>IFERROR(INDEX(Расходка[Наименование расходного материала],MATCH(Расходка[№],Поиск_расходки[Индекс9],0)),"")</f>
        <v/>
      </c>
      <c r="AA30" s="144" t="str">
        <f>IFERROR(INDEX(Расходка[Наименование расходного материала],MATCH(Расходка[№],Поиск_расходки[Индекс10],0)),"")</f>
        <v/>
      </c>
      <c r="AB30" s="144" t="str">
        <f>IFERROR(INDEX(Расходка[Наименование расходного материала],MATCH(Расходка[№],Поиск_расходки[Индекс11],0)),"")</f>
        <v/>
      </c>
      <c r="AC30" s="144" t="str">
        <f>IFERROR(INDEX(Расходка[Наименование расходного материала],MATCH(Расходка[№],Поиск_расходки[Индекс12],0)),"")</f>
        <v>Launcher 6F JL 4.0</v>
      </c>
      <c r="AD30" s="144" t="str">
        <f>IFERROR(INDEX(Расходка[Наименование расходного материала],MATCH(Расходка[№],Поиск_расходки[Индекс13],0)),"")</f>
        <v>Launcher 6F JL 4.0</v>
      </c>
      <c r="AF30" s="4" t="s">
        <v>6</v>
      </c>
      <c r="AG30" s="4" t="s">
        <v>431</v>
      </c>
    </row>
    <row r="31" spans="1:33">
      <c r="A31">
        <v>30</v>
      </c>
      <c r="B31" t="s">
        <v>4</v>
      </c>
      <c r="C31" t="s">
        <v>411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0</v>
      </c>
      <c r="M31" s="142">
        <f>IF(ISNUMBER(SEARCH('Карта учёта'!$B$21,Расходка[Наименование расходного материала])),MAX($M$1:M30)+1,0)</f>
        <v>0</v>
      </c>
      <c r="N31" s="142">
        <f>IF(ISNUMBER(SEARCH('Карта учёта'!$B$22,Расходка[Наименование расходного материала])),MAX($N$1:N30)+1,0)</f>
        <v>0</v>
      </c>
      <c r="O31" s="142">
        <f>IF(ISNUMBER(SEARCH('Карта учёта'!$B$23,Расходка[Наименование расходного материала])),MAX($O$1:O30)+1,0)</f>
        <v>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/>
      </c>
      <c r="Z31" s="144" t="str">
        <f>IFERROR(INDEX(Расходка[Наименование расходного материала],MATCH(Расходка[№],Поиск_расходки[Индекс9],0)),"")</f>
        <v/>
      </c>
      <c r="AA31" s="144" t="str">
        <f>IFERROR(INDEX(Расходка[Наименование расходного материала],MATCH(Расходка[№],Поиск_расходки[Индекс10],0)),"")</f>
        <v/>
      </c>
      <c r="AB31" s="144" t="str">
        <f>IFERROR(INDEX(Расходка[Наименование расходного материала],MATCH(Расходка[№],Поиск_расходки[Индекс11],0)),"")</f>
        <v/>
      </c>
      <c r="AC31" s="144" t="str">
        <f>IFERROR(INDEX(Расходка[Наименование расходного материала],MATCH(Расходка[№],Поиск_расходки[Индекс12],0)),"")</f>
        <v>Launcher 6F JL 4.5</v>
      </c>
      <c r="AD31" s="144" t="str">
        <f>IFERROR(INDEX(Расходка[Наименование расходного материала],MATCH(Расходка[№],Поиск_расходки[Индекс13],0)),"")</f>
        <v>Launcher 6F JL 4.5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446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0</v>
      </c>
      <c r="M32" s="142">
        <f>IF(ISNUMBER(SEARCH('Карта учёта'!$B$21,Расходка[Наименование расходного материала])),MAX($M$1:M31)+1,0)</f>
        <v>0</v>
      </c>
      <c r="N32" s="142">
        <f>IF(ISNUMBER(SEARCH('Карта учёта'!$B$22,Расходка[Наименование расходного материала])),MAX($N$1:N31)+1,0)</f>
        <v>0</v>
      </c>
      <c r="O32" s="142">
        <f>IF(ISNUMBER(SEARCH('Карта учёта'!$B$23,Расходка[Наименование расходного материала])),MAX($O$1:O31)+1,0)</f>
        <v>0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/>
      </c>
      <c r="Z32" s="144" t="str">
        <f>IFERROR(INDEX(Расходка[Наименование расходного материала],MATCH(Расходка[№],Поиск_расходки[Индекс9],0)),"")</f>
        <v/>
      </c>
      <c r="AA32" s="144" t="str">
        <f>IFERROR(INDEX(Расходка[Наименование расходного материала],MATCH(Расходка[№],Поиск_расходки[Индекс10],0)),"")</f>
        <v/>
      </c>
      <c r="AB32" s="144" t="str">
        <f>IFERROR(INDEX(Расходка[Наименование расходного материала],MATCH(Расходка[№],Поиск_расходки[Индекс11],0)),"")</f>
        <v/>
      </c>
      <c r="AC32" s="144" t="str">
        <f>IFERROR(INDEX(Расходка[Наименование расходного материала],MATCH(Расходка[№],Поиск_расходки[Индекс12],0)),"")</f>
        <v>Launcher 6F AL 1</v>
      </c>
      <c r="AD32" s="144" t="str">
        <f>IFERROR(INDEX(Расходка[Наименование расходного материала],MATCH(Расходка[№],Поиск_расходки[Индекс13],0)),"")</f>
        <v>Launcher 6F AL 1</v>
      </c>
      <c r="AF32" s="4" t="s">
        <v>6</v>
      </c>
      <c r="AG32" s="4" t="s">
        <v>161</v>
      </c>
    </row>
    <row r="33" spans="1:33">
      <c r="A33">
        <v>32</v>
      </c>
      <c r="B33" t="s">
        <v>4</v>
      </c>
      <c r="C33" t="s">
        <v>447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0</v>
      </c>
      <c r="M33" s="142">
        <f>IF(ISNUMBER(SEARCH('Карта учёта'!$B$21,Расходка[Наименование расходного материала])),MAX($M$1:M32)+1,0)</f>
        <v>0</v>
      </c>
      <c r="N33" s="142">
        <f>IF(ISNUMBER(SEARCH('Карта учёта'!$B$22,Расходка[Наименование расходного материала])),MAX($N$1:N32)+1,0)</f>
        <v>0</v>
      </c>
      <c r="O33" s="142">
        <f>IF(ISNUMBER(SEARCH('Карта учёта'!$B$23,Расходка[Наименование расходного материала])),MAX($O$1:O32)+1,0)</f>
        <v>0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/>
      </c>
      <c r="Z33" s="144" t="str">
        <f>IFERROR(INDEX(Расходка[Наименование расходного материала],MATCH(Расходка[№],Поиск_расходки[Индекс9],0)),"")</f>
        <v/>
      </c>
      <c r="AA33" s="144" t="str">
        <f>IFERROR(INDEX(Расходка[Наименование расходного материала],MATCH(Расходка[№],Поиск_расходки[Индекс10],0)),"")</f>
        <v/>
      </c>
      <c r="AB33" s="144" t="str">
        <f>IFERROR(INDEX(Расходка[Наименование расходного материала],MATCH(Расходка[№],Поиск_расходки[Индекс11],0)),"")</f>
        <v/>
      </c>
      <c r="AC33" s="144" t="str">
        <f>IFERROR(INDEX(Расходка[Наименование расходного материала],MATCH(Расходка[№],Поиск_расходки[Индекс12],0)),"")</f>
        <v>Launcher 6F AL 2</v>
      </c>
      <c r="AD33" s="144" t="str">
        <f>IFERROR(INDEX(Расходка[Наименование расходного материала],MATCH(Расходка[№],Поиск_расходки[Индекс13],0)),"")</f>
        <v>Launcher 6F AL 2</v>
      </c>
      <c r="AF33" s="4" t="s">
        <v>6</v>
      </c>
      <c r="AG33" s="4" t="s">
        <v>164</v>
      </c>
    </row>
    <row r="34" spans="1:33">
      <c r="A34">
        <v>33</v>
      </c>
      <c r="B34" t="s">
        <v>4</v>
      </c>
      <c r="C34" t="s">
        <v>406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0</v>
      </c>
      <c r="M34" s="142">
        <f>IF(ISNUMBER(SEARCH('Карта учёта'!$B$21,Расходка[Наименование расходного материала])),MAX($M$1:M33)+1,0)</f>
        <v>0</v>
      </c>
      <c r="N34" s="142">
        <f>IF(ISNUMBER(SEARCH('Карта учёта'!$B$22,Расходка[Наименование расходного материала])),MAX($N$1:N33)+1,0)</f>
        <v>0</v>
      </c>
      <c r="O34" s="142">
        <f>IF(ISNUMBER(SEARCH('Карта учёта'!$B$23,Расходка[Наименование расходного материала])),MAX($O$1:O33)+1,0)</f>
        <v>0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/>
      </c>
      <c r="Z34" s="144" t="str">
        <f>IFERROR(INDEX(Расходка[Наименование расходного материала],MATCH(Расходка[№],Поиск_расходки[Индекс9],0)),"")</f>
        <v/>
      </c>
      <c r="AA34" s="144" t="str">
        <f>IFERROR(INDEX(Расходка[Наименование расходного материала],MATCH(Расходка[№],Поиск_расходки[Индекс10],0)),"")</f>
        <v/>
      </c>
      <c r="AB34" s="144" t="str">
        <f>IFERROR(INDEX(Расходка[Наименование расходного материала],MATCH(Расходка[№],Поиск_расходки[Индекс11],0)),"")</f>
        <v/>
      </c>
      <c r="AC34" s="144" t="str">
        <f>IFERROR(INDEX(Расходка[Наименование расходного материала],MATCH(Расходка[№],Поиск_расходки[Индекс12],0)),"")</f>
        <v>Launcher 6F JR 3.5</v>
      </c>
      <c r="AD34" s="144" t="str">
        <f>IFERROR(INDEX(Расходка[Наименование расходного материала],MATCH(Расходка[№],Поиск_расходки[Индекс13],0)),"")</f>
        <v>Launcher 6F JR 3.5</v>
      </c>
      <c r="AF34" s="4" t="s">
        <v>6</v>
      </c>
      <c r="AG34" s="4" t="s">
        <v>166</v>
      </c>
    </row>
    <row r="35" spans="1:33">
      <c r="A35">
        <v>34</v>
      </c>
      <c r="B35" t="s">
        <v>4</v>
      </c>
      <c r="C35" t="s">
        <v>407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0</v>
      </c>
      <c r="M35" s="142">
        <f>IF(ISNUMBER(SEARCH('Карта учёта'!$B$21,Расходка[Наименование расходного материала])),MAX($M$1:M34)+1,0)</f>
        <v>0</v>
      </c>
      <c r="N35" s="142">
        <f>IF(ISNUMBER(SEARCH('Карта учёта'!$B$22,Расходка[Наименование расходного материала])),MAX($N$1:N34)+1,0)</f>
        <v>0</v>
      </c>
      <c r="O35" s="142">
        <f>IF(ISNUMBER(SEARCH('Карта учёта'!$B$23,Расходка[Наименование расходного материала])),MAX($O$1:O34)+1,0)</f>
        <v>0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/>
      </c>
      <c r="Z35" s="144" t="str">
        <f>IFERROR(INDEX(Расходка[Наименование расходного материала],MATCH(Расходка[№],Поиск_расходки[Индекс9],0)),"")</f>
        <v/>
      </c>
      <c r="AA35" s="144" t="str">
        <f>IFERROR(INDEX(Расходка[Наименование расходного материала],MATCH(Расходка[№],Поиск_расходки[Индекс10],0)),"")</f>
        <v/>
      </c>
      <c r="AB35" s="144" t="str">
        <f>IFERROR(INDEX(Расходка[Наименование расходного материала],MATCH(Расходка[№],Поиск_расходки[Индекс11],0)),"")</f>
        <v/>
      </c>
      <c r="AC35" s="144" t="str">
        <f>IFERROR(INDEX(Расходка[Наименование расходного материала],MATCH(Расходка[№],Поиск_расходки[Индекс12],0)),"")</f>
        <v>Launcher 6F JR 4.0</v>
      </c>
      <c r="AD35" s="144" t="str">
        <f>IFERROR(INDEX(Расходка[Наименование расходного материала],MATCH(Расходка[№],Поиск_расходки[Индекс13],0)),"")</f>
        <v>Launcher 6F JR 4.0</v>
      </c>
      <c r="AF35" s="4" t="s">
        <v>6</v>
      </c>
      <c r="AG35" s="4" t="s">
        <v>434</v>
      </c>
    </row>
    <row r="36" spans="1:33">
      <c r="A36">
        <v>35</v>
      </c>
      <c r="B36" t="s">
        <v>4</v>
      </c>
      <c r="C36" t="s">
        <v>418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0</v>
      </c>
      <c r="M36" s="142">
        <f>IF(ISNUMBER(SEARCH('Карта учёта'!$B$21,Расходка[Наименование расходного материала])),MAX($M$1:M35)+1,0)</f>
        <v>0</v>
      </c>
      <c r="N36" s="142">
        <f>IF(ISNUMBER(SEARCH('Карта учёта'!$B$22,Расходка[Наименование расходного материала])),MAX($N$1:N35)+1,0)</f>
        <v>0</v>
      </c>
      <c r="O36" s="142">
        <f>IF(ISNUMBER(SEARCH('Карта учёта'!$B$23,Расходка[Наименование расходного материала])),MAX($O$1:O35)+1,0)</f>
        <v>0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/>
      </c>
      <c r="Z36" s="144" t="str">
        <f>IFERROR(INDEX(Расходка[Наименование расходного материала],MATCH(Расходка[№],Поиск_расходки[Индекс9],0)),"")</f>
        <v/>
      </c>
      <c r="AA36" s="144" t="str">
        <f>IFERROR(INDEX(Расходка[Наименование расходного материала],MATCH(Расходка[№],Поиск_расходки[Индекс10],0)),"")</f>
        <v/>
      </c>
      <c r="AB36" s="144" t="str">
        <f>IFERROR(INDEX(Расходка[Наименование расходного материала],MATCH(Расходка[№],Поиск_расходки[Индекс11],0)),"")</f>
        <v/>
      </c>
      <c r="AC36" s="144" t="str">
        <f>IFERROR(INDEX(Расходка[Наименование расходного материала],MATCH(Расходка[№],Поиск_расходки[Индекс12],0)),"")</f>
        <v>Launcher 7F JL 3.5</v>
      </c>
      <c r="AD36" s="144" t="str">
        <f>IFERROR(INDEX(Расходка[Наименование расходного материала],MATCH(Расходка[№],Поиск_расходки[Индекс13],0)),"")</f>
        <v>Launcher 7F JL 3.5</v>
      </c>
      <c r="AF36" s="4" t="s">
        <v>6</v>
      </c>
      <c r="AG36" s="4" t="s">
        <v>165</v>
      </c>
    </row>
    <row r="37" spans="1:33">
      <c r="A37">
        <v>36</v>
      </c>
      <c r="B37" t="s">
        <v>4</v>
      </c>
      <c r="C37" t="s">
        <v>417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1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0</v>
      </c>
      <c r="M37" s="142">
        <f>IF(ISNUMBER(SEARCH('Карта учёта'!$B$21,Расходка[Наименование расходного материала])),MAX($M$1:M36)+1,0)</f>
        <v>0</v>
      </c>
      <c r="N37" s="142">
        <f>IF(ISNUMBER(SEARCH('Карта учёта'!$B$22,Расходка[Наименование расходного материала])),MAX($N$1:N36)+1,0)</f>
        <v>0</v>
      </c>
      <c r="O37" s="142">
        <f>IF(ISNUMBER(SEARCH('Карта учёта'!$B$23,Расходка[Наименование расходного материала])),MAX($O$1:O36)+1,0)</f>
        <v>0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/>
      </c>
      <c r="Z37" s="144" t="str">
        <f>IFERROR(INDEX(Расходка[Наименование расходного материала],MATCH(Расходка[№],Поиск_расходки[Индекс9],0)),"")</f>
        <v/>
      </c>
      <c r="AA37" s="144" t="str">
        <f>IFERROR(INDEX(Расходка[Наименование расходного материала],MATCH(Расходка[№],Поиск_расходки[Индекс10],0)),"")</f>
        <v/>
      </c>
      <c r="AB37" s="144" t="str">
        <f>IFERROR(INDEX(Расходка[Наименование расходного материала],MATCH(Расходка[№],Поиск_расходки[Индекс11],0)),"")</f>
        <v/>
      </c>
      <c r="AC37" s="144" t="str">
        <f>IFERROR(INDEX(Расходка[Наименование расходного материала],MATCH(Расходка[№],Поиск_расходки[Индекс12],0)),"")</f>
        <v>Launcher 7F JL 4.0</v>
      </c>
      <c r="AD37" s="144" t="str">
        <f>IFERROR(INDEX(Расходка[Наименование расходного материала],MATCH(Расходка[№],Поиск_расходки[Индекс13],0)),"")</f>
        <v>Launcher 7F JL 4.0</v>
      </c>
      <c r="AF37" s="4" t="s">
        <v>6</v>
      </c>
      <c r="AG37" s="4" t="s">
        <v>435</v>
      </c>
    </row>
    <row r="38" spans="1:33">
      <c r="A38">
        <v>37</v>
      </c>
      <c r="B38" t="s">
        <v>369</v>
      </c>
      <c r="C38" s="1" t="s">
        <v>408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0</v>
      </c>
      <c r="M38" s="142">
        <f>IF(ISNUMBER(SEARCH('Карта учёта'!$B$21,Расходка[Наименование расходного материала])),MAX($M$1:M37)+1,0)</f>
        <v>0</v>
      </c>
      <c r="N38" s="142">
        <f>IF(ISNUMBER(SEARCH('Карта учёта'!$B$22,Расходка[Наименование расходного материала])),MAX($N$1:N37)+1,0)</f>
        <v>0</v>
      </c>
      <c r="O38" s="142">
        <f>IF(ISNUMBER(SEARCH('Карта учёта'!$B$23,Расходка[Наименование расходного материала])),MAX($O$1:O37)+1,0)</f>
        <v>0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/>
      </c>
      <c r="Z38" s="144" t="str">
        <f>IFERROR(INDEX(Расходка[Наименование расходного материала],MATCH(Расходка[№],Поиск_расходки[Индекс9],0)),"")</f>
        <v/>
      </c>
      <c r="AA38" s="144" t="str">
        <f>IFERROR(INDEX(Расходка[Наименование расходного материала],MATCH(Расходка[№],Поиск_расходки[Индекс10],0)),"")</f>
        <v/>
      </c>
      <c r="AB38" s="144" t="str">
        <f>IFERROR(INDEX(Расходка[Наименование расходного материала],MATCH(Расходка[№],Поиск_расходки[Индекс11],0)),"")</f>
        <v/>
      </c>
      <c r="AC38" s="144" t="str">
        <f>IFERROR(INDEX(Расходка[Наименование расходного материала],MATCH(Расходка[№],Поиск_расходки[Индекс12],0)),"")</f>
        <v>Angio-Seal™ VIP</v>
      </c>
      <c r="AD38" s="144" t="str">
        <f>IFERROR(INDEX(Расходка[Наименование расходного материала],MATCH(Расходка[№],Поиск_расходки[Индекс13],0)),"")</f>
        <v>Angio-Seal™ VIP</v>
      </c>
      <c r="AF38" s="4" t="s">
        <v>6</v>
      </c>
      <c r="AG38" s="4" t="s">
        <v>168</v>
      </c>
    </row>
    <row r="39" spans="1:33">
      <c r="A39">
        <v>38</v>
      </c>
      <c r="B39" t="s">
        <v>378</v>
      </c>
      <c r="C39" t="s">
        <v>409</v>
      </c>
      <c r="E39" s="142">
        <f>IF(ISNUMBER(SEARCH('Карта учёта'!$B$13,Расходка[[#This Row],[Наименование расходного материала]])),MAX($E$1:E38)+1,0)</f>
        <v>1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0</v>
      </c>
      <c r="L39" s="142">
        <f>IF(ISNUMBER(SEARCH('Карта учёта'!$B$20,Расходка[Наименование расходного материала])),MAX($L$1:L38)+1,0)</f>
        <v>0</v>
      </c>
      <c r="M39" s="142">
        <f>IF(ISNUMBER(SEARCH('Карта учёта'!$B$21,Расходка[Наименование расходного материала])),MAX($M$1:M38)+1,0)</f>
        <v>0</v>
      </c>
      <c r="N39" s="142">
        <f>IF(ISNUMBER(SEARCH('Карта учёта'!$B$22,Расходка[Наименование расходного материала])),MAX($N$1:N38)+1,0)</f>
        <v>0</v>
      </c>
      <c r="O39" s="142">
        <f>IF(ISNUMBER(SEARCH('Карта учёта'!$B$23,Расходка[Наименование расходного материала])),MAX($O$1:O38)+1,0)</f>
        <v>0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/>
      </c>
      <c r="Y39" s="144" t="str">
        <f>IFERROR(INDEX(Расходка[Наименование расходного материала],MATCH(Расходка[№],Поиск_расходки[Индекс8],0)),"")</f>
        <v/>
      </c>
      <c r="Z39" s="144" t="str">
        <f>IFERROR(INDEX(Расходка[Наименование расходного материала],MATCH(Расходка[№],Поиск_расходки[Индекс9],0)),"")</f>
        <v/>
      </c>
      <c r="AA39" s="144" t="str">
        <f>IFERROR(INDEX(Расходка[Наименование расходного материала],MATCH(Расходка[№],Поиск_расходки[Индекс10],0)),"")</f>
        <v/>
      </c>
      <c r="AB39" s="144" t="str">
        <f>IFERROR(INDEX(Расходка[Наименование расходного материала],MATCH(Расходка[№],Поиск_расходки[Индекс11],0)),"")</f>
        <v/>
      </c>
      <c r="AC39" s="144" t="str">
        <f>IFERROR(INDEX(Расходка[Наименование расходного материала],MATCH(Расходка[№],Поиск_расходки[Индекс12],0)),"")</f>
        <v>BasixCOMPAK</v>
      </c>
      <c r="AD39" s="144" t="str">
        <f>IFERROR(INDEX(Расходка[Наименование расходного материала],MATCH(Расходка[№],Поиск_расходки[Индекс13],0)),"")</f>
        <v>BasixCOMPAK</v>
      </c>
      <c r="AF39" s="4" t="s">
        <v>6</v>
      </c>
      <c r="AG39" s="4" t="s">
        <v>169</v>
      </c>
    </row>
    <row r="40" spans="1:33">
      <c r="A40">
        <v>39</v>
      </c>
      <c r="B40" t="s">
        <v>380</v>
      </c>
      <c r="C40" s="1" t="s">
        <v>410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0</v>
      </c>
      <c r="L40" s="142">
        <f>IF(ISNUMBER(SEARCH('Карта учёта'!$B$20,Расходка[Наименование расходного материала])),MAX($L$1:L39)+1,0)</f>
        <v>0</v>
      </c>
      <c r="M40" s="142">
        <f>IF(ISNUMBER(SEARCH('Карта учёта'!$B$21,Расходка[Наименование расходного материала])),MAX($M$1:M39)+1,0)</f>
        <v>0</v>
      </c>
      <c r="N40" s="142">
        <f>IF(ISNUMBER(SEARCH('Карта учёта'!$B$22,Расходка[Наименование расходного материала])),MAX($N$1:N39)+1,0)</f>
        <v>0</v>
      </c>
      <c r="O40" s="142">
        <f>IF(ISNUMBER(SEARCH('Карта учёта'!$B$23,Расходка[Наименование расходного материала])),MAX($O$1:O39)+1,0)</f>
        <v>0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/>
      </c>
      <c r="Y40" s="144" t="str">
        <f>IFERROR(INDEX(Расходка[Наименование расходного материала],MATCH(Расходка[№],Поиск_расходки[Индекс8],0)),"")</f>
        <v/>
      </c>
      <c r="Z40" s="144" t="str">
        <f>IFERROR(INDEX(Расходка[Наименование расходного материала],MATCH(Расходка[№],Поиск_расходки[Индекс9],0)),"")</f>
        <v/>
      </c>
      <c r="AA40" s="144" t="str">
        <f>IFERROR(INDEX(Расходка[Наименование расходного материала],MATCH(Расходка[№],Поиск_расходки[Индекс10],0)),"")</f>
        <v/>
      </c>
      <c r="AB40" s="144" t="str">
        <f>IFERROR(INDEX(Расходка[Наименование расходного материала],MATCH(Расходка[№],Поиск_расходки[Индекс11],0)),"")</f>
        <v/>
      </c>
      <c r="AC40" s="144" t="str">
        <f>IFERROR(INDEX(Расходка[Наименование расходного материала],MATCH(Расходка[№],Поиск_расходки[Индекс12],0)),"")</f>
        <v>Nitrex 260</v>
      </c>
      <c r="AD40" s="144" t="str">
        <f>IFERROR(INDEX(Расходка[Наименование расходного материала],MATCH(Расходка[№],Поиск_расходки[Индекс13],0)),"")</f>
        <v>Nitrex 260</v>
      </c>
      <c r="AF40" s="4" t="s">
        <v>6</v>
      </c>
      <c r="AG40" s="4" t="s">
        <v>421</v>
      </c>
    </row>
    <row r="41" spans="1:33">
      <c r="A41">
        <v>40</v>
      </c>
      <c r="B41" t="s">
        <v>270</v>
      </c>
      <c r="C41" s="1" t="s">
        <v>415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1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0</v>
      </c>
      <c r="L41" s="142">
        <f>IF(ISNUMBER(SEARCH('Карта учёта'!$B$20,Расходка[Наименование расходного материала])),MAX($L$1:L40)+1,0)</f>
        <v>0</v>
      </c>
      <c r="M41" s="142">
        <f>IF(ISNUMBER(SEARCH('Карта учёта'!$B$21,Расходка[Наименование расходного материала])),MAX($M$1:M40)+1,0)</f>
        <v>0</v>
      </c>
      <c r="N41" s="142">
        <f>IF(ISNUMBER(SEARCH('Карта учёта'!$B$22,Расходка[Наименование расходного материала])),MAX($N$1:N40)+1,0)</f>
        <v>0</v>
      </c>
      <c r="O41" s="142">
        <f>IF(ISNUMBER(SEARCH('Карта учёта'!$B$23,Расходка[Наименование расходного материала])),MAX($O$1:O40)+1,0)</f>
        <v>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/>
      </c>
      <c r="Y41" s="144" t="str">
        <f>IFERROR(INDEX(Расходка[Наименование расходного материала],MATCH(Расходка[№],Поиск_расходки[Индекс8],0)),"")</f>
        <v/>
      </c>
      <c r="Z41" s="144" t="str">
        <f>IFERROR(INDEX(Расходка[Наименование расходного материала],MATCH(Расходка[№],Поиск_расходки[Индекс9],0)),"")</f>
        <v/>
      </c>
      <c r="AA41" s="144" t="str">
        <f>IFERROR(INDEX(Расходка[Наименование расходного материала],MATCH(Расходка[№],Поиск_расходки[Индекс10],0)),"")</f>
        <v/>
      </c>
      <c r="AB41" s="144" t="str">
        <f>IFERROR(INDEX(Расходка[Наименование расходного материала],MATCH(Расходка[№],Поиск_расходки[Индекс11],0)),"")</f>
        <v/>
      </c>
      <c r="AC41" s="144" t="str">
        <f>IFERROR(INDEX(Расходка[Наименование расходного материала],MATCH(Расходка[№],Поиск_расходки[Индекс12],0)),"")</f>
        <v>Oscor 7F</v>
      </c>
      <c r="AD41" s="144" t="str">
        <f>IFERROR(INDEX(Расходка[Наименование расходного материала],MATCH(Расходка[№],Поиск_расходки[Индекс13],0)),"")</f>
        <v>Oscor 7F</v>
      </c>
      <c r="AF41" s="4" t="s">
        <v>6</v>
      </c>
      <c r="AG41" s="4" t="s">
        <v>422</v>
      </c>
    </row>
    <row r="42" spans="1:33">
      <c r="C42" s="1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F42" s="4" t="s">
        <v>6</v>
      </c>
      <c r="AG42" s="4" t="s">
        <v>423</v>
      </c>
    </row>
    <row r="43" spans="1:33"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F43" s="4" t="s">
        <v>6</v>
      </c>
      <c r="AG43" s="4" t="s">
        <v>437</v>
      </c>
    </row>
    <row r="44" spans="1:33"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F44" s="4" t="s">
        <v>6</v>
      </c>
      <c r="AG44" s="4" t="s">
        <v>424</v>
      </c>
    </row>
    <row r="45" spans="1:33">
      <c r="AF45" s="4" t="s">
        <v>6</v>
      </c>
      <c r="AG45" s="4" t="s">
        <v>438</v>
      </c>
    </row>
    <row r="46" spans="1:33">
      <c r="AF46" s="4" t="s">
        <v>6</v>
      </c>
      <c r="AG46" s="4" t="s">
        <v>176</v>
      </c>
    </row>
    <row r="47" spans="1:33">
      <c r="AF47" s="4" t="s">
        <v>6</v>
      </c>
      <c r="AG47" s="4" t="s">
        <v>170</v>
      </c>
    </row>
    <row r="48" spans="1:33">
      <c r="AF48" s="4" t="s">
        <v>6</v>
      </c>
      <c r="AG48" s="4" t="s">
        <v>171</v>
      </c>
    </row>
    <row r="49" spans="3:33">
      <c r="AF49" s="4" t="s">
        <v>6</v>
      </c>
      <c r="AG49" s="4" t="s">
        <v>172</v>
      </c>
    </row>
    <row r="50" spans="3:33">
      <c r="AF50" s="4" t="s">
        <v>6</v>
      </c>
      <c r="AG50" s="4" t="s">
        <v>173</v>
      </c>
    </row>
    <row r="51" spans="3:33">
      <c r="C51" s="1"/>
      <c r="AF51" s="4" t="s">
        <v>6</v>
      </c>
      <c r="AG51" s="4" t="s">
        <v>432</v>
      </c>
    </row>
    <row r="52" spans="3:33">
      <c r="AF52" s="4" t="s">
        <v>6</v>
      </c>
      <c r="AG52" s="4" t="s">
        <v>174</v>
      </c>
    </row>
    <row r="53" spans="3:33">
      <c r="AF53" s="4" t="s">
        <v>6</v>
      </c>
      <c r="AG53" s="4" t="s">
        <v>175</v>
      </c>
    </row>
    <row r="54" spans="3:33">
      <c r="AF54" s="4" t="s">
        <v>6</v>
      </c>
      <c r="AG54" s="4" t="s">
        <v>188</v>
      </c>
    </row>
    <row r="55" spans="3:33">
      <c r="AF55" s="4" t="s">
        <v>6</v>
      </c>
      <c r="AG55" s="4" t="s">
        <v>111</v>
      </c>
    </row>
    <row r="56" spans="3:33">
      <c r="AF56" s="4" t="s">
        <v>6</v>
      </c>
      <c r="AG56" s="4" t="s">
        <v>112</v>
      </c>
    </row>
    <row r="57" spans="3:33">
      <c r="AF57" s="4" t="s">
        <v>6</v>
      </c>
      <c r="AG57" s="4" t="s">
        <v>162</v>
      </c>
    </row>
    <row r="58" spans="3:33">
      <c r="AF58" s="4" t="s">
        <v>6</v>
      </c>
      <c r="AG58" s="4" t="s">
        <v>177</v>
      </c>
    </row>
    <row r="59" spans="3:33">
      <c r="AF59" s="4" t="s">
        <v>6</v>
      </c>
      <c r="AG59" s="4" t="s">
        <v>167</v>
      </c>
    </row>
    <row r="60" spans="3:33">
      <c r="AF60" s="4" t="s">
        <v>6</v>
      </c>
      <c r="AG60" s="4" t="s">
        <v>428</v>
      </c>
    </row>
    <row r="61" spans="3:33">
      <c r="AF61" s="4" t="s">
        <v>6</v>
      </c>
      <c r="AG61" s="4" t="s">
        <v>178</v>
      </c>
    </row>
    <row r="62" spans="3:33">
      <c r="AF62" s="4" t="s">
        <v>6</v>
      </c>
      <c r="AG62" s="4" t="s">
        <v>433</v>
      </c>
    </row>
    <row r="63" spans="3:33">
      <c r="AF63" s="4" t="s">
        <v>6</v>
      </c>
      <c r="AG63" s="4" t="s">
        <v>179</v>
      </c>
    </row>
    <row r="64" spans="3:33">
      <c r="AF64" s="4" t="s">
        <v>6</v>
      </c>
      <c r="AG64" s="4" t="s">
        <v>180</v>
      </c>
    </row>
    <row r="65" spans="32:33">
      <c r="AF65" s="4" t="s">
        <v>6</v>
      </c>
      <c r="AG65" s="4" t="s">
        <v>187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181</v>
      </c>
    </row>
    <row r="69" spans="32:33">
      <c r="AF69" s="4" t="s">
        <v>6</v>
      </c>
      <c r="AG69" s="4" t="s">
        <v>182</v>
      </c>
    </row>
    <row r="70" spans="32:33">
      <c r="AF70" s="4" t="s">
        <v>6</v>
      </c>
      <c r="AG70" s="4" t="s">
        <v>183</v>
      </c>
    </row>
    <row r="71" spans="32:33">
      <c r="AF71" s="4" t="s">
        <v>6</v>
      </c>
      <c r="AG71" s="4" t="s">
        <v>184</v>
      </c>
    </row>
    <row r="72" spans="32:33">
      <c r="AF72" s="4" t="s">
        <v>6</v>
      </c>
      <c r="AG72" s="4" t="s">
        <v>185</v>
      </c>
    </row>
    <row r="73" spans="32:33">
      <c r="AF73" s="4" t="s">
        <v>6</v>
      </c>
      <c r="AG73" s="4" t="s">
        <v>186</v>
      </c>
    </row>
    <row r="74" spans="32:33">
      <c r="AF74" s="4" t="s">
        <v>6</v>
      </c>
      <c r="AG74" s="4" t="s">
        <v>373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163</v>
      </c>
    </row>
    <row r="78" spans="32:33">
      <c r="AF78" s="4" t="s">
        <v>6</v>
      </c>
      <c r="AG78" s="4" t="s">
        <v>439</v>
      </c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7" sqref="E27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238</v>
      </c>
    </row>
    <row r="2" spans="1:5">
      <c r="A2" t="s">
        <v>197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235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242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236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233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371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243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244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245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246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247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444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443</v>
      </c>
      <c r="C16" s="14" t="str">
        <f>CONCATENATE(A16,B16)</f>
        <v>И/О старшей мед.сетры: А.М. Казанцева</v>
      </c>
    </row>
    <row r="19" spans="1:2">
      <c r="A19" t="s">
        <v>238</v>
      </c>
      <c r="B19" t="s">
        <v>237</v>
      </c>
    </row>
    <row r="20" spans="1:2">
      <c r="A20" t="s">
        <v>233</v>
      </c>
      <c r="B20" t="s">
        <v>331</v>
      </c>
    </row>
    <row r="21" spans="1:2">
      <c r="A21" t="s">
        <v>233</v>
      </c>
      <c r="B21" t="s">
        <v>239</v>
      </c>
    </row>
    <row r="22" spans="1:2">
      <c r="A22" t="s">
        <v>233</v>
      </c>
      <c r="B22" t="s">
        <v>372</v>
      </c>
    </row>
    <row r="23" spans="1:2">
      <c r="A23" t="s">
        <v>233</v>
      </c>
      <c r="B23" t="s">
        <v>314</v>
      </c>
    </row>
    <row r="24" spans="1:2">
      <c r="A24" t="s">
        <v>233</v>
      </c>
      <c r="B24" t="s">
        <v>328</v>
      </c>
    </row>
    <row r="25" spans="1:2">
      <c r="A25" t="s">
        <v>233</v>
      </c>
      <c r="B25" t="s">
        <v>332</v>
      </c>
    </row>
    <row r="26" spans="1:2">
      <c r="A26" t="s">
        <v>233</v>
      </c>
      <c r="B26" t="s">
        <v>320</v>
      </c>
    </row>
    <row r="27" spans="1:2">
      <c r="A27" t="s">
        <v>233</v>
      </c>
      <c r="B27" t="s">
        <v>319</v>
      </c>
    </row>
    <row r="28" spans="1:2">
      <c r="A28" t="s">
        <v>233</v>
      </c>
      <c r="B28" t="s">
        <v>370</v>
      </c>
    </row>
    <row r="29" spans="1:2">
      <c r="A29" t="s">
        <v>233</v>
      </c>
      <c r="B29" t="s">
        <v>318</v>
      </c>
    </row>
    <row r="30" spans="1:2">
      <c r="A30" t="s">
        <v>233</v>
      </c>
      <c r="B30" t="s">
        <v>334</v>
      </c>
    </row>
    <row r="31" spans="1:2">
      <c r="A31" t="s">
        <v>233</v>
      </c>
      <c r="B31" t="s">
        <v>452</v>
      </c>
    </row>
    <row r="32" spans="1:2">
      <c r="A32" t="s">
        <v>233</v>
      </c>
      <c r="B32" t="s">
        <v>327</v>
      </c>
    </row>
    <row r="33" spans="1:2">
      <c r="A33" t="s">
        <v>233</v>
      </c>
      <c r="B33" t="s">
        <v>313</v>
      </c>
    </row>
    <row r="34" spans="1:2">
      <c r="A34" t="s">
        <v>233</v>
      </c>
      <c r="B34" t="s">
        <v>317</v>
      </c>
    </row>
    <row r="35" spans="1:2">
      <c r="A35" t="s">
        <v>233</v>
      </c>
      <c r="B35" t="s">
        <v>312</v>
      </c>
    </row>
    <row r="36" spans="1:2">
      <c r="A36" t="s">
        <v>233</v>
      </c>
      <c r="B36" t="s">
        <v>330</v>
      </c>
    </row>
    <row r="37" spans="1:2">
      <c r="A37" t="s">
        <v>233</v>
      </c>
      <c r="B37" t="s">
        <v>329</v>
      </c>
    </row>
    <row r="38" spans="1:2">
      <c r="A38" t="s">
        <v>233</v>
      </c>
      <c r="B38" t="s">
        <v>321</v>
      </c>
    </row>
    <row r="39" spans="1:2">
      <c r="A39" t="s">
        <v>233</v>
      </c>
      <c r="B39" t="s">
        <v>315</v>
      </c>
    </row>
    <row r="40" spans="1:2">
      <c r="A40" t="s">
        <v>233</v>
      </c>
      <c r="B40" t="s">
        <v>316</v>
      </c>
    </row>
    <row r="41" spans="1:2">
      <c r="A41" t="s">
        <v>371</v>
      </c>
      <c r="B41" t="s">
        <v>324</v>
      </c>
    </row>
    <row r="42" spans="1:2">
      <c r="A42" t="s">
        <v>371</v>
      </c>
      <c r="B42" t="s">
        <v>325</v>
      </c>
    </row>
    <row r="43" spans="1:2">
      <c r="A43" t="s">
        <v>371</v>
      </c>
      <c r="B43" t="s">
        <v>326</v>
      </c>
    </row>
    <row r="44" spans="1:2">
      <c r="A44" t="s">
        <v>371</v>
      </c>
      <c r="B44" t="s">
        <v>241</v>
      </c>
    </row>
    <row r="45" spans="1:2">
      <c r="A45" t="s">
        <v>371</v>
      </c>
      <c r="B45" t="s">
        <v>322</v>
      </c>
    </row>
    <row r="46" spans="1:2">
      <c r="A46" t="s">
        <v>371</v>
      </c>
      <c r="B46" t="s">
        <v>333</v>
      </c>
    </row>
    <row r="47" spans="1:2">
      <c r="A47" t="s">
        <v>371</v>
      </c>
      <c r="B47" t="s">
        <v>240</v>
      </c>
    </row>
    <row r="48" spans="1:2">
      <c r="A48" t="s">
        <v>371</v>
      </c>
      <c r="B48" t="s">
        <v>323</v>
      </c>
    </row>
    <row r="49" spans="1:2">
      <c r="A49" t="s">
        <v>234</v>
      </c>
      <c r="B49" t="s">
        <v>207</v>
      </c>
    </row>
    <row r="50" spans="1:2">
      <c r="A50" t="s">
        <v>234</v>
      </c>
      <c r="B50" t="s">
        <v>210</v>
      </c>
    </row>
    <row r="51" spans="1:2">
      <c r="A51" t="s">
        <v>234</v>
      </c>
      <c r="B51" t="s">
        <v>213</v>
      </c>
    </row>
    <row r="52" spans="1:2">
      <c r="A52" t="s">
        <v>234</v>
      </c>
      <c r="B52" t="s">
        <v>216</v>
      </c>
    </row>
    <row r="53" spans="1:2">
      <c r="A53" t="s">
        <v>234</v>
      </c>
      <c r="B53" t="s">
        <v>219</v>
      </c>
    </row>
    <row r="54" spans="1:2">
      <c r="A54" t="s">
        <v>234</v>
      </c>
      <c r="B54" t="s">
        <v>222</v>
      </c>
    </row>
    <row r="55" spans="1:2">
      <c r="A55" t="s">
        <v>234</v>
      </c>
      <c r="B55" t="s">
        <v>227</v>
      </c>
    </row>
    <row r="56" spans="1:2">
      <c r="A56" t="s">
        <v>234</v>
      </c>
      <c r="B56" t="s">
        <v>341</v>
      </c>
    </row>
    <row r="57" spans="1:2">
      <c r="A57" t="s">
        <v>234</v>
      </c>
      <c r="B57" t="s">
        <v>229</v>
      </c>
    </row>
    <row r="58" spans="1:2">
      <c r="A58" t="s">
        <v>234</v>
      </c>
      <c r="B58" t="s">
        <v>230</v>
      </c>
    </row>
    <row r="59" spans="1:2">
      <c r="A59" t="s">
        <v>234</v>
      </c>
      <c r="B59" t="s">
        <v>231</v>
      </c>
    </row>
    <row r="60" spans="1:2">
      <c r="A60" t="s">
        <v>234</v>
      </c>
      <c r="B60" t="s">
        <v>232</v>
      </c>
    </row>
    <row r="61" spans="1:2">
      <c r="A61" t="s">
        <v>234</v>
      </c>
      <c r="B61" t="s">
        <v>204</v>
      </c>
    </row>
    <row r="62" spans="1:2">
      <c r="A62" t="s">
        <v>234</v>
      </c>
      <c r="B62" t="s">
        <v>248</v>
      </c>
    </row>
    <row r="63" spans="1:2">
      <c r="A63" t="s">
        <v>235</v>
      </c>
      <c r="B63" t="s">
        <v>425</v>
      </c>
    </row>
    <row r="64" spans="1:2">
      <c r="A64" t="s">
        <v>235</v>
      </c>
      <c r="B64" t="s">
        <v>206</v>
      </c>
    </row>
    <row r="65" spans="1:2">
      <c r="A65" t="s">
        <v>235</v>
      </c>
      <c r="B65" t="s">
        <v>209</v>
      </c>
    </row>
    <row r="66" spans="1:2">
      <c r="A66" t="s">
        <v>235</v>
      </c>
      <c r="B66" t="s">
        <v>203</v>
      </c>
    </row>
    <row r="67" spans="1:2">
      <c r="A67" t="s">
        <v>235</v>
      </c>
      <c r="B67" t="s">
        <v>212</v>
      </c>
    </row>
    <row r="68" spans="1:2">
      <c r="A68" t="s">
        <v>235</v>
      </c>
      <c r="B68" t="s">
        <v>215</v>
      </c>
    </row>
    <row r="69" spans="1:2">
      <c r="A69" t="s">
        <v>235</v>
      </c>
      <c r="B69" t="s">
        <v>218</v>
      </c>
    </row>
    <row r="70" spans="1:2">
      <c r="A70" t="s">
        <v>235</v>
      </c>
      <c r="B70" t="s">
        <v>221</v>
      </c>
    </row>
    <row r="71" spans="1:2">
      <c r="A71" t="s">
        <v>235</v>
      </c>
      <c r="B71" t="s">
        <v>224</v>
      </c>
    </row>
    <row r="72" spans="1:2">
      <c r="A72" t="s">
        <v>235</v>
      </c>
      <c r="B72" t="s">
        <v>226</v>
      </c>
    </row>
    <row r="73" spans="1:2">
      <c r="A73" t="s">
        <v>247</v>
      </c>
      <c r="B73" t="s">
        <v>205</v>
      </c>
    </row>
    <row r="74" spans="1:2">
      <c r="A74" t="s">
        <v>247</v>
      </c>
      <c r="B74" t="s">
        <v>340</v>
      </c>
    </row>
    <row r="75" spans="1:2">
      <c r="A75" t="s">
        <v>247</v>
      </c>
      <c r="B75" t="s">
        <v>208</v>
      </c>
    </row>
    <row r="76" spans="1:2">
      <c r="A76" t="s">
        <v>247</v>
      </c>
      <c r="B76" t="s">
        <v>211</v>
      </c>
    </row>
    <row r="77" spans="1:2">
      <c r="A77" t="s">
        <v>247</v>
      </c>
      <c r="B77" t="s">
        <v>214</v>
      </c>
    </row>
    <row r="78" spans="1:2">
      <c r="A78" t="s">
        <v>247</v>
      </c>
      <c r="B78" t="s">
        <v>217</v>
      </c>
    </row>
    <row r="79" spans="1:2">
      <c r="A79" t="s">
        <v>247</v>
      </c>
      <c r="B79" t="s">
        <v>223</v>
      </c>
    </row>
    <row r="80" spans="1:2">
      <c r="A80" t="s">
        <v>247</v>
      </c>
      <c r="B80" t="s">
        <v>220</v>
      </c>
    </row>
    <row r="81" spans="1:2">
      <c r="A81" t="s">
        <v>247</v>
      </c>
      <c r="B81" t="s">
        <v>225</v>
      </c>
    </row>
    <row r="82" spans="1:2">
      <c r="A82" t="s">
        <v>247</v>
      </c>
      <c r="B82" t="s">
        <v>228</v>
      </c>
    </row>
  </sheetData>
  <sheetProtection sheet="1" objects="1" scenarios="1"/>
  <phoneticPr fontId="15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2022-06-18T14:04:38Z</cp:lastPrinted>
  <dcterms:created xsi:type="dcterms:W3CDTF">2015-06-05T18:19:34Z</dcterms:created>
  <dcterms:modified xsi:type="dcterms:W3CDTF">2022-06-18T14:14:42Z</dcterms:modified>
</cp:coreProperties>
</file>