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6\1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E41" i="1"/>
  <c r="F39" i="1"/>
  <c r="F40" i="1"/>
  <c r="F41" i="1"/>
  <c r="G39" i="1"/>
  <c r="G40" i="1"/>
  <c r="G41" i="1"/>
  <c r="H39" i="1"/>
  <c r="H40" i="1"/>
  <c r="H41" i="1"/>
  <c r="I39" i="1"/>
  <c r="I40" i="1" s="1"/>
  <c r="J39" i="1"/>
  <c r="J40" i="1"/>
  <c r="J41" i="1" s="1"/>
  <c r="W41" i="1" s="1"/>
  <c r="K39" i="1"/>
  <c r="K40" i="1" s="1"/>
  <c r="L39" i="1"/>
  <c r="L40" i="1"/>
  <c r="L41" i="1"/>
  <c r="M39" i="1"/>
  <c r="M40" i="1" s="1"/>
  <c r="N39" i="1"/>
  <c r="N40" i="1"/>
  <c r="N41" i="1"/>
  <c r="O39" i="1"/>
  <c r="O40" i="1" s="1"/>
  <c r="P39" i="1"/>
  <c r="P40" i="1"/>
  <c r="P41" i="1"/>
  <c r="Q39" i="1"/>
  <c r="Q40" i="1" s="1"/>
  <c r="R39" i="1"/>
  <c r="R40" i="1"/>
  <c r="R41" i="1"/>
  <c r="S39" i="1"/>
  <c r="S40" i="1"/>
  <c r="S41" i="1"/>
  <c r="T39" i="1"/>
  <c r="T40" i="1"/>
  <c r="T41" i="1"/>
  <c r="U39" i="1"/>
  <c r="U40" i="1"/>
  <c r="U41" i="1"/>
  <c r="V39" i="1"/>
  <c r="W39" i="1"/>
  <c r="W40" i="1"/>
  <c r="X39" i="1"/>
  <c r="Y39" i="1"/>
  <c r="Y40" i="1"/>
  <c r="Y41" i="1"/>
  <c r="Z39" i="1"/>
  <c r="AA39" i="1"/>
  <c r="AA40" i="1"/>
  <c r="AA41" i="1"/>
  <c r="AB39" i="1"/>
  <c r="AC39" i="1"/>
  <c r="AC40" i="1"/>
  <c r="AC41" i="1"/>
  <c r="AD39" i="1"/>
  <c r="Q41" i="1" l="1"/>
  <c r="AD40" i="1"/>
  <c r="AD41" i="1"/>
  <c r="O41" i="1"/>
  <c r="AB40" i="1"/>
  <c r="AB41" i="1"/>
  <c r="M41" i="1"/>
  <c r="Z40" i="1"/>
  <c r="Z41" i="1"/>
  <c r="K41" i="1"/>
  <c r="X40" i="1"/>
  <c r="X41" i="1"/>
  <c r="I41" i="1"/>
  <c r="V40" i="1"/>
  <c r="V41" i="1"/>
  <c r="C16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N9" i="1"/>
  <c r="N10" i="1" s="1"/>
  <c r="N11" i="1" s="1"/>
  <c r="E7" i="1"/>
  <c r="E8" i="1" s="1"/>
  <c r="I7" i="1"/>
  <c r="I8" i="1" s="1"/>
  <c r="I9" i="1" s="1"/>
  <c r="F7" i="1"/>
  <c r="J9" i="1"/>
  <c r="M7" i="1"/>
  <c r="M8" i="1" s="1"/>
  <c r="M9" i="1" s="1"/>
  <c r="O8" i="1"/>
  <c r="O9" i="1" s="1"/>
  <c r="O10" i="1" s="1"/>
  <c r="H8" i="1"/>
  <c r="E9" i="1"/>
  <c r="P12" i="1"/>
  <c r="Q9" i="1"/>
  <c r="L9" i="1"/>
  <c r="K8" i="1"/>
  <c r="Q10" i="1" l="1"/>
  <c r="J10" i="1"/>
  <c r="J11" i="1" s="1"/>
  <c r="G9" i="1"/>
  <c r="G10" i="1" s="1"/>
  <c r="H9" i="1"/>
  <c r="I10" i="1"/>
  <c r="I11" i="1" s="1"/>
  <c r="I12" i="1" s="1"/>
  <c r="F8" i="1"/>
  <c r="F9" i="1" s="1"/>
  <c r="F10" i="1" s="1"/>
  <c r="F11" i="1" s="1"/>
  <c r="F12" i="1" s="1"/>
  <c r="E10" i="1"/>
  <c r="M10" i="1"/>
  <c r="M11" i="1" s="1"/>
  <c r="M12" i="1" s="1"/>
  <c r="K9" i="1"/>
  <c r="K10" i="1" s="1"/>
  <c r="N12" i="1"/>
  <c r="P13" i="1"/>
  <c r="Q11" i="1"/>
  <c r="Q12" i="1" s="1"/>
  <c r="Q13" i="1" s="1"/>
  <c r="O11" i="1"/>
  <c r="O12" i="1" s="1"/>
  <c r="L10" i="1"/>
  <c r="P14" i="1" l="1"/>
  <c r="P15" i="1" s="1"/>
  <c r="J12" i="1"/>
  <c r="H10" i="1"/>
  <c r="H11" i="1" s="1"/>
  <c r="H12" i="1" s="1"/>
  <c r="H13" i="1" s="1"/>
  <c r="N13" i="1"/>
  <c r="AA2" i="1" s="1"/>
  <c r="E11" i="1"/>
  <c r="F13" i="1"/>
  <c r="G11" i="1"/>
  <c r="I13" i="1"/>
  <c r="I14" i="1" s="1"/>
  <c r="O13" i="1"/>
  <c r="O14" i="1" s="1"/>
  <c r="L11" i="1"/>
  <c r="L12" i="1" s="1"/>
  <c r="Q14" i="1"/>
  <c r="M13" i="1"/>
  <c r="M14" i="1" s="1"/>
  <c r="K11" i="1"/>
  <c r="G12" i="1" l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H32" i="1" l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V2" i="1" l="1"/>
  <c r="U2" i="1"/>
  <c r="E22" i="1"/>
  <c r="E23" i="1" s="1"/>
  <c r="E24" i="1" s="1"/>
  <c r="Q34" i="1"/>
  <c r="N27" i="1"/>
  <c r="M28" i="1"/>
  <c r="M29" i="1" s="1"/>
  <c r="L30" i="1"/>
  <c r="G29" i="1"/>
  <c r="G30" i="1" s="1"/>
  <c r="F28" i="1"/>
  <c r="AA27" i="1"/>
  <c r="N28" i="1"/>
  <c r="AC27" i="1"/>
  <c r="P28" i="1"/>
  <c r="AB27" i="1"/>
  <c r="O28" i="1"/>
  <c r="AA26" i="1"/>
  <c r="AA7" i="1"/>
  <c r="Q35" i="1" l="1"/>
  <c r="Q36" i="1" s="1"/>
  <c r="Q37" i="1" s="1"/>
  <c r="Q38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AD37" i="1" l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L33" i="1"/>
  <c r="M31" i="1"/>
  <c r="N30" i="1"/>
  <c r="O30" i="1"/>
  <c r="P30" i="1"/>
  <c r="AC25" i="1"/>
  <c r="AB25" i="1"/>
  <c r="AA25" i="1"/>
  <c r="AD33" i="1" l="1"/>
  <c r="AD32" i="1"/>
  <c r="E27" i="1"/>
  <c r="M32" i="1"/>
  <c r="M33" i="1" s="1"/>
  <c r="L34" i="1"/>
  <c r="S2" i="1"/>
  <c r="Z31" i="1"/>
  <c r="Z28" i="1"/>
  <c r="AC30" i="1"/>
  <c r="P31" i="1"/>
  <c r="AB30" i="1"/>
  <c r="O31" i="1"/>
  <c r="AA30" i="1"/>
  <c r="N31" i="1"/>
  <c r="E28" i="1" l="1"/>
  <c r="L35" i="1"/>
  <c r="M34" i="1"/>
  <c r="Z2" i="1"/>
  <c r="Z12" i="1"/>
  <c r="Z10" i="1"/>
  <c r="Z3" i="1"/>
  <c r="Z15" i="1"/>
  <c r="Z9" i="1"/>
  <c r="Z6" i="1"/>
  <c r="Z19" i="1"/>
  <c r="Z11" i="1"/>
  <c r="Z25" i="1"/>
  <c r="Z5" i="1"/>
  <c r="Z14" i="1"/>
  <c r="Z8" i="1"/>
  <c r="Z27" i="1"/>
  <c r="Z29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Z34" i="1"/>
  <c r="M35" i="1"/>
  <c r="AC17" i="1"/>
  <c r="P34" i="1"/>
  <c r="P35" i="1" s="1"/>
  <c r="P36" i="1" s="1"/>
  <c r="P37" i="1" s="1"/>
  <c r="P38" i="1" s="1"/>
  <c r="AA17" i="1"/>
  <c r="N34" i="1"/>
  <c r="N35" i="1" s="1"/>
  <c r="N36" i="1" s="1"/>
  <c r="N37" i="1" s="1"/>
  <c r="N38" i="1" s="1"/>
  <c r="AB17" i="1"/>
  <c r="O34" i="1"/>
  <c r="O35" i="1" s="1"/>
  <c r="O36" i="1" s="1"/>
  <c r="O37" i="1" s="1"/>
  <c r="O38" i="1" s="1"/>
  <c r="AB38" i="1" l="1"/>
  <c r="AB32" i="1"/>
  <c r="AA38" i="1"/>
  <c r="AA32" i="1"/>
  <c r="AC38" i="1"/>
  <c r="AC32" i="1"/>
  <c r="E32" i="1"/>
  <c r="E33" i="1" s="1"/>
  <c r="E34" i="1" s="1"/>
  <c r="Y16" i="1"/>
  <c r="L37" i="1"/>
  <c r="Y4" i="1"/>
  <c r="Y30" i="1"/>
  <c r="Y35" i="1"/>
  <c r="Y15" i="1"/>
  <c r="Y34" i="1"/>
  <c r="Y18" i="1"/>
  <c r="Y31" i="1"/>
  <c r="Y20" i="1"/>
  <c r="AA37" i="1"/>
  <c r="AA16" i="1"/>
  <c r="AC37" i="1"/>
  <c r="AC16" i="1"/>
  <c r="AB37" i="1"/>
  <c r="AB16" i="1"/>
  <c r="Y12" i="1"/>
  <c r="Y6" i="1"/>
  <c r="Y5" i="1"/>
  <c r="Y28" i="1"/>
  <c r="Y22" i="1"/>
  <c r="Y26" i="1"/>
  <c r="Y29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L38" i="1"/>
  <c r="AC33" i="1"/>
  <c r="AB33" i="1"/>
  <c r="Y37" i="1"/>
  <c r="Y23" i="1"/>
  <c r="Y38" i="1"/>
  <c r="E35" i="1"/>
  <c r="E36" i="1" s="1"/>
  <c r="Z20" i="1"/>
  <c r="M37" i="1"/>
  <c r="E37" i="1" l="1"/>
  <c r="E38" i="1" s="1"/>
  <c r="Z37" i="1"/>
  <c r="M38" i="1"/>
  <c r="Z33" i="1" s="1"/>
  <c r="Z16" i="1"/>
  <c r="Y32" i="1" l="1"/>
  <c r="Y33" i="1"/>
  <c r="Z32" i="1"/>
  <c r="Z36" i="1"/>
  <c r="R25" i="1"/>
  <c r="Z38" i="1"/>
  <c r="Z23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X8" i="1" l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3" i="1"/>
  <c r="S3" i="1" l="1"/>
  <c r="S5" i="1"/>
  <c r="S37" i="1"/>
  <c r="S19" i="1"/>
  <c r="S27" i="1"/>
  <c r="S23" i="1"/>
  <c r="S14" i="1"/>
  <c r="S7" i="1"/>
  <c r="S22" i="1"/>
  <c r="S38" i="1"/>
  <c r="S34" i="1"/>
  <c r="S16" i="1"/>
  <c r="S26" i="1"/>
  <c r="S9" i="1"/>
  <c r="S24" i="1"/>
  <c r="S18" i="1"/>
  <c r="S17" i="1"/>
  <c r="S33" i="1"/>
  <c r="S4" i="1"/>
  <c r="S35" i="1"/>
  <c r="S6" i="1"/>
  <c r="S11" i="1"/>
  <c r="S21" i="1"/>
  <c r="S12" i="1"/>
  <c r="S25" i="1"/>
  <c r="S31" i="1"/>
  <c r="S36" i="1"/>
  <c r="S8" i="1"/>
  <c r="S13" i="1"/>
  <c r="S29" i="1"/>
  <c r="S15" i="1"/>
  <c r="S10" i="1"/>
  <c r="S20" i="1"/>
  <c r="S30" i="1"/>
  <c r="S28" i="1"/>
  <c r="S32" i="1"/>
  <c r="T5" i="1" l="1"/>
  <c r="T4" i="1"/>
  <c r="T37" i="1"/>
  <c r="T35" i="1"/>
  <c r="T24" i="1"/>
  <c r="T11" i="1"/>
  <c r="T12" i="1"/>
  <c r="T23" i="1"/>
  <c r="T20" i="1"/>
  <c r="T33" i="1"/>
  <c r="T36" i="1"/>
  <c r="T21" i="1"/>
  <c r="T17" i="1"/>
  <c r="T7" i="1"/>
  <c r="T26" i="1"/>
  <c r="T22" i="1"/>
  <c r="T10" i="1"/>
  <c r="T29" i="1"/>
  <c r="T32" i="1"/>
  <c r="T3" i="1"/>
  <c r="T34" i="1"/>
  <c r="T15" i="1"/>
  <c r="T6" i="1"/>
  <c r="T25" i="1"/>
  <c r="T9" i="1"/>
  <c r="T16" i="1"/>
  <c r="T30" i="1"/>
  <c r="T38" i="1"/>
  <c r="T19" i="1"/>
  <c r="T14" i="1"/>
  <c r="T28" i="1"/>
  <c r="T8" i="1"/>
  <c r="T13" i="1"/>
  <c r="T18" i="1"/>
  <c r="T27" i="1"/>
  <c r="T31" i="1"/>
  <c r="U6" i="1" l="1"/>
  <c r="U7" i="1"/>
  <c r="U5" i="1"/>
  <c r="U3" i="1"/>
  <c r="U4" i="1"/>
  <c r="U8" i="1"/>
  <c r="U37" i="1"/>
  <c r="U36" i="1"/>
  <c r="U32" i="1"/>
  <c r="U12" i="1"/>
  <c r="U30" i="1"/>
  <c r="U25" i="1"/>
  <c r="U24" i="1"/>
  <c r="U9" i="1"/>
  <c r="U20" i="1"/>
  <c r="U29" i="1"/>
  <c r="U22" i="1"/>
  <c r="U13" i="1"/>
  <c r="U38" i="1"/>
  <c r="U10" i="1"/>
  <c r="U33" i="1"/>
  <c r="U34" i="1"/>
  <c r="U31" i="1"/>
  <c r="U27" i="1"/>
  <c r="U23" i="1"/>
  <c r="U21" i="1"/>
  <c r="U18" i="1"/>
  <c r="U16" i="1"/>
  <c r="U28" i="1"/>
  <c r="U19" i="1"/>
  <c r="U15" i="1"/>
  <c r="U14" i="1"/>
  <c r="U26" i="1"/>
  <c r="U35" i="1"/>
  <c r="U17" i="1"/>
  <c r="U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<sst xmlns="http://schemas.openxmlformats.org/spreadsheetml/2006/main" count="719" uniqueCount="463">
  <si>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</si>
  <si>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</si>
  <si>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</si>
  <si>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</si>
  <si>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</si>
  <si>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</si>
  <si>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</si>
  <si>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</si>
  <si>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</si>
  <si>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</si>
  <si>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</si>
  <si>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</si>
  <si>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</si>
  <si>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</si>
  <si>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</si>
  <si>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</si>
  <si>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</si>
  <si>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</si>
  <si>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</si>
  <si>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</si>
  <si>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</si>
  <si>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</si>
  <si>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</si>
  <si>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</si>
  <si>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</si>
  <si>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</si>
  <si>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</si>
  <si>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</si>
  <si>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</si>
  <si>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</si>
  <si>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</si>
  <si>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</si>
  <si>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</si>
  <si>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</si>
  <si>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</si>
  <si>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</si>
  <si>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</si>
  <si>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</si>
  <si>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</si>
  <si>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</si>
  <si>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</si>
  <si>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</si>
  <si>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</si>
  <si>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</si>
  <si>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</si>
  <si>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</si>
  <si>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</si>
  <si>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</si>
  <si>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</si>
  <si>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</si>
  <si>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</si>
  <si>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</si>
  <si>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</si>
  <si>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</si>
  <si>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</si>
  <si>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</si>
  <si>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</si>
  <si>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</si>
  <si>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</si>
  <si>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</si>
  <si>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</si>
  <si>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</si>
  <si>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</si>
  <si>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</si>
  <si>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</si>
  <si>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</si>
  <si>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</si>
  <si>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</si>
  <si>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</si>
  <si>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</si>
  <si>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</si>
  <si>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</si>
  <si>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</si>
  <si>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</si>
  <si>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</si>
  <si>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</si>
  <si>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</si>
  <si>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</si>
  <si>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</si>
  <si>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</si>
  <si>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</si>
  <si>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</si>
  <si>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</si>
  <si>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</si>
  <si>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</si>
  <si>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</si>
  <si>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</si>
  <si>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</si>
  <si>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</si>
  <si>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</si>
  <si>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</si>
  <si>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</si>
  <si>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</si>
  <si>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</si>
  <si>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</si>
  <si>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</si>
  <si>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</si>
  <si>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</si>
  <si>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</si>
  <si>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</si>
  <si>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</si>
  <si>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</si>
  <si>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</si>
  <si>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</si>
  <si>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</si>
  <si>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</si>
  <si>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</si>
  <si>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</si>
  <si>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</si>
  <si>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</si>
  <si>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</si>
  <si>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</si>
  <si>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</si>
  <si>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</si>
  <si>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</si>
  <si>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</si>
  <si>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</si>
  <si>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</si>
  <si>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</si>
  <si>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</si>
  <si>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</si>
  <si>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</si>
  <si>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</si>
  <si>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</si>
  <si>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</si>
  <si>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</si>
  <si>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</si>
  <si>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</si>
  <si>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</si>
  <si>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</si>
  <si>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</si>
  <si>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</si>
  <si>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</si>
  <si>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</si>
  <si>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</si>
  <si>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</si>
  <si>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</si>
  <si>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</si>
  <si>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</si>
  <si>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</si>
  <si>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</si>
  <si>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</si>
  <si>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</si>
  <si>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</si>
  <si>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</si>
  <si>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</si>
  <si>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</si>
  <si>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</si>
  <si>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</si>
  <si>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</si>
  <si>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</si>
  <si>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</si>
  <si>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</si>
  <si>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</si>
  <si>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</si>
  <si>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</si>
  <si>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</si>
  <si>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</si>
  <si>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</si>
  <si>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</si>
  <si>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</si>
  <si>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</si>
  <si>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</si>
  <si>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</si>
  <si>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</si>
  <si>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</si>
  <si>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</si>
  <si>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</si>
  <si>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</si>
  <si>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</si>
  <si>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</si>
  <si>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</si>
  <si>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</si>
  <si>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</si>
  <si>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</si>
  <si>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</si>
  <si>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</si>
  <si>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</si>
  <si>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</si>
  <si>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</si>
  <si>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</si>
  <si>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</si>
  <si>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</si>
  <si>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</si>
  <si>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</si>
  <si>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</si>
  <si>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</si>
  <si>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</si>
  <si>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</si>
  <si>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</si>
  <si>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</si>
  <si>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</si>
  <si>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</si>
  <si>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</si>
  <si>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</si>
  <si>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</si>
  <si>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</si>
  <si>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</si>
  <si>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</si>
  <si>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</si>
  <si>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</si>
  <si>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</si>
  <si>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</si>
  <si>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</si>
  <si>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</si>
  <si>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</si>
  <si>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</si>
  <si>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</si>
  <si>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</si>
  <si>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</si>
  <si>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</si>
  <si>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</si>
  <si>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</si>
  <si>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</si>
  <si>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</si>
  <si>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</si>
  <si>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</si>
  <si>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</si>
  <si>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</si>
  <si>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</si>
  <si>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</si>
  <si>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</si>
  <si>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</si>
  <si>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</si>
  <si>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</si>
  <si>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</si>
  <si>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</si>
  <si>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</si>
  <si>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</si>
  <si>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</si>
  <si>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</si>
  <si>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</si>
  <si>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</si>
  <si>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</si>
  <si>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</si>
  <si>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</si>
  <si>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</si>
  <si>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</si>
  <si>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</si>
  <si>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</si>
  <si>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</si>
  <si>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</si>
  <si>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</si>
  <si>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</si>
  <si>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</si>
  <si>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</si>
  <si>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</si>
  <si>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</si>
  <si>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</si>
  <si>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</si>
  <si>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</si>
  <si>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</si>
  <si>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</si>
  <si>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</si>
  <si>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</si>
  <si>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</si>
  <si>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</si>
  <si>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</si>
  <si>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</si>
  <si>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</si>
  <si>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</si>
  <si>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</si>
  <si>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</si>
  <si>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</si>
  <si>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</si>
  <si>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</si>
  <si>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</si>
  <si>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</si>
  <si>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</si>
  <si>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</si>
  <si>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</si>
  <si>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</si>
  <si>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</si>
  <si>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</si>
  <si>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</si>
  <si>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</si>
  <si>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</si>
  <si>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</si>
  <si>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</si>
  <si>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</si>
  <si>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</si>
  <si>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</si>
  <si>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</si>
  <si>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</si>
  <si>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</si>
  <si>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</si>
  <si>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</si>
  <si>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</si>
  <si>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</si>
  <si>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</si>
  <si>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</si>
  <si>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</si>
  <si>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</si>
  <si>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</si>
  <si>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</si>
  <si>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</si>
  <si>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</si>
  <si>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</si>
  <si>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</si>
  <si>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</si>
  <si>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</si>
  <si>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</si>
  <si>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</si>
  <si>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</si>
  <si>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</si>
  <si>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</si>
  <si>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</si>
  <si>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</si>
  <si>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</si>
  <si>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</si>
  <si>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</si>
  <si>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</si>
  <si>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</si>
  <si>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</si>
  <si>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</si>
  <si>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</si>
  <si>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</si>
  <si>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</si>
  <si>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</si>
  <si>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</si>
  <si>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</si>
  <si>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</si>
  <si>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</si>
  <si>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</si>
  <si>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</si>
  <si>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</si>
  <si>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</si>
  <si>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</si>
  <si>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</si>
  <si>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</si>
  <si>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</si>
  <si>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</si>
  <si>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</si>
  <si>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</si>
  <si>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</si>
  <si>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</si>
  <si>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</si>
  <si>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</si>
  <si>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</si>
  <si>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</si>
  <si>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</si>
  <si>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</si>
  <si>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</si>
  <si>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</si>
  <si>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</si>
  <si>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</si>
  <si>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</si>
  <si>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</si>
  <si>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</si>
  <si>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</si>
  <si>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</si>
  <si>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</si>
  <si>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</si>
  <si>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</si>
  <si>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</si>
  <si>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</si>
  <si>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</si>
  <si>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</si>
  <si>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</si>
  <si>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</si>
  <si>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</si>
  <si>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</si>
  <si>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</si>
  <si>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</si>
  <si>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</si>
  <si>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</si>
  <si>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</si>
  <si>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</si>
  <si>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</si>
  <si>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</si>
  <si>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</si>
  <si>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</si>
  <si>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</si>
  <si>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</si>
  <si>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</si>
  <si>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</si>
  <si>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</si>
  <si>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</si>
  <si>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</si>
  <si>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</si>
  <si>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</si>
  <si>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</si>
  <si>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</si>
  <si>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</si>
  <si>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</si>
  <si>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</si>
  <si>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</si>
  <si>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</si>
  <si>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</si>
  <si>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</si>
  <si>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</si>
  <si>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</si>
  <si>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</si>
  <si>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</si>
  <si>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</si>
  <si>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</si>
  <si>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</si>
  <si>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</si>
  <si>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</si>
  <si>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</si>
  <si>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</si>
  <si>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</si>
  <si>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</si>
  <si>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</si>
  <si>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</si>
  <si>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</si>
  <si>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</si>
  <si>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</si>
  <si>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</si>
  <si>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</si>
  <si>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</si>
  <si>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</si>
  <si>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</si>
  <si>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</si>
  <si>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</si>
  <si>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</si>
  <si>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</si>
  <si>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</si>
  <si>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</si>
  <si>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</si>
  <si>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</si>
  <si>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</si>
  <si>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</si>
  <si>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</si>
  <si>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</si>
  <si>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</si>
  <si>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</si>
  <si>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</si>
  <si>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</si>
  <si>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</si>
  <si>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</si>
  <si>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</si>
  <si>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</si>
  <si>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</si>
  <si>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</si>
  <si>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</si>
  <si>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</si>
  <si>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</si>
  <si>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</si>
  <si>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</si>
  <si>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</si>
  <si>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</si>
  <si>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</si>
  <si>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</si>
  <si>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</si>
  <si>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 xml:space="preserve">А.А. Нефёдова </t>
  </si>
  <si>
    <t>DES,Firehawk</t>
  </si>
  <si>
    <t>ОКС с ↑ ST</t>
  </si>
  <si>
    <t>Launcher 6F AL 1</t>
  </si>
  <si>
    <t>Launcher 6F AL 2</t>
  </si>
  <si>
    <t xml:space="preserve">И/О заведующего отделения: В.Л. Мартынко </t>
  </si>
  <si>
    <t>50 ml</t>
  </si>
  <si>
    <t>Правый</t>
  </si>
  <si>
    <t>Седов Ю.В.</t>
  </si>
  <si>
    <t>08:24</t>
  </si>
  <si>
    <t>кальциноз, стеноз дист/3 50%.</t>
  </si>
  <si>
    <t xml:space="preserve">кальциноз проксимального сегмента, стеноз устья ОА 75%, стеноз проксимального сегмента 30%, среднего сегмента 40%, стенозы дистального сегмента 80%. Острая тотальная окклюзия проксимальной трети ВТК1; ВТК2 со стенозами проск./3 30%  Антеградный кровоток по ОА и ВТК2 TIMI III, кровоток по ВТК1 TIMI 0, Rentrop 0. </t>
  </si>
  <si>
    <t>150 ml</t>
  </si>
  <si>
    <t>выраженный кальциноз на протяжении проксимального и среднего сегмента со стенозами в проксимальном сегменте 65% и протяженной хронической окклюзией на уровне среднего сегмента.  Антеградный кровоток по дистальному сегменту за счёт "мостовых" коллатералей TIMI II. Выраженный межсистемный коллатеральный кровоток из ПКА с ретроградным контрастированием дистального и частично среднего сегмента.</t>
  </si>
  <si>
    <t>кальциноз проксимального и среднего сегментов со стенозами проксимального сегмента 30%, среднего сегмента 75%, дистального сегмента 70%, стеноз в зоне "креста" ПКА 60%.  Антеградный кровоток TIMI III.</t>
  </si>
  <si>
    <t>С учётом клинических данных совместно с деж.кардиологом Потаповой А.Н. принято решение  о экстренной  реваскуляризации ВТК как инфаркт-связанная артерия.</t>
  </si>
  <si>
    <t>1. Контроль места пункции, повязка  на руке 6ч. 2) Консультация кардиохирурга.</t>
  </si>
  <si>
    <t>Устье ствола ЛКА катетеризировано проводниковым катетером Launcher EBU3.5 6Fr. Коронарный проводник Intuition заведен в дистальный сегмент ВТК. Реканализация выполнена БК Sprinter Legend 2.0-15 мм. Баллонная ангиопластика субокклюзирующего стеноза выполннена баллоном 2,0-15, давлением 12 атм, инфляция в течении 2-3мин. На контрольной съёмке ангиографический результат достигнут, удовлетворительный, остаточный стеноз менее 30%, признаков тромбирования нет, кровоток восстановлен TIMI III. С учётом малого диаметра артерии (ВТК1) и удовлетворительного ангиографического результата от стентирования решено воздержаться ввиду высокого риска развития неблагоприятных интраоперационных осложений (восходящая диссекция, перфорация). Пациент в стабильном состоянии направляется в ПРИТ.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</si>
</sst>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1" fillId="0" borderId="0" xfId="0" applyFont="1" applyBorder="1" applyAlignment="1" applyProtection="1">
      <alignment horizontal="justify" vertical="top" wrapText="1"/>
      <protection locked="0"/>
    </xf>
    <xf numFmtId="0" fontId="11" fillId="0" borderId="13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1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1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J27" sqref="J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277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44731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2.0833333333333332E-2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2.7777777777777776E-2</v>
      </c>
      <c r="C10" s="61"/>
      <c r="D10" s="116" t="s">
        <v>236</v>
      </c>
      <c r="E10" s="112"/>
      <c r="F10" s="112"/>
      <c r="G10" s="29" t="s">
        <v>219</v>
      </c>
      <c r="H10" s="31"/>
    </row>
    <row r="11" spans="1:8" ht="18" thickTop="1" thickBot="1">
      <c r="A11" s="106" t="s">
        <v>256</v>
      </c>
      <c r="B11" s="107" t="s">
        <v>453</v>
      </c>
      <c r="C11" s="62"/>
      <c r="D11" s="116" t="s">
        <v>233</v>
      </c>
      <c r="E11" s="112"/>
      <c r="F11" s="112"/>
      <c r="G11" s="29" t="s">
        <v>330</v>
      </c>
      <c r="H11" s="31"/>
    </row>
    <row r="12" spans="1:8" ht="16.5" thickTop="1">
      <c r="A12" s="97" t="s">
        <v>8</v>
      </c>
      <c r="B12" s="98">
        <v>19257</v>
      </c>
      <c r="C12" s="63"/>
      <c r="D12" s="116" t="s">
        <v>371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69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9472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447</v>
      </c>
      <c r="C16" s="18"/>
      <c r="D16" s="41"/>
      <c r="E16" s="41"/>
      <c r="F16" s="41"/>
      <c r="G16" s="159" t="s">
        <v>454</v>
      </c>
      <c r="H16" s="117">
        <v>567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452</v>
      </c>
      <c r="C18" s="18"/>
      <c r="D18" s="33" t="s">
        <v>274</v>
      </c>
      <c r="E18" s="33"/>
      <c r="F18" s="33"/>
      <c r="G18" s="101" t="s">
        <v>253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08" t="s">
        <v>455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335</v>
      </c>
      <c r="B22" s="212" t="s">
        <v>458</v>
      </c>
      <c r="C22" s="212"/>
      <c r="D22" s="212"/>
      <c r="E22" s="212"/>
      <c r="F22" s="212"/>
      <c r="G22" s="212"/>
      <c r="H22" s="213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15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15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336</v>
      </c>
      <c r="B27" s="212" t="s">
        <v>456</v>
      </c>
      <c r="C27" s="212"/>
      <c r="D27" s="212"/>
      <c r="E27" s="212"/>
      <c r="F27" s="212"/>
      <c r="G27" s="212"/>
      <c r="H27" s="213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15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15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337</v>
      </c>
      <c r="B32" s="212" t="s">
        <v>459</v>
      </c>
      <c r="C32" s="212"/>
      <c r="D32" s="212"/>
      <c r="E32" s="212"/>
      <c r="F32" s="212"/>
      <c r="G32" s="212"/>
      <c r="H32" s="213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15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15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15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15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7" t="s">
        <v>460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275</v>
      </c>
    </row>
    <row r="51" spans="1:13">
      <c r="A51" s="70" t="s">
        <v>263</v>
      </c>
      <c r="B51" s="71" t="s">
        <v>451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L27" sqref="L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8.4257812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9" t="s">
        <v>250</v>
      </c>
      <c r="B6" s="220"/>
      <c r="C6" s="220"/>
      <c r="D6" s="220"/>
      <c r="E6" s="220"/>
      <c r="F6" s="220"/>
      <c r="G6" s="220"/>
      <c r="H6" s="221"/>
    </row>
    <row r="7" spans="1:8" ht="21.6" customHeight="1">
      <c r="A7" s="219"/>
      <c r="B7" s="220"/>
      <c r="C7" s="220"/>
      <c r="D7" s="220"/>
      <c r="E7" s="220"/>
      <c r="F7" s="220"/>
      <c r="G7" s="220"/>
      <c r="H7" s="22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B8" s="18"/>
      <c r="C8" s="218" t="s">
        <v>288</v>
      </c>
      <c r="D8" s="218"/>
      <c r="E8" s="218"/>
      <c r="F8" s="83"/>
      <c r="G8" s="145"/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18"/>
      <c r="D9" s="218"/>
      <c r="E9" s="218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18"/>
      <c r="D10" s="218"/>
      <c r="E10" s="21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44731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2.7777777777777776E-2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6.25E-2</v>
      </c>
      <c r="C14" s="63"/>
      <c r="D14" s="116" t="s">
        <v>236</v>
      </c>
      <c r="E14" s="112"/>
      <c r="F14" s="112"/>
      <c r="G14" s="96" t="str">
        <f>КАГ!G10</f>
        <v>Мешалкина И.В.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1" t="str">
        <f>КАГ!B11</f>
        <v>Седов Ю.В.</v>
      </c>
      <c r="C15" s="18"/>
      <c r="D15" s="116" t="s">
        <v>233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19257</v>
      </c>
      <c r="C16" s="18"/>
      <c r="D16" s="116" t="s">
        <v>371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69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9472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08:24</v>
      </c>
      <c r="H20" s="118">
        <f>КАГ!H16</f>
        <v>567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3.0833333333333331E-2</v>
      </c>
    </row>
    <row r="23" spans="1:8" ht="14.45" customHeight="1">
      <c r="A23" s="224" t="s">
        <v>462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4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4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4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4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4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4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4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4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4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4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4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4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4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4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7" t="s">
        <v>461</v>
      </c>
      <c r="E40" s="222"/>
      <c r="F40" s="222"/>
      <c r="G40" s="222"/>
      <c r="H40" s="223"/>
    </row>
    <row r="41" spans="1:8" ht="14.45" customHeight="1">
      <c r="A41" s="37"/>
      <c r="B41" s="33"/>
      <c r="C41" s="148"/>
      <c r="D41" s="222"/>
      <c r="E41" s="222"/>
      <c r="F41" s="222"/>
      <c r="G41" s="222"/>
      <c r="H41" s="223"/>
    </row>
    <row r="42" spans="1:8" ht="14.45" customHeight="1">
      <c r="A42" s="37"/>
      <c r="B42" s="33"/>
      <c r="C42" s="148"/>
      <c r="D42" s="222"/>
      <c r="E42" s="222"/>
      <c r="F42" s="222"/>
      <c r="G42" s="222"/>
      <c r="H42" s="223"/>
    </row>
    <row r="43" spans="1:8" ht="14.45" customHeight="1">
      <c r="A43" s="37"/>
      <c r="B43" s="33"/>
      <c r="C43" s="148"/>
      <c r="D43" s="222"/>
      <c r="E43" s="222"/>
      <c r="F43" s="222"/>
      <c r="G43" s="222"/>
      <c r="H43" s="223"/>
    </row>
    <row r="44" spans="1:8" ht="14.45" customHeight="1">
      <c r="A44" s="37"/>
      <c r="B44" s="33"/>
      <c r="C44" s="148"/>
      <c r="D44" s="222"/>
      <c r="E44" s="222"/>
      <c r="F44" s="222"/>
      <c r="G44" s="222"/>
      <c r="H44" s="223"/>
    </row>
    <row r="45" spans="1:8" ht="14.45" customHeight="1">
      <c r="A45" s="37"/>
      <c r="B45" s="33"/>
      <c r="C45" s="148"/>
      <c r="D45" s="222"/>
      <c r="E45" s="222"/>
      <c r="F45" s="222"/>
      <c r="G45" s="222"/>
      <c r="H45" s="223"/>
    </row>
    <row r="46" spans="1:8" ht="14.45" customHeight="1">
      <c r="A46" s="37"/>
      <c r="B46" s="33"/>
      <c r="C46" s="148"/>
      <c r="D46" s="222"/>
      <c r="E46" s="222"/>
      <c r="F46" s="222"/>
      <c r="G46" s="222"/>
      <c r="H46" s="223"/>
    </row>
    <row r="47" spans="1:8" ht="14.45" customHeight="1">
      <c r="A47" s="43"/>
      <c r="B47" s="18"/>
      <c r="C47" s="148"/>
      <c r="D47" s="222"/>
      <c r="E47" s="222"/>
      <c r="F47" s="222"/>
      <c r="G47" s="222"/>
      <c r="H47" s="223"/>
    </row>
    <row r="48" spans="1:8" ht="14.45" customHeight="1">
      <c r="A48" s="43"/>
      <c r="B48" s="18"/>
      <c r="C48" s="148"/>
      <c r="D48" s="222"/>
      <c r="E48" s="222"/>
      <c r="F48" s="222"/>
      <c r="G48" s="222"/>
      <c r="H48" s="223"/>
    </row>
    <row r="49" spans="1:8" ht="14.45" customHeight="1">
      <c r="A49" s="43"/>
      <c r="B49" s="18"/>
      <c r="C49" s="148"/>
      <c r="D49" s="222"/>
      <c r="E49" s="222"/>
      <c r="F49" s="222"/>
      <c r="G49" s="222"/>
      <c r="H49" s="223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457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5" sqref="H15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44731</v>
      </c>
      <c r="C2" s="190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87" t="str">
        <f>КАГ!$B$11</f>
        <v>Седов Ю.В.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19257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67" t="str">
        <f>ЧКВ!A6</f>
        <v>Транслюминальная баллонная ангиопластика коронарных артерий. БАП</v>
      </c>
      <c r="C6" s="164" t="s">
        <v>10</v>
      </c>
      <c r="D6" s="126">
        <f>DATEDIF(D5,D10,"y")</f>
        <v>69</v>
      </c>
    </row>
    <row r="7" spans="1:4">
      <c r="A7" s="43"/>
      <c r="B7" s="18"/>
      <c r="C7" s="124" t="s">
        <v>12</v>
      </c>
      <c r="D7" s="126">
        <f>КАГ!$B$14</f>
        <v>9472</v>
      </c>
    </row>
    <row r="8" spans="1:4">
      <c r="A8" s="127" t="str">
        <f>ЧКВ!$A$9</f>
        <v xml:space="preserve">Код модели: 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44731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409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402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3" t="s">
        <v>390</v>
      </c>
      <c r="C15" s="168" t="s">
        <v>104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3" t="s">
        <v>399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3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450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384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16" zoomScaleNormal="100" workbookViewId="0">
      <selection activeCell="AB44" sqref="AB4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Intuition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386</v>
      </c>
    </row>
    <row r="14" spans="1:37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387</v>
      </c>
    </row>
    <row r="15" spans="1:37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388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  <c r="AI16">
        <v>136170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Cougar LS Hydro-Track®</v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Cougar XT Hydro-Track®</v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1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Intuition</v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DES, Resolute Integtity</v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DES, Calipso</v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DES, NanoMed</v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DES,Firehawk</v>
      </c>
      <c r="W23" s="139" t="str">
        <f>IFERROR(INDEX(Расходка[Наименование расходного материала],MATCH(Расходка[№],Поиск_расходки[Индекс6],0)),"")</f>
        <v>DES,Firehawk</v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BMS, Integtity</v>
      </c>
      <c r="W24" s="139" t="str">
        <f>IFERROR(INDEX(Расходка[Наименование расходного материала],MATCH(Расходка[№],Поиск_расходки[Индекс6],0)),"")</f>
        <v>BMS, Integtity</v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Guidezilla™ II 6F</v>
      </c>
      <c r="W25" s="139" t="str">
        <f>IFERROR(INDEX(Расходка[Наименование расходного материала],MATCH(Расходка[№],Поиск_расходки[Индекс6],0)),"")</f>
        <v>Guidezilla™ II 6F</v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427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Telescope ™ II 6F</v>
      </c>
      <c r="W26" s="144" t="str">
        <f>IFERROR(INDEX(Расходка[Наименование расходного материала],MATCH(Расходка[№],Поиск_расходки[Индекс6],0)),"")</f>
        <v>Telescope ™ II 6F</v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1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Launcher 6F EBU 3.5</v>
      </c>
      <c r="W27" s="144" t="str">
        <f>IFERROR(INDEX(Расходка[Наименование расходного материала],MATCH(Расходка[№],Поиск_расходки[Индекс6],0)),"")</f>
        <v>Launcher 6F EBU 3.5</v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Launcher 6F EBU 4.0</v>
      </c>
      <c r="W28" s="144" t="str">
        <f>IFERROR(INDEX(Расходка[Наименование расходного материала],MATCH(Расходка[№],Поиск_расходки[Индекс6],0)),"")</f>
        <v>Launcher 6F EBU 4.0</v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Launcher 6F JL 3.5</v>
      </c>
      <c r="W29" s="144" t="str">
        <f>IFERROR(INDEX(Расходка[Наименование расходного материала],MATCH(Расходка[№],Поиск_расходки[Индекс6],0)),"")</f>
        <v>Launcher 6F JL 3.5</v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420</v>
      </c>
    </row>
    <row r="30" spans="1:33">
      <c r="A30">
        <v>29</v>
      </c>
      <c r="B30" t="s">
        <v>4</v>
      </c>
      <c r="C30" t="s">
        <v>405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Launcher 6F JL 4.0</v>
      </c>
      <c r="W30" s="144" t="str">
        <f>IFERROR(INDEX(Расходка[Наименование расходного материала],MATCH(Расходка[№],Поиск_расходки[Индекс6],0)),"")</f>
        <v>Launcher 6F JL 4.0</v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431</v>
      </c>
    </row>
    <row r="31" spans="1:33">
      <c r="A31">
        <v>30</v>
      </c>
      <c r="B31" t="s">
        <v>4</v>
      </c>
      <c r="C31" t="s">
        <v>411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Launcher 6F JL 4.5</v>
      </c>
      <c r="W31" s="144" t="str">
        <f>IFERROR(INDEX(Расходка[Наименование расходного материала],MATCH(Расходка[№],Поиск_расходки[Индекс6],0)),"")</f>
        <v>Launcher 6F JL 4.5</v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448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Launcher 6F AL 1</v>
      </c>
      <c r="W32" s="144" t="str">
        <f>IFERROR(INDEX(Расходка[Наименование расходного материала],MATCH(Расходка[№],Поиск_расходки[Индекс6],0)),"")</f>
        <v>Launcher 6F AL 1</v>
      </c>
      <c r="X32" s="144" t="str">
        <f>IFERROR(INDEX(Расходка[Наименование расходного материала],MATCH(Расходка[№],Поиск_расходки[Индекс7],0)),"")</f>
        <v>Launcher 6F AL 1</v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449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Launcher 6F AL 2</v>
      </c>
      <c r="W33" s="144" t="str">
        <f>IFERROR(INDEX(Расходка[Наименование расходного материала],MATCH(Расходка[№],Поиск_расходки[Индекс6],0)),"")</f>
        <v>Launcher 6F AL 2</v>
      </c>
      <c r="X33" s="144" t="str">
        <f>IFERROR(INDEX(Расходка[Наименование расходного материала],MATCH(Расходка[№],Поиск_расходки[Индекс7],0)),"")</f>
        <v>Launcher 6F AL 2</v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Launcher 6F JR 3.5</v>
      </c>
      <c r="W34" s="144" t="str">
        <f>IFERROR(INDEX(Расходка[Наименование расходного материала],MATCH(Расходка[№],Поиск_расходки[Индекс6],0)),"")</f>
        <v>Launcher 6F JR 3.5</v>
      </c>
      <c r="X34" s="144" t="str">
        <f>IFERROR(INDEX(Расходка[Наименование расходного материала],MATCH(Расходка[№],Поиск_расходки[Индекс7],0)),"")</f>
        <v>Launcher 6F JR 3.5</v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Launcher 6F JR 4.0</v>
      </c>
      <c r="W35" s="144" t="str">
        <f>IFERROR(INDEX(Расходка[Наименование расходного материала],MATCH(Расходка[№],Поиск_расходки[Индекс6],0)),"")</f>
        <v>Launcher 6F JR 4.0</v>
      </c>
      <c r="X35" s="144" t="str">
        <f>IFERROR(INDEX(Расходка[Наименование расходного материала],MATCH(Расходка[№],Поиск_расходки[Индекс7],0)),"")</f>
        <v>Launcher 6F JR 4.0</v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434</v>
      </c>
    </row>
    <row r="36" spans="1:33">
      <c r="A36">
        <v>35</v>
      </c>
      <c r="B36" t="s">
        <v>4</v>
      </c>
      <c r="C36" t="s">
        <v>418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Launcher 7F JL 3.5</v>
      </c>
      <c r="W36" s="144" t="str">
        <f>IFERROR(INDEX(Расходка[Наименование расходного материала],MATCH(Расходка[№],Поиск_расходки[Индекс6],0)),"")</f>
        <v>Launcher 7F JL 3.5</v>
      </c>
      <c r="X36" s="144" t="str">
        <f>IFERROR(INDEX(Расходка[Наименование расходного материала],MATCH(Расходка[№],Поиск_расходки[Индекс7],0)),"")</f>
        <v>Launcher 7F JL 3.5</v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Launcher 7F JL 4.0</v>
      </c>
      <c r="W37" s="144" t="str">
        <f>IFERROR(INDEX(Расходка[Наименование расходного материала],MATCH(Расходка[№],Поиск_расходки[Индекс6],0)),"")</f>
        <v>Launcher 7F JL 4.0</v>
      </c>
      <c r="X37" s="144" t="str">
        <f>IFERROR(INDEX(Расходка[Наименование расходного материала],MATCH(Расходка[№],Поиск_расходки[Индекс7],0)),"")</f>
        <v>Launcher 7F JL 4.0</v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435</v>
      </c>
    </row>
    <row r="38" spans="1:33">
      <c r="A38">
        <v>37</v>
      </c>
      <c r="B38" t="s">
        <v>369</v>
      </c>
      <c r="C38" s="1" t="s">
        <v>408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Angio-Seal™ VIP</v>
      </c>
      <c r="W38" s="144" t="str">
        <f>IFERROR(INDEX(Расходка[Наименование расходного материала],MATCH(Расходка[№],Поиск_расходки[Индекс6],0)),"")</f>
        <v>Angio-Seal™ VIP</v>
      </c>
      <c r="X38" s="144" t="str">
        <f>IFERROR(INDEX(Расходка[Наименование расходного материала],MATCH(Расходка[№],Поиск_расходки[Индекс7],0)),"")</f>
        <v>Angio-Seal™ VIP</v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409</v>
      </c>
      <c r="E39" s="142">
        <f>IF(ISNUMBER(SEARCH('Карта учёта'!$B$13,Расходка[[#This Row],[Наименование расходного материала]])),MAX($E$1:E38)+1,0)</f>
        <v>1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>BasixCOMPAK</v>
      </c>
      <c r="W39" s="144" t="str">
        <f>IFERROR(INDEX(Расходка[Наименование расходного материала],MATCH(Расходка[№],Поиск_расходки[Индекс6],0)),"")</f>
        <v>BasixCOMPAK</v>
      </c>
      <c r="X39" s="144" t="str">
        <f>IFERROR(INDEX(Расходка[Наименование расходного материала],MATCH(Расходка[№],Поиск_расходки[Индекс7],0)),"")</f>
        <v>BasixCOMPAK</v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410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>Nitrex 260</v>
      </c>
      <c r="W40" s="144" t="str">
        <f>IFERROR(INDEX(Расходка[Наименование расходного материала],MATCH(Расходка[№],Поиск_расходки[Индекс6],0)),"")</f>
        <v>Nitrex 260</v>
      </c>
      <c r="X40" s="144" t="str">
        <f>IFERROR(INDEX(Расходка[Наименование расходного материала],MATCH(Расходка[№],Поиск_расходки[Индекс7],0)),"")</f>
        <v>Nitrex 260</v>
      </c>
      <c r="Y40" s="144" t="str">
        <f>IFERROR(INDEX(Расходка[Наименование расходного материала],MATCH(Расходка[№],Поиск_расходки[Индекс8],0)),"")</f>
        <v>Nitrex 260</v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421</v>
      </c>
    </row>
    <row r="41" spans="1:33">
      <c r="A41">
        <v>40</v>
      </c>
      <c r="B41" t="s">
        <v>270</v>
      </c>
      <c r="C41" s="1" t="s">
        <v>415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>Oscor 7F</v>
      </c>
      <c r="W41" s="144" t="str">
        <f>IFERROR(INDEX(Расходка[Наименование расходного материала],MATCH(Расходка[№],Поиск_расходки[Индекс6],0)),"")</f>
        <v>Oscor 7F</v>
      </c>
      <c r="X41" s="144" t="str">
        <f>IFERROR(INDEX(Расходка[Наименование расходного материала],MATCH(Расходка[№],Поиск_расходки[Индекс7],0)),"")</f>
        <v>Oscor 7F</v>
      </c>
      <c r="Y41" s="144" t="str">
        <f>IFERROR(INDEX(Расходка[Наименование расходного материала],MATCH(Расходка[№],Поиск_расходки[Индекс8],0)),"")</f>
        <v>Oscor 7F</v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422</v>
      </c>
    </row>
    <row r="42" spans="1:33">
      <c r="C42" s="1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F42" s="4" t="s">
        <v>6</v>
      </c>
      <c r="AG42" s="4" t="s">
        <v>423</v>
      </c>
    </row>
    <row r="43" spans="1:33"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F43" s="4" t="s">
        <v>6</v>
      </c>
      <c r="AG43" s="4" t="s">
        <v>437</v>
      </c>
    </row>
    <row r="44" spans="1:33"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F44" s="4" t="s">
        <v>6</v>
      </c>
      <c r="AG44" s="4" t="s">
        <v>424</v>
      </c>
    </row>
    <row r="45" spans="1:33">
      <c r="AF45" s="4" t="s">
        <v>6</v>
      </c>
      <c r="AG45" s="4" t="s">
        <v>438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432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428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433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439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6" sqref="E26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445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444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443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425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2022-06-18T23:04:28Z</cp:lastPrinted>
  <dcterms:created xsi:type="dcterms:W3CDTF">2015-06-05T18:19:34Z</dcterms:created>
  <dcterms:modified xsi:type="dcterms:W3CDTF">2022-06-18T23:04:32Z</dcterms:modified>
</cp:coreProperties>
</file>